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30" yWindow="107" windowWidth="19805" windowHeight="8060"/>
  </bookViews>
  <sheets>
    <sheet name="розрахунок" sheetId="5" r:id="rId1"/>
    <sheet name="лист 1" sheetId="8" r:id="rId2"/>
    <sheet name="лист 2" sheetId="7" r:id="rId3"/>
    <sheet name="лист 3" sheetId="11" r:id="rId4"/>
    <sheet name="лист 5" sheetId="10" r:id="rId5"/>
    <sheet name="Лист4" sheetId="9" r:id="rId6"/>
  </sheets>
  <definedNames>
    <definedName name="_xlnm._FilterDatabase" localSheetId="1" hidden="1">'лист 1'!$A$3:$M$3</definedName>
    <definedName name="_xlnm._FilterDatabase" localSheetId="3" hidden="1">'лист 3'!$A$3:$R$252</definedName>
    <definedName name="_xlnm._FilterDatabase" localSheetId="0" hidden="1">розрахунок!$A$11:$QU$11</definedName>
    <definedName name="_xlnm.Print_Titles" localSheetId="0">розрахунок!$8:$10</definedName>
  </definedNames>
  <calcPr calcId="144525"/>
</workbook>
</file>

<file path=xl/calcChain.xml><?xml version="1.0" encoding="utf-8"?>
<calcChain xmlns="http://schemas.openxmlformats.org/spreadsheetml/2006/main">
  <c r="A86" i="5" l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28" i="5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13" i="5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E257" i="8"/>
  <c r="F257" i="8"/>
  <c r="D257" i="8"/>
  <c r="C257" i="8"/>
  <c r="M254" i="8"/>
  <c r="M253" i="8"/>
  <c r="M252" i="8"/>
  <c r="M251" i="8"/>
  <c r="M250" i="8"/>
  <c r="M249" i="8"/>
  <c r="M248" i="8"/>
  <c r="M247" i="8"/>
  <c r="M246" i="8"/>
  <c r="M245" i="8"/>
  <c r="M244" i="8"/>
  <c r="M243" i="8"/>
  <c r="M242" i="8"/>
  <c r="M241" i="8"/>
  <c r="M240" i="8"/>
  <c r="M239" i="8"/>
  <c r="M238" i="8"/>
  <c r="M237" i="8"/>
  <c r="M236" i="8"/>
  <c r="M235" i="8"/>
  <c r="M234" i="8"/>
  <c r="M233" i="8"/>
  <c r="M232" i="8"/>
  <c r="M231" i="8"/>
  <c r="M230" i="8"/>
  <c r="M229" i="8"/>
  <c r="M228" i="8"/>
  <c r="M227" i="8"/>
  <c r="M226" i="8"/>
  <c r="M225" i="8"/>
  <c r="M224" i="8"/>
  <c r="M223" i="8"/>
  <c r="M222" i="8"/>
  <c r="M221" i="8"/>
  <c r="M220" i="8"/>
  <c r="M219" i="8"/>
  <c r="M218" i="8"/>
  <c r="M217" i="8"/>
  <c r="M216" i="8"/>
  <c r="M215" i="8"/>
  <c r="M214" i="8"/>
  <c r="M213" i="8"/>
  <c r="M212" i="8"/>
  <c r="M211" i="8"/>
  <c r="M210" i="8"/>
  <c r="M209" i="8"/>
  <c r="M208" i="8"/>
  <c r="M207" i="8"/>
  <c r="M206" i="8"/>
  <c r="M205" i="8"/>
  <c r="M204" i="8"/>
  <c r="M203" i="8"/>
  <c r="M202" i="8"/>
  <c r="M201" i="8"/>
  <c r="M200" i="8"/>
  <c r="M199" i="8"/>
  <c r="M198" i="8"/>
  <c r="M197" i="8"/>
  <c r="M196" i="8"/>
  <c r="M195" i="8"/>
  <c r="M194" i="8"/>
  <c r="M193" i="8"/>
  <c r="M192" i="8"/>
  <c r="M191" i="8"/>
  <c r="M190" i="8"/>
  <c r="M189" i="8"/>
  <c r="M188" i="8"/>
  <c r="M187" i="8"/>
  <c r="M186" i="8"/>
  <c r="M185" i="8"/>
  <c r="M184" i="8"/>
  <c r="M183" i="8"/>
  <c r="M182" i="8"/>
  <c r="M181" i="8"/>
  <c r="M180" i="8"/>
  <c r="M179" i="8"/>
  <c r="M177" i="8"/>
  <c r="M176" i="8"/>
  <c r="M175" i="8"/>
  <c r="M174" i="8"/>
  <c r="M173" i="8"/>
  <c r="M172" i="8"/>
  <c r="M171" i="8"/>
  <c r="M170" i="8"/>
  <c r="M169" i="8"/>
  <c r="M168" i="8"/>
  <c r="M167" i="8"/>
  <c r="M166" i="8"/>
  <c r="M165" i="8"/>
  <c r="M164" i="8"/>
  <c r="M163" i="8"/>
  <c r="M162" i="8"/>
  <c r="M161" i="8"/>
  <c r="M160" i="8"/>
  <c r="M159" i="8"/>
  <c r="M158" i="8"/>
  <c r="M157" i="8"/>
  <c r="M156" i="8"/>
  <c r="M155" i="8"/>
  <c r="M154" i="8"/>
  <c r="M153" i="8"/>
  <c r="M152" i="8"/>
  <c r="M151" i="8"/>
  <c r="M150" i="8"/>
  <c r="M149" i="8"/>
  <c r="M148" i="8"/>
  <c r="M147" i="8"/>
  <c r="M146" i="8"/>
  <c r="M145" i="8"/>
  <c r="M144" i="8"/>
  <c r="M143" i="8"/>
  <c r="M142" i="8"/>
  <c r="M141" i="8"/>
  <c r="M140" i="8"/>
  <c r="M139" i="8"/>
  <c r="M5" i="8"/>
  <c r="M6" i="8"/>
  <c r="M7" i="8"/>
  <c r="M8" i="8"/>
  <c r="M9" i="8"/>
  <c r="M10" i="8"/>
  <c r="M11" i="8"/>
  <c r="M12" i="8"/>
  <c r="M13" i="8"/>
  <c r="M14" i="8"/>
  <c r="M15" i="8"/>
  <c r="M16" i="8"/>
  <c r="M17" i="8"/>
  <c r="M18" i="8"/>
  <c r="M19" i="8"/>
  <c r="M20" i="8"/>
  <c r="M21" i="8"/>
  <c r="M22" i="8"/>
  <c r="M23" i="8"/>
  <c r="M24" i="8"/>
  <c r="M25" i="8"/>
  <c r="M26" i="8"/>
  <c r="M27" i="8"/>
  <c r="M28" i="8"/>
  <c r="M29" i="8"/>
  <c r="M30" i="8"/>
  <c r="M31" i="8"/>
  <c r="M32" i="8"/>
  <c r="M33" i="8"/>
  <c r="M34" i="8"/>
  <c r="M35" i="8"/>
  <c r="M36" i="8"/>
  <c r="M37" i="8"/>
  <c r="M38" i="8"/>
  <c r="M39" i="8"/>
  <c r="M40" i="8"/>
  <c r="M41" i="8"/>
  <c r="M42" i="8"/>
  <c r="M43" i="8"/>
  <c r="M44" i="8"/>
  <c r="M45" i="8"/>
  <c r="M46" i="8"/>
  <c r="M47" i="8"/>
  <c r="M48" i="8"/>
  <c r="M49" i="8"/>
  <c r="M50" i="8"/>
  <c r="M51" i="8"/>
  <c r="M52" i="8"/>
  <c r="M53" i="8"/>
  <c r="M54" i="8"/>
  <c r="M55" i="8"/>
  <c r="M56" i="8"/>
  <c r="M57" i="8"/>
  <c r="M58" i="8"/>
  <c r="M59" i="8"/>
  <c r="M60" i="8"/>
  <c r="M61" i="8"/>
  <c r="M62" i="8"/>
  <c r="M63" i="8"/>
  <c r="M64" i="8"/>
  <c r="M65" i="8"/>
  <c r="M66" i="8"/>
  <c r="M67" i="8"/>
  <c r="M68" i="8"/>
  <c r="M69" i="8"/>
  <c r="M70" i="8"/>
  <c r="M71" i="8"/>
  <c r="M72" i="8"/>
  <c r="M73" i="8"/>
  <c r="M74" i="8"/>
  <c r="M75" i="8"/>
  <c r="M76" i="8"/>
  <c r="M77" i="8"/>
  <c r="M78" i="8"/>
  <c r="M79" i="8"/>
  <c r="M80" i="8"/>
  <c r="M81" i="8"/>
  <c r="M82" i="8"/>
  <c r="M83" i="8"/>
  <c r="M84" i="8"/>
  <c r="M85" i="8"/>
  <c r="M86" i="8"/>
  <c r="M87" i="8"/>
  <c r="M88" i="8"/>
  <c r="M89" i="8"/>
  <c r="M90" i="8"/>
  <c r="M91" i="8"/>
  <c r="M92" i="8"/>
  <c r="M93" i="8"/>
  <c r="M94" i="8"/>
  <c r="M95" i="8"/>
  <c r="M96" i="8"/>
  <c r="M97" i="8"/>
  <c r="M98" i="8"/>
  <c r="M99" i="8"/>
  <c r="M100" i="8"/>
  <c r="M101" i="8"/>
  <c r="M102" i="8"/>
  <c r="M103" i="8"/>
  <c r="M104" i="8"/>
  <c r="M105" i="8"/>
  <c r="M106" i="8"/>
  <c r="M107" i="8"/>
  <c r="M108" i="8"/>
  <c r="M109" i="8"/>
  <c r="M110" i="8"/>
  <c r="M111" i="8"/>
  <c r="M112" i="8"/>
  <c r="M113" i="8"/>
  <c r="M114" i="8"/>
  <c r="M115" i="8"/>
  <c r="M116" i="8"/>
  <c r="M117" i="8"/>
  <c r="M118" i="8"/>
  <c r="M119" i="8"/>
  <c r="M120" i="8"/>
  <c r="M121" i="8"/>
  <c r="M122" i="8"/>
  <c r="M123" i="8"/>
  <c r="M124" i="8"/>
  <c r="M125" i="8"/>
  <c r="M126" i="8"/>
  <c r="M127" i="8"/>
  <c r="M128" i="8"/>
  <c r="M129" i="8"/>
  <c r="M130" i="8"/>
  <c r="M131" i="8"/>
  <c r="M132" i="8"/>
  <c r="M133" i="8"/>
  <c r="M134" i="8"/>
  <c r="M135" i="8"/>
  <c r="M136" i="8"/>
  <c r="M137" i="8"/>
  <c r="M4" i="8"/>
  <c r="C253" i="7"/>
  <c r="D253" i="7"/>
  <c r="S253" i="11"/>
  <c r="T253" i="11"/>
  <c r="P252" i="11"/>
  <c r="P251" i="11"/>
  <c r="P250" i="11"/>
  <c r="P249" i="11"/>
  <c r="P248" i="11"/>
  <c r="P247" i="11"/>
  <c r="P246" i="11"/>
  <c r="P245" i="11"/>
  <c r="P244" i="11"/>
  <c r="P243" i="11"/>
  <c r="P242" i="11"/>
  <c r="P241" i="11"/>
  <c r="P240" i="11"/>
  <c r="P239" i="11"/>
  <c r="P238" i="11"/>
  <c r="P237" i="11"/>
  <c r="P236" i="11"/>
  <c r="P235" i="11"/>
  <c r="P234" i="11"/>
  <c r="P233" i="11"/>
  <c r="P232" i="11"/>
  <c r="P231" i="11"/>
  <c r="P230" i="11"/>
  <c r="Q230" i="11" s="1"/>
  <c r="U230" i="11" s="1"/>
  <c r="P229" i="11"/>
  <c r="P228" i="11"/>
  <c r="P227" i="11"/>
  <c r="P226" i="11"/>
  <c r="P225" i="11"/>
  <c r="P224" i="11"/>
  <c r="P223" i="11"/>
  <c r="P221" i="11"/>
  <c r="P220" i="11"/>
  <c r="P219" i="11"/>
  <c r="P218" i="11"/>
  <c r="P217" i="11"/>
  <c r="P216" i="11"/>
  <c r="P215" i="11"/>
  <c r="P214" i="11"/>
  <c r="P213" i="11"/>
  <c r="P212" i="11"/>
  <c r="P211" i="11"/>
  <c r="P210" i="11"/>
  <c r="P209" i="11"/>
  <c r="P208" i="11"/>
  <c r="P207" i="11"/>
  <c r="P206" i="11"/>
  <c r="P205" i="11"/>
  <c r="P204" i="11"/>
  <c r="P203" i="11"/>
  <c r="P201" i="11"/>
  <c r="P200" i="11"/>
  <c r="P199" i="11"/>
  <c r="P197" i="11"/>
  <c r="P196" i="11"/>
  <c r="P195" i="11"/>
  <c r="P194" i="11"/>
  <c r="P193" i="11"/>
  <c r="P192" i="11"/>
  <c r="P191" i="11"/>
  <c r="P190" i="11"/>
  <c r="P189" i="11"/>
  <c r="Q189" i="11" s="1"/>
  <c r="U189" i="11" s="1"/>
  <c r="P187" i="11"/>
  <c r="P186" i="11"/>
  <c r="Q186" i="11" s="1"/>
  <c r="U186" i="11" s="1"/>
  <c r="P185" i="11"/>
  <c r="P184" i="11"/>
  <c r="Q252" i="11"/>
  <c r="U252" i="11" s="1"/>
  <c r="Q251" i="11"/>
  <c r="U251" i="11" s="1"/>
  <c r="Q250" i="11"/>
  <c r="U250" i="11" s="1"/>
  <c r="Q249" i="11"/>
  <c r="U249" i="11" s="1"/>
  <c r="Q248" i="11"/>
  <c r="U248" i="11" s="1"/>
  <c r="Q247" i="11"/>
  <c r="U247" i="11" s="1"/>
  <c r="Q246" i="11"/>
  <c r="U246" i="11" s="1"/>
  <c r="Q245" i="11"/>
  <c r="U245" i="11" s="1"/>
  <c r="Q241" i="11"/>
  <c r="U241" i="11" s="1"/>
  <c r="Q240" i="11"/>
  <c r="U240" i="11" s="1"/>
  <c r="Q239" i="11"/>
  <c r="U239" i="11" s="1"/>
  <c r="Q238" i="11"/>
  <c r="U238" i="11" s="1"/>
  <c r="Q237" i="11"/>
  <c r="U237" i="11" s="1"/>
  <c r="Q236" i="11"/>
  <c r="U236" i="11" s="1"/>
  <c r="Q235" i="11"/>
  <c r="U235" i="11" s="1"/>
  <c r="Q234" i="11"/>
  <c r="U234" i="11" s="1"/>
  <c r="Q233" i="11"/>
  <c r="U233" i="11" s="1"/>
  <c r="Q232" i="11"/>
  <c r="U232" i="11" s="1"/>
  <c r="Q231" i="11"/>
  <c r="U231" i="11" s="1"/>
  <c r="Q229" i="11"/>
  <c r="U229" i="11" s="1"/>
  <c r="Q228" i="11"/>
  <c r="U228" i="11" s="1"/>
  <c r="Q227" i="11"/>
  <c r="U227" i="11" s="1"/>
  <c r="Q226" i="11"/>
  <c r="U226" i="11" s="1"/>
  <c r="Q225" i="11"/>
  <c r="U225" i="11" s="1"/>
  <c r="Q224" i="11"/>
  <c r="U224" i="11" s="1"/>
  <c r="Q223" i="11"/>
  <c r="U223" i="11" s="1"/>
  <c r="Q220" i="11"/>
  <c r="U220" i="11" s="1"/>
  <c r="Q219" i="11"/>
  <c r="U219" i="11" s="1"/>
  <c r="Q218" i="11"/>
  <c r="U218" i="11" s="1"/>
  <c r="Q217" i="11"/>
  <c r="U217" i="11" s="1"/>
  <c r="Q215" i="11"/>
  <c r="U215" i="11" s="1"/>
  <c r="Q214" i="11"/>
  <c r="U214" i="11" s="1"/>
  <c r="Q213" i="11"/>
  <c r="U213" i="11" s="1"/>
  <c r="Q212" i="11"/>
  <c r="U212" i="11" s="1"/>
  <c r="Q211" i="11"/>
  <c r="U211" i="11" s="1"/>
  <c r="Q210" i="11"/>
  <c r="U210" i="11" s="1"/>
  <c r="Q209" i="11"/>
  <c r="U209" i="11" s="1"/>
  <c r="Q208" i="11"/>
  <c r="U208" i="11" s="1"/>
  <c r="Q207" i="11"/>
  <c r="U207" i="11" s="1"/>
  <c r="Q206" i="11"/>
  <c r="U206" i="11" s="1"/>
  <c r="Q205" i="11"/>
  <c r="U205" i="11" s="1"/>
  <c r="Q204" i="11"/>
  <c r="U204" i="11" s="1"/>
  <c r="Q203" i="11"/>
  <c r="U203" i="11" s="1"/>
  <c r="Q201" i="11"/>
  <c r="U201" i="11" s="1"/>
  <c r="Q200" i="11"/>
  <c r="U200" i="11" s="1"/>
  <c r="Q199" i="11"/>
  <c r="U199" i="11" s="1"/>
  <c r="Q197" i="11"/>
  <c r="U197" i="11" s="1"/>
  <c r="Q196" i="11"/>
  <c r="U196" i="11" s="1"/>
  <c r="Q195" i="11"/>
  <c r="U195" i="11" s="1"/>
  <c r="Q194" i="11"/>
  <c r="U194" i="11" s="1"/>
  <c r="Q193" i="11"/>
  <c r="U193" i="11" s="1"/>
  <c r="Q192" i="11"/>
  <c r="U192" i="11" s="1"/>
  <c r="Q191" i="11"/>
  <c r="U191" i="11" s="1"/>
  <c r="Q190" i="11"/>
  <c r="U190" i="11" s="1"/>
  <c r="Q187" i="11"/>
  <c r="U187" i="11" s="1"/>
  <c r="Q185" i="11"/>
  <c r="U185" i="11" s="1"/>
  <c r="Q184" i="11"/>
  <c r="U184" i="11" s="1"/>
  <c r="Q244" i="11"/>
  <c r="U244" i="11" s="1"/>
  <c r="Q243" i="11"/>
  <c r="U243" i="11" s="1"/>
  <c r="Q242" i="11"/>
  <c r="U242" i="11" s="1"/>
  <c r="Q221" i="11"/>
  <c r="U221" i="11" s="1"/>
  <c r="Q216" i="11"/>
  <c r="U216" i="11" s="1"/>
  <c r="P183" i="11"/>
  <c r="Q183" i="11" s="1"/>
  <c r="U183" i="11" s="1"/>
  <c r="M222" i="11"/>
  <c r="P222" i="11" s="1"/>
  <c r="Q222" i="11" s="1"/>
  <c r="U222" i="11" s="1"/>
  <c r="M202" i="11"/>
  <c r="M198" i="11"/>
  <c r="M188" i="11"/>
  <c r="M182" i="11"/>
  <c r="M181" i="11"/>
  <c r="M180" i="11"/>
  <c r="M179" i="11"/>
  <c r="M178" i="11"/>
  <c r="M177" i="11"/>
  <c r="P177" i="11" s="1"/>
  <c r="Q177" i="11" s="1"/>
  <c r="U177" i="11" s="1"/>
  <c r="K178" i="11"/>
  <c r="K179" i="11"/>
  <c r="K180" i="11"/>
  <c r="K181" i="11"/>
  <c r="K182" i="11"/>
  <c r="K183" i="11"/>
  <c r="K184" i="11"/>
  <c r="K185" i="11"/>
  <c r="K186" i="11"/>
  <c r="K187" i="11"/>
  <c r="K188" i="11"/>
  <c r="K189" i="11"/>
  <c r="K190" i="11"/>
  <c r="K191" i="11"/>
  <c r="K192" i="11"/>
  <c r="K193" i="11"/>
  <c r="K194" i="11"/>
  <c r="K195" i="11"/>
  <c r="K196" i="11"/>
  <c r="K197" i="11"/>
  <c r="K198" i="11"/>
  <c r="K199" i="11"/>
  <c r="K200" i="11"/>
  <c r="K201" i="11"/>
  <c r="K202" i="11"/>
  <c r="K203" i="11"/>
  <c r="K204" i="11"/>
  <c r="K205" i="11"/>
  <c r="K206" i="11"/>
  <c r="K207" i="11"/>
  <c r="K208" i="11"/>
  <c r="K209" i="11"/>
  <c r="K210" i="11"/>
  <c r="K211" i="11"/>
  <c r="K212" i="11"/>
  <c r="K213" i="11"/>
  <c r="K214" i="11"/>
  <c r="K215" i="11"/>
  <c r="K216" i="11"/>
  <c r="K217" i="11"/>
  <c r="K218" i="11"/>
  <c r="K219" i="11"/>
  <c r="K220" i="11"/>
  <c r="K221" i="11"/>
  <c r="K222" i="11"/>
  <c r="K223" i="11"/>
  <c r="K224" i="11"/>
  <c r="K225" i="11"/>
  <c r="K226" i="11"/>
  <c r="K227" i="11"/>
  <c r="K228" i="11"/>
  <c r="K229" i="11"/>
  <c r="K230" i="11"/>
  <c r="K231" i="11"/>
  <c r="K232" i="11"/>
  <c r="K233" i="11"/>
  <c r="K234" i="11"/>
  <c r="K235" i="11"/>
  <c r="K236" i="11"/>
  <c r="K237" i="11"/>
  <c r="K238" i="11"/>
  <c r="K239" i="11"/>
  <c r="K240" i="11"/>
  <c r="K241" i="11"/>
  <c r="K242" i="11"/>
  <c r="K243" i="11"/>
  <c r="K244" i="11"/>
  <c r="K245" i="11"/>
  <c r="K246" i="11"/>
  <c r="K247" i="11"/>
  <c r="K248" i="11"/>
  <c r="K249" i="11"/>
  <c r="K250" i="11"/>
  <c r="K251" i="11"/>
  <c r="K252" i="11"/>
  <c r="K177" i="11"/>
  <c r="P176" i="11"/>
  <c r="Q176" i="11" s="1"/>
  <c r="U176" i="11" s="1"/>
  <c r="P175" i="11"/>
  <c r="Q175" i="11" s="1"/>
  <c r="U175" i="11" s="1"/>
  <c r="P174" i="11"/>
  <c r="Q174" i="11" s="1"/>
  <c r="U174" i="11" s="1"/>
  <c r="P173" i="11"/>
  <c r="Q173" i="11" s="1"/>
  <c r="U173" i="11" s="1"/>
  <c r="P172" i="11"/>
  <c r="Q172" i="11" s="1"/>
  <c r="U172" i="11" s="1"/>
  <c r="P171" i="11"/>
  <c r="Q171" i="11" s="1"/>
  <c r="U171" i="11" s="1"/>
  <c r="P170" i="11"/>
  <c r="Q170" i="11" s="1"/>
  <c r="U170" i="11" s="1"/>
  <c r="P166" i="11"/>
  <c r="Q166" i="11" s="1"/>
  <c r="U166" i="11" s="1"/>
  <c r="P160" i="11"/>
  <c r="Q160" i="11" s="1"/>
  <c r="U160" i="11" s="1"/>
  <c r="P159" i="11"/>
  <c r="Q159" i="11" s="1"/>
  <c r="U159" i="11" s="1"/>
  <c r="P158" i="11"/>
  <c r="Q158" i="11" s="1"/>
  <c r="U158" i="11" s="1"/>
  <c r="P157" i="11"/>
  <c r="Q157" i="11" s="1"/>
  <c r="U157" i="11" s="1"/>
  <c r="P156" i="11"/>
  <c r="Q156" i="11" s="1"/>
  <c r="U156" i="11" s="1"/>
  <c r="P155" i="11"/>
  <c r="Q155" i="11" s="1"/>
  <c r="U155" i="11" s="1"/>
  <c r="P154" i="11"/>
  <c r="Q154" i="11" s="1"/>
  <c r="U154" i="11" s="1"/>
  <c r="P145" i="11"/>
  <c r="Q145" i="11" s="1"/>
  <c r="U145" i="11" s="1"/>
  <c r="P144" i="11"/>
  <c r="Q144" i="11" s="1"/>
  <c r="U144" i="11" s="1"/>
  <c r="P143" i="11"/>
  <c r="Q143" i="11" s="1"/>
  <c r="U143" i="11" s="1"/>
  <c r="P142" i="11"/>
  <c r="Q142" i="11" s="1"/>
  <c r="U142" i="11" s="1"/>
  <c r="P140" i="11"/>
  <c r="Q140" i="11" s="1"/>
  <c r="U140" i="11" s="1"/>
  <c r="M169" i="11"/>
  <c r="P169" i="11" s="1"/>
  <c r="Q169" i="11" s="1"/>
  <c r="U169" i="11" s="1"/>
  <c r="M168" i="11"/>
  <c r="P168" i="11" s="1"/>
  <c r="Q168" i="11" s="1"/>
  <c r="U168" i="11" s="1"/>
  <c r="M167" i="11"/>
  <c r="P167" i="11" s="1"/>
  <c r="Q167" i="11" s="1"/>
  <c r="U167" i="11" s="1"/>
  <c r="M165" i="11"/>
  <c r="P165" i="11" s="1"/>
  <c r="Q165" i="11" s="1"/>
  <c r="U165" i="11" s="1"/>
  <c r="M164" i="11"/>
  <c r="P164" i="11" s="1"/>
  <c r="Q164" i="11" s="1"/>
  <c r="U164" i="11" s="1"/>
  <c r="M163" i="11"/>
  <c r="P163" i="11" s="1"/>
  <c r="Q163" i="11" s="1"/>
  <c r="U163" i="11" s="1"/>
  <c r="M162" i="11"/>
  <c r="P162" i="11" s="1"/>
  <c r="Q162" i="11" s="1"/>
  <c r="U162" i="11" s="1"/>
  <c r="M161" i="11"/>
  <c r="P161" i="11" s="1"/>
  <c r="Q161" i="11" s="1"/>
  <c r="U161" i="11" s="1"/>
  <c r="M153" i="11"/>
  <c r="P153" i="11" s="1"/>
  <c r="Q153" i="11" s="1"/>
  <c r="U153" i="11" s="1"/>
  <c r="M152" i="11"/>
  <c r="P152" i="11" s="1"/>
  <c r="Q152" i="11" s="1"/>
  <c r="U152" i="11" s="1"/>
  <c r="M151" i="11"/>
  <c r="P151" i="11" s="1"/>
  <c r="Q151" i="11" s="1"/>
  <c r="U151" i="11" s="1"/>
  <c r="M150" i="11"/>
  <c r="P150" i="11" s="1"/>
  <c r="Q150" i="11" s="1"/>
  <c r="U150" i="11" s="1"/>
  <c r="M149" i="11"/>
  <c r="P149" i="11" s="1"/>
  <c r="Q149" i="11" s="1"/>
  <c r="U149" i="11" s="1"/>
  <c r="M148" i="11"/>
  <c r="P148" i="11" s="1"/>
  <c r="Q148" i="11" s="1"/>
  <c r="U148" i="11" s="1"/>
  <c r="M147" i="11"/>
  <c r="P147" i="11" s="1"/>
  <c r="Q147" i="11" s="1"/>
  <c r="U147" i="11" s="1"/>
  <c r="M146" i="11"/>
  <c r="P146" i="11" s="1"/>
  <c r="Q146" i="11" s="1"/>
  <c r="U146" i="11" s="1"/>
  <c r="M141" i="11"/>
  <c r="P141" i="11" s="1"/>
  <c r="Q141" i="11" s="1"/>
  <c r="U141" i="11" s="1"/>
  <c r="M139" i="11"/>
  <c r="P139" i="11" s="1"/>
  <c r="Q139" i="11" s="1"/>
  <c r="U139" i="11" s="1"/>
  <c r="M138" i="11"/>
  <c r="P138" i="11" s="1"/>
  <c r="Q138" i="11" s="1"/>
  <c r="U138" i="11" s="1"/>
  <c r="K148" i="11"/>
  <c r="K149" i="11"/>
  <c r="K150" i="11"/>
  <c r="K151" i="11"/>
  <c r="K152" i="11"/>
  <c r="K153" i="11"/>
  <c r="K154" i="11"/>
  <c r="K155" i="11"/>
  <c r="K156" i="11"/>
  <c r="K157" i="11"/>
  <c r="K158" i="11"/>
  <c r="K159" i="11"/>
  <c r="K160" i="11"/>
  <c r="K161" i="11"/>
  <c r="K162" i="11"/>
  <c r="K163" i="11"/>
  <c r="K164" i="11"/>
  <c r="K165" i="11"/>
  <c r="K166" i="11"/>
  <c r="K167" i="11"/>
  <c r="K168" i="11"/>
  <c r="K169" i="11"/>
  <c r="K170" i="11"/>
  <c r="K171" i="11"/>
  <c r="K172" i="11"/>
  <c r="K173" i="11"/>
  <c r="K174" i="11"/>
  <c r="K175" i="11"/>
  <c r="K176" i="11"/>
  <c r="K147" i="11"/>
  <c r="K146" i="11"/>
  <c r="K145" i="11"/>
  <c r="K144" i="11"/>
  <c r="K143" i="11"/>
  <c r="K142" i="11"/>
  <c r="K141" i="11"/>
  <c r="K140" i="11"/>
  <c r="K139" i="11"/>
  <c r="K138" i="11"/>
  <c r="P136" i="11"/>
  <c r="P135" i="11"/>
  <c r="P134" i="11"/>
  <c r="P133" i="11"/>
  <c r="P132" i="11"/>
  <c r="P131" i="11"/>
  <c r="P130" i="11"/>
  <c r="P129" i="11"/>
  <c r="P128" i="11"/>
  <c r="P127" i="11"/>
  <c r="P126" i="11"/>
  <c r="P125" i="11"/>
  <c r="P124" i="11"/>
  <c r="P123" i="11"/>
  <c r="P122" i="11"/>
  <c r="P118" i="11"/>
  <c r="P116" i="11"/>
  <c r="P115" i="11"/>
  <c r="P114" i="11"/>
  <c r="P113" i="11"/>
  <c r="P112" i="11"/>
  <c r="P111" i="11"/>
  <c r="P110" i="11"/>
  <c r="P109" i="11"/>
  <c r="P108" i="11"/>
  <c r="P107" i="11"/>
  <c r="P106" i="11"/>
  <c r="P105" i="11"/>
  <c r="P104" i="11"/>
  <c r="P103" i="11"/>
  <c r="P102" i="11"/>
  <c r="P101" i="11"/>
  <c r="P100" i="11"/>
  <c r="P99" i="11"/>
  <c r="P97" i="11"/>
  <c r="P96" i="11"/>
  <c r="P95" i="11"/>
  <c r="P94" i="11"/>
  <c r="P92" i="11"/>
  <c r="P91" i="11"/>
  <c r="P90" i="11"/>
  <c r="P89" i="11"/>
  <c r="P88" i="11"/>
  <c r="P84" i="11"/>
  <c r="P83" i="11"/>
  <c r="P82" i="11"/>
  <c r="P81" i="11"/>
  <c r="P80" i="11"/>
  <c r="P79" i="11"/>
  <c r="P78" i="11"/>
  <c r="P77" i="11"/>
  <c r="P75" i="11"/>
  <c r="P74" i="11"/>
  <c r="P72" i="11"/>
  <c r="P71" i="11"/>
  <c r="P70" i="11"/>
  <c r="P67" i="11"/>
  <c r="P66" i="11"/>
  <c r="P58" i="11"/>
  <c r="P57" i="11"/>
  <c r="P49" i="11"/>
  <c r="P48" i="11"/>
  <c r="P38" i="11"/>
  <c r="P26" i="11"/>
  <c r="P25" i="11"/>
  <c r="P24" i="11"/>
  <c r="P23" i="11"/>
  <c r="P17" i="11"/>
  <c r="P16" i="11"/>
  <c r="P15" i="11"/>
  <c r="P56" i="11"/>
  <c r="P55" i="11"/>
  <c r="P52" i="11"/>
  <c r="P51" i="11"/>
  <c r="P43" i="11"/>
  <c r="P40" i="11"/>
  <c r="P31" i="11"/>
  <c r="P18" i="11"/>
  <c r="P7" i="11"/>
  <c r="P14" i="11"/>
  <c r="P179" i="11" l="1"/>
  <c r="Q179" i="11" s="1"/>
  <c r="U179" i="11" s="1"/>
  <c r="P188" i="11"/>
  <c r="Q188" i="11" s="1"/>
  <c r="U188" i="11" s="1"/>
  <c r="P180" i="11"/>
  <c r="Q180" i="11" s="1"/>
  <c r="U180" i="11" s="1"/>
  <c r="P198" i="11"/>
  <c r="Q198" i="11" s="1"/>
  <c r="U198" i="11" s="1"/>
  <c r="P181" i="11"/>
  <c r="Q181" i="11" s="1"/>
  <c r="U181" i="11" s="1"/>
  <c r="P202" i="11"/>
  <c r="Q202" i="11" s="1"/>
  <c r="U202" i="11" s="1"/>
  <c r="P178" i="11"/>
  <c r="Q178" i="11" s="1"/>
  <c r="U178" i="11" s="1"/>
  <c r="P182" i="11"/>
  <c r="Q182" i="11" s="1"/>
  <c r="U182" i="11" s="1"/>
  <c r="Q136" i="11"/>
  <c r="Q135" i="11"/>
  <c r="Q134" i="11"/>
  <c r="Q133" i="11"/>
  <c r="Q132" i="11"/>
  <c r="Q131" i="11"/>
  <c r="Q130" i="11"/>
  <c r="Q129" i="11"/>
  <c r="Q128" i="11"/>
  <c r="Q127" i="11"/>
  <c r="Q126" i="11"/>
  <c r="Q125" i="11"/>
  <c r="Q124" i="11"/>
  <c r="Q123" i="11"/>
  <c r="Q122" i="11"/>
  <c r="Q118" i="11"/>
  <c r="Q116" i="11"/>
  <c r="Q115" i="11"/>
  <c r="Q114" i="11"/>
  <c r="Q113" i="11"/>
  <c r="Q112" i="11"/>
  <c r="Q111" i="11"/>
  <c r="Q110" i="11"/>
  <c r="Q109" i="11"/>
  <c r="Q108" i="11"/>
  <c r="Q107" i="11"/>
  <c r="Q106" i="11"/>
  <c r="Q105" i="11"/>
  <c r="Q104" i="11"/>
  <c r="Q103" i="11"/>
  <c r="Q102" i="11"/>
  <c r="Q101" i="11"/>
  <c r="Q100" i="11"/>
  <c r="Q99" i="11"/>
  <c r="Q97" i="11"/>
  <c r="Q96" i="11"/>
  <c r="Q95" i="11"/>
  <c r="Q94" i="11"/>
  <c r="Q92" i="11"/>
  <c r="Q91" i="11"/>
  <c r="Q90" i="11"/>
  <c r="Q89" i="11"/>
  <c r="Q88" i="11"/>
  <c r="Q84" i="11"/>
  <c r="Q83" i="11"/>
  <c r="Q82" i="11"/>
  <c r="Q81" i="11"/>
  <c r="Q80" i="11"/>
  <c r="Q79" i="11"/>
  <c r="Q78" i="11"/>
  <c r="Q77" i="11"/>
  <c r="Q75" i="11"/>
  <c r="Q74" i="11"/>
  <c r="Q72" i="11"/>
  <c r="Q71" i="11"/>
  <c r="Q70" i="11"/>
  <c r="Q67" i="11"/>
  <c r="Q66" i="11"/>
  <c r="Q58" i="11"/>
  <c r="Q57" i="11"/>
  <c r="Q49" i="11"/>
  <c r="Q48" i="11"/>
  <c r="Q38" i="11"/>
  <c r="Q26" i="11"/>
  <c r="Q25" i="11"/>
  <c r="Q24" i="11"/>
  <c r="Q23" i="11"/>
  <c r="Q17" i="11"/>
  <c r="Q16" i="11"/>
  <c r="Q15" i="11"/>
  <c r="Q14" i="11"/>
  <c r="Q56" i="11"/>
  <c r="Q55" i="11"/>
  <c r="Q52" i="11"/>
  <c r="Q51" i="11"/>
  <c r="Q43" i="11"/>
  <c r="Q40" i="11"/>
  <c r="Q31" i="11"/>
  <c r="Q18" i="11"/>
  <c r="Q7" i="11"/>
  <c r="P6" i="11"/>
  <c r="Q6" i="11" s="1"/>
  <c r="M137" i="11"/>
  <c r="P137" i="11" s="1"/>
  <c r="M120" i="11"/>
  <c r="P120" i="11" s="1"/>
  <c r="M119" i="11"/>
  <c r="P119" i="11" s="1"/>
  <c r="M117" i="11"/>
  <c r="P117" i="11" s="1"/>
  <c r="M98" i="11"/>
  <c r="P98" i="11" s="1"/>
  <c r="M87" i="11"/>
  <c r="P87" i="11" s="1"/>
  <c r="M86" i="11"/>
  <c r="P86" i="11" s="1"/>
  <c r="M85" i="11"/>
  <c r="P85" i="11" s="1"/>
  <c r="M73" i="11"/>
  <c r="P73" i="11" s="1"/>
  <c r="M68" i="11"/>
  <c r="P68" i="11" s="1"/>
  <c r="M65" i="11"/>
  <c r="P65" i="11" s="1"/>
  <c r="M64" i="11"/>
  <c r="P64" i="11" s="1"/>
  <c r="M60" i="11"/>
  <c r="P60" i="11" s="1"/>
  <c r="M59" i="11"/>
  <c r="P59" i="11" s="1"/>
  <c r="M54" i="11"/>
  <c r="P54" i="11" s="1"/>
  <c r="M53" i="11"/>
  <c r="P53" i="11" s="1"/>
  <c r="M50" i="11"/>
  <c r="P50" i="11" s="1"/>
  <c r="M44" i="11"/>
  <c r="P44" i="11" s="1"/>
  <c r="M39" i="11"/>
  <c r="P39" i="11" s="1"/>
  <c r="M37" i="11"/>
  <c r="P37" i="11" s="1"/>
  <c r="M36" i="11"/>
  <c r="P36" i="11" s="1"/>
  <c r="M35" i="11"/>
  <c r="P35" i="11" s="1"/>
  <c r="M34" i="11"/>
  <c r="P34" i="11" s="1"/>
  <c r="M13" i="11"/>
  <c r="P13" i="11" s="1"/>
  <c r="M12" i="11"/>
  <c r="P12" i="11" s="1"/>
  <c r="M11" i="11"/>
  <c r="P11" i="11" s="1"/>
  <c r="M10" i="11"/>
  <c r="P10" i="11" s="1"/>
  <c r="M9" i="11"/>
  <c r="P9" i="11" s="1"/>
  <c r="M8" i="11"/>
  <c r="P8" i="11" s="1"/>
  <c r="M5" i="11"/>
  <c r="P5" i="11" s="1"/>
  <c r="M4" i="11"/>
  <c r="P4" i="11" s="1"/>
  <c r="Q4" i="11" s="1"/>
  <c r="M121" i="11"/>
  <c r="P121" i="11" s="1"/>
  <c r="M93" i="11"/>
  <c r="P93" i="11" s="1"/>
  <c r="M76" i="11"/>
  <c r="P76" i="11" s="1"/>
  <c r="M69" i="11"/>
  <c r="P69" i="11" s="1"/>
  <c r="M63" i="11"/>
  <c r="P63" i="11" s="1"/>
  <c r="M62" i="11"/>
  <c r="P62" i="11" s="1"/>
  <c r="M61" i="11"/>
  <c r="P61" i="11" s="1"/>
  <c r="M47" i="11"/>
  <c r="P47" i="11" s="1"/>
  <c r="M46" i="11"/>
  <c r="P46" i="11" s="1"/>
  <c r="M45" i="11"/>
  <c r="P45" i="11" s="1"/>
  <c r="M42" i="11"/>
  <c r="P42" i="11" s="1"/>
  <c r="M41" i="11"/>
  <c r="P41" i="11" s="1"/>
  <c r="M33" i="11"/>
  <c r="P33" i="11" s="1"/>
  <c r="M32" i="11"/>
  <c r="P32" i="11" s="1"/>
  <c r="M30" i="11"/>
  <c r="P30" i="11" s="1"/>
  <c r="M29" i="11"/>
  <c r="P29" i="11" s="1"/>
  <c r="M28" i="11"/>
  <c r="P28" i="11" s="1"/>
  <c r="M27" i="11"/>
  <c r="P27" i="11" s="1"/>
  <c r="M22" i="11"/>
  <c r="P22" i="11" s="1"/>
  <c r="M21" i="11"/>
  <c r="P21" i="11" s="1"/>
  <c r="M20" i="11"/>
  <c r="P20" i="11" s="1"/>
  <c r="M19" i="11"/>
  <c r="P19" i="11" s="1"/>
  <c r="K5" i="11"/>
  <c r="K6" i="11"/>
  <c r="K7" i="11"/>
  <c r="K8" i="11"/>
  <c r="K9" i="11"/>
  <c r="K10" i="11"/>
  <c r="K11" i="11"/>
  <c r="K12" i="11"/>
  <c r="K13" i="11"/>
  <c r="K14" i="11"/>
  <c r="K15" i="11"/>
  <c r="K16" i="11"/>
  <c r="K17" i="11"/>
  <c r="K18" i="11"/>
  <c r="K19" i="11"/>
  <c r="K20" i="11"/>
  <c r="K21" i="11"/>
  <c r="K22" i="11"/>
  <c r="K23" i="11"/>
  <c r="K24" i="11"/>
  <c r="K25" i="11"/>
  <c r="K26" i="11"/>
  <c r="K27" i="11"/>
  <c r="K28" i="11"/>
  <c r="K29" i="11"/>
  <c r="K30" i="11"/>
  <c r="K31" i="11"/>
  <c r="K32" i="11"/>
  <c r="K33" i="11"/>
  <c r="K34" i="11"/>
  <c r="K35" i="11"/>
  <c r="K36" i="11"/>
  <c r="K37" i="11"/>
  <c r="K38" i="11"/>
  <c r="K39" i="11"/>
  <c r="K40" i="11"/>
  <c r="K41" i="11"/>
  <c r="K42" i="11"/>
  <c r="K43" i="11"/>
  <c r="K44" i="11"/>
  <c r="K45" i="11"/>
  <c r="K46" i="11"/>
  <c r="K47" i="11"/>
  <c r="K48" i="11"/>
  <c r="K49" i="11"/>
  <c r="K50" i="11"/>
  <c r="K51" i="11"/>
  <c r="K52" i="11"/>
  <c r="K53" i="11"/>
  <c r="K54" i="11"/>
  <c r="K55" i="11"/>
  <c r="K56" i="11"/>
  <c r="K57" i="11"/>
  <c r="K58" i="11"/>
  <c r="K59" i="11"/>
  <c r="K60" i="11"/>
  <c r="K61" i="11"/>
  <c r="K62" i="11"/>
  <c r="K63" i="11"/>
  <c r="K64" i="11"/>
  <c r="K65" i="11"/>
  <c r="K66" i="11"/>
  <c r="K67" i="11"/>
  <c r="K68" i="11"/>
  <c r="K69" i="11"/>
  <c r="K70" i="11"/>
  <c r="K71" i="11"/>
  <c r="K72" i="11"/>
  <c r="K73" i="11"/>
  <c r="K74" i="11"/>
  <c r="K75" i="11"/>
  <c r="K76" i="11"/>
  <c r="K77" i="11"/>
  <c r="K78" i="11"/>
  <c r="K79" i="11"/>
  <c r="K80" i="11"/>
  <c r="K81" i="11"/>
  <c r="K82" i="11"/>
  <c r="K83" i="11"/>
  <c r="K84" i="11"/>
  <c r="K85" i="11"/>
  <c r="K86" i="11"/>
  <c r="K87" i="11"/>
  <c r="K88" i="11"/>
  <c r="K89" i="11"/>
  <c r="K90" i="11"/>
  <c r="K91" i="11"/>
  <c r="K92" i="11"/>
  <c r="K93" i="11"/>
  <c r="K94" i="11"/>
  <c r="K95" i="11"/>
  <c r="K96" i="11"/>
  <c r="K97" i="11"/>
  <c r="K98" i="11"/>
  <c r="K99" i="11"/>
  <c r="K100" i="11"/>
  <c r="K101" i="11"/>
  <c r="K102" i="11"/>
  <c r="K103" i="11"/>
  <c r="K104" i="11"/>
  <c r="K105" i="11"/>
  <c r="K106" i="11"/>
  <c r="K107" i="11"/>
  <c r="K108" i="11"/>
  <c r="K109" i="11"/>
  <c r="K110" i="11"/>
  <c r="K111" i="11"/>
  <c r="K112" i="11"/>
  <c r="K113" i="11"/>
  <c r="K114" i="11"/>
  <c r="K115" i="11"/>
  <c r="K116" i="11"/>
  <c r="K117" i="11"/>
  <c r="K118" i="11"/>
  <c r="K119" i="11"/>
  <c r="K120" i="11"/>
  <c r="K121" i="11"/>
  <c r="K122" i="11"/>
  <c r="K123" i="11"/>
  <c r="K124" i="11"/>
  <c r="K125" i="11"/>
  <c r="K126" i="11"/>
  <c r="K127" i="11"/>
  <c r="K128" i="11"/>
  <c r="K129" i="11"/>
  <c r="K130" i="11"/>
  <c r="K131" i="11"/>
  <c r="K132" i="11"/>
  <c r="K133" i="11"/>
  <c r="K134" i="11"/>
  <c r="K135" i="11"/>
  <c r="K136" i="11"/>
  <c r="K137" i="11"/>
  <c r="K4" i="11"/>
  <c r="Q21" i="11" l="1"/>
  <c r="Q29" i="11"/>
  <c r="Q41" i="11"/>
  <c r="Q47" i="11"/>
  <c r="Q69" i="11"/>
  <c r="Q86" i="11"/>
  <c r="Q22" i="11"/>
  <c r="Q30" i="11"/>
  <c r="Q42" i="11"/>
  <c r="Q61" i="11"/>
  <c r="Q76" i="11"/>
  <c r="Q87" i="11"/>
  <c r="Q19" i="11"/>
  <c r="Q27" i="11"/>
  <c r="Q45" i="11"/>
  <c r="Q62" i="11"/>
  <c r="Q93" i="11"/>
  <c r="Q98" i="11"/>
  <c r="Q137" i="11"/>
  <c r="Q20" i="11"/>
  <c r="Q28" i="11"/>
  <c r="Q33" i="11"/>
  <c r="Q46" i="11"/>
  <c r="Q63" i="11"/>
  <c r="Q121" i="11"/>
  <c r="Q64" i="11"/>
  <c r="Q85" i="11"/>
  <c r="Q117" i="11"/>
  <c r="Q10" i="11"/>
  <c r="Q119" i="11"/>
  <c r="Q5" i="11"/>
  <c r="Q11" i="11"/>
  <c r="Q120" i="11"/>
  <c r="Q8" i="11"/>
  <c r="Q12" i="11"/>
  <c r="Q36" i="11"/>
  <c r="Q9" i="11"/>
  <c r="Q13" i="11"/>
  <c r="Q34" i="11"/>
  <c r="Q39" i="11"/>
  <c r="Q54" i="11"/>
  <c r="Q65" i="11"/>
  <c r="Q35" i="11"/>
  <c r="Q44" i="11"/>
  <c r="Q59" i="11"/>
  <c r="Q68" i="11"/>
  <c r="Q32" i="11"/>
  <c r="Q50" i="11"/>
  <c r="Q60" i="11"/>
  <c r="Q73" i="11"/>
  <c r="Q37" i="11"/>
  <c r="Q53" i="11"/>
  <c r="A178" i="11"/>
  <c r="A179" i="11" s="1"/>
  <c r="A180" i="11" s="1"/>
  <c r="A181" i="11" s="1"/>
  <c r="A182" i="11" s="1"/>
  <c r="A183" i="11" s="1"/>
  <c r="A184" i="11" s="1"/>
  <c r="A185" i="11" s="1"/>
  <c r="A186" i="11" s="1"/>
  <c r="A187" i="11" s="1"/>
  <c r="A188" i="11" s="1"/>
  <c r="A189" i="11" s="1"/>
  <c r="A190" i="11" s="1"/>
  <c r="A191" i="11" s="1"/>
  <c r="A192" i="11" s="1"/>
  <c r="A193" i="11" s="1"/>
  <c r="A194" i="11" s="1"/>
  <c r="A195" i="11" s="1"/>
  <c r="A196" i="11" s="1"/>
  <c r="A197" i="11" s="1"/>
  <c r="A198" i="11" s="1"/>
  <c r="A199" i="11" s="1"/>
  <c r="A200" i="11" s="1"/>
  <c r="A201" i="11" s="1"/>
  <c r="A202" i="11" s="1"/>
  <c r="A203" i="11" s="1"/>
  <c r="A204" i="11" s="1"/>
  <c r="A205" i="11" s="1"/>
  <c r="A206" i="11" s="1"/>
  <c r="A207" i="11" s="1"/>
  <c r="A208" i="11" s="1"/>
  <c r="A209" i="11" s="1"/>
  <c r="A210" i="11" s="1"/>
  <c r="A211" i="11" s="1"/>
  <c r="A212" i="11" s="1"/>
  <c r="A213" i="11" s="1"/>
  <c r="A214" i="11" s="1"/>
  <c r="A215" i="11" s="1"/>
  <c r="A216" i="11" s="1"/>
  <c r="A217" i="11" s="1"/>
  <c r="A218" i="11" s="1"/>
  <c r="A219" i="11" s="1"/>
  <c r="A220" i="11" s="1"/>
  <c r="A221" i="11" s="1"/>
  <c r="A222" i="11" s="1"/>
  <c r="A223" i="11" s="1"/>
  <c r="A224" i="11" s="1"/>
  <c r="A225" i="11" s="1"/>
  <c r="A226" i="11" s="1"/>
  <c r="A227" i="11" s="1"/>
  <c r="A228" i="11" s="1"/>
  <c r="A229" i="11" s="1"/>
  <c r="A230" i="11" s="1"/>
  <c r="A231" i="11" s="1"/>
  <c r="A232" i="11" s="1"/>
  <c r="A233" i="11" s="1"/>
  <c r="A234" i="11" s="1"/>
  <c r="A235" i="11" s="1"/>
  <c r="A236" i="11" s="1"/>
  <c r="A237" i="11" s="1"/>
  <c r="A238" i="11" s="1"/>
  <c r="A239" i="11" s="1"/>
  <c r="A240" i="11" s="1"/>
  <c r="A241" i="11" s="1"/>
  <c r="A242" i="11" s="1"/>
  <c r="A243" i="11" s="1"/>
  <c r="A244" i="11" s="1"/>
  <c r="A245" i="11" s="1"/>
  <c r="A246" i="11" s="1"/>
  <c r="A247" i="11" s="1"/>
  <c r="A248" i="11" s="1"/>
  <c r="A249" i="11" s="1"/>
  <c r="A250" i="11" s="1"/>
  <c r="A251" i="11" s="1"/>
  <c r="A252" i="11" s="1"/>
  <c r="A139" i="11"/>
  <c r="A140" i="11" s="1"/>
  <c r="A141" i="11" s="1"/>
  <c r="A142" i="11" s="1"/>
  <c r="A143" i="11" s="1"/>
  <c r="A144" i="11" s="1"/>
  <c r="A145" i="11" s="1"/>
  <c r="A146" i="11" s="1"/>
  <c r="A147" i="11" s="1"/>
  <c r="A148" i="11" s="1"/>
  <c r="A149" i="11" s="1"/>
  <c r="A150" i="11" s="1"/>
  <c r="A151" i="11" s="1"/>
  <c r="A152" i="11" s="1"/>
  <c r="A153" i="11" s="1"/>
  <c r="A154" i="11" s="1"/>
  <c r="A155" i="11" s="1"/>
  <c r="A156" i="11" s="1"/>
  <c r="A157" i="11" s="1"/>
  <c r="A158" i="11" s="1"/>
  <c r="A159" i="11" s="1"/>
  <c r="A160" i="11" s="1"/>
  <c r="A161" i="11" s="1"/>
  <c r="A162" i="11" s="1"/>
  <c r="A163" i="11" s="1"/>
  <c r="A164" i="11" s="1"/>
  <c r="A165" i="11" s="1"/>
  <c r="A166" i="11" s="1"/>
  <c r="A167" i="11" s="1"/>
  <c r="A168" i="11" s="1"/>
  <c r="A169" i="11" s="1"/>
  <c r="A170" i="11" s="1"/>
  <c r="A171" i="11" s="1"/>
  <c r="A172" i="11" s="1"/>
  <c r="A173" i="11" s="1"/>
  <c r="A174" i="11" s="1"/>
  <c r="A175" i="11" s="1"/>
  <c r="A176" i="11" s="1"/>
  <c r="A5" i="11"/>
  <c r="A6" i="11" s="1"/>
  <c r="A7" i="11" s="1"/>
  <c r="A8" i="11" s="1"/>
  <c r="A9" i="11" s="1"/>
  <c r="A10" i="11" s="1"/>
  <c r="A11" i="11" s="1"/>
  <c r="A12" i="11" s="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 s="1"/>
  <c r="A76" i="11" s="1"/>
  <c r="A77" i="11" s="1"/>
  <c r="A78" i="11" s="1"/>
  <c r="A79" i="11" s="1"/>
  <c r="A80" i="11" s="1"/>
  <c r="A81" i="11" s="1"/>
  <c r="A82" i="11" s="1"/>
  <c r="A83" i="11" s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97" i="11" s="1"/>
  <c r="A98" i="11" s="1"/>
  <c r="A99" i="11" s="1"/>
  <c r="A100" i="11" s="1"/>
  <c r="A101" i="11" s="1"/>
  <c r="A102" i="11" s="1"/>
  <c r="A103" i="11" s="1"/>
  <c r="A104" i="11" s="1"/>
  <c r="A105" i="11" s="1"/>
  <c r="A106" i="11" s="1"/>
  <c r="A107" i="11" s="1"/>
  <c r="A108" i="11" s="1"/>
  <c r="A109" i="11" s="1"/>
  <c r="A110" i="11" s="1"/>
  <c r="A111" i="11" s="1"/>
  <c r="A112" i="11" s="1"/>
  <c r="A113" i="11" s="1"/>
  <c r="A114" i="11" s="1"/>
  <c r="A115" i="11" s="1"/>
  <c r="A116" i="11" s="1"/>
  <c r="A117" i="11" s="1"/>
  <c r="A118" i="11" s="1"/>
  <c r="A119" i="11" s="1"/>
  <c r="A120" i="11" s="1"/>
  <c r="A121" i="11" s="1"/>
  <c r="A122" i="11" s="1"/>
  <c r="A123" i="11" s="1"/>
  <c r="A124" i="11" s="1"/>
  <c r="A125" i="11" s="1"/>
  <c r="A126" i="11" s="1"/>
  <c r="A127" i="11" s="1"/>
  <c r="A128" i="11" s="1"/>
  <c r="A129" i="11" s="1"/>
  <c r="A130" i="11" s="1"/>
  <c r="A131" i="11" s="1"/>
  <c r="A132" i="11" s="1"/>
  <c r="A133" i="11" s="1"/>
  <c r="A134" i="11" s="1"/>
  <c r="A135" i="11" s="1"/>
  <c r="A136" i="11" s="1"/>
  <c r="A137" i="11" s="1"/>
  <c r="QN26" i="5" l="1"/>
  <c r="QN83" i="5"/>
  <c r="QN84" i="5"/>
  <c r="QM26" i="5"/>
  <c r="QM83" i="5"/>
  <c r="QM84" i="5"/>
  <c r="F181" i="8"/>
  <c r="QK12" i="5" s="1"/>
  <c r="OV12" i="5" s="1"/>
  <c r="F184" i="8"/>
  <c r="QK13" i="5" s="1"/>
  <c r="F185" i="8"/>
  <c r="QK15" i="5" s="1"/>
  <c r="F186" i="8"/>
  <c r="QK16" i="5" s="1"/>
  <c r="F189" i="8"/>
  <c r="QK17" i="5" s="1"/>
  <c r="F191" i="8"/>
  <c r="QK18" i="5" s="1"/>
  <c r="F194" i="8"/>
  <c r="QK19" i="5" s="1"/>
  <c r="F196" i="8"/>
  <c r="QK20" i="5" s="1"/>
  <c r="F198" i="8"/>
  <c r="QK27" i="5" s="1"/>
  <c r="F199" i="8"/>
  <c r="QK28" i="5" s="1"/>
  <c r="F201" i="8"/>
  <c r="QK29" i="5" s="1"/>
  <c r="F202" i="8"/>
  <c r="QK44" i="5" s="1"/>
  <c r="F205" i="8"/>
  <c r="QK57" i="5" s="1"/>
  <c r="F208" i="8"/>
  <c r="QK58" i="5" s="1"/>
  <c r="F211" i="8"/>
  <c r="QK59" i="5" s="1"/>
  <c r="F212" i="8"/>
  <c r="QK60" i="5" s="1"/>
  <c r="F214" i="8"/>
  <c r="QK85" i="5" s="1"/>
  <c r="F216" i="8"/>
  <c r="QK86" i="5" s="1"/>
  <c r="F219" i="8"/>
  <c r="QK87" i="5" s="1"/>
  <c r="F221" i="8"/>
  <c r="QK88" i="5" s="1"/>
  <c r="F225" i="8"/>
  <c r="QK89" i="5" s="1"/>
  <c r="F227" i="8"/>
  <c r="QK90" i="5" s="1"/>
  <c r="F229" i="8"/>
  <c r="QK91" i="5" s="1"/>
  <c r="F231" i="8"/>
  <c r="QK92" i="5" s="1"/>
  <c r="F233" i="8"/>
  <c r="QK93" i="5" s="1"/>
  <c r="F235" i="8"/>
  <c r="QK94" i="5" s="1"/>
  <c r="F238" i="8"/>
  <c r="QK95" i="5" s="1"/>
  <c r="F241" i="8"/>
  <c r="QK96" i="5" s="1"/>
  <c r="F244" i="8"/>
  <c r="QK97" i="5" s="1"/>
  <c r="F247" i="8"/>
  <c r="QK98" i="5" s="1"/>
  <c r="F250" i="8"/>
  <c r="QK110" i="5" s="1"/>
  <c r="F252" i="8"/>
  <c r="QK111" i="5" s="1"/>
  <c r="F254" i="8"/>
  <c r="QK112" i="5" s="1"/>
  <c r="E227" i="8"/>
  <c r="QJ90" i="5" s="1"/>
  <c r="E225" i="8"/>
  <c r="QJ89" i="5" s="1"/>
  <c r="E254" i="8"/>
  <c r="QJ112" i="5" s="1"/>
  <c r="E252" i="8"/>
  <c r="QJ111" i="5" s="1"/>
  <c r="E235" i="8"/>
  <c r="QJ94" i="5" s="1"/>
  <c r="E233" i="8"/>
  <c r="QJ93" i="5" s="1"/>
  <c r="E231" i="8"/>
  <c r="QJ92" i="5" s="1"/>
  <c r="E229" i="8"/>
  <c r="QJ91" i="5" s="1"/>
  <c r="E221" i="8"/>
  <c r="QJ88" i="5" s="1"/>
  <c r="E216" i="8"/>
  <c r="QJ86" i="5" s="1"/>
  <c r="E214" i="8"/>
  <c r="QJ85" i="5" s="1"/>
  <c r="E201" i="8"/>
  <c r="QJ29" i="5" s="1"/>
  <c r="E198" i="8"/>
  <c r="QJ27" i="5" s="1"/>
  <c r="E196" i="8"/>
  <c r="QJ20" i="5" s="1"/>
  <c r="E191" i="8"/>
  <c r="QJ18" i="5" s="1"/>
  <c r="E212" i="8"/>
  <c r="QJ60" i="5" s="1"/>
  <c r="E199" i="8"/>
  <c r="QJ28" i="5" s="1"/>
  <c r="E202" i="8"/>
  <c r="QJ44" i="5" s="1"/>
  <c r="E186" i="8"/>
  <c r="QJ16" i="5" s="1"/>
  <c r="E185" i="8"/>
  <c r="QJ15" i="5" s="1"/>
  <c r="E250" i="8"/>
  <c r="QJ110" i="5" s="1"/>
  <c r="E247" i="8"/>
  <c r="QJ98" i="5" s="1"/>
  <c r="E244" i="8"/>
  <c r="QJ97" i="5" s="1"/>
  <c r="E241" i="8"/>
  <c r="QJ96" i="5" s="1"/>
  <c r="E238" i="8"/>
  <c r="QJ95" i="5" s="1"/>
  <c r="E219" i="8"/>
  <c r="QJ87" i="5" s="1"/>
  <c r="E211" i="8"/>
  <c r="QJ59" i="5" s="1"/>
  <c r="E208" i="8"/>
  <c r="QJ58" i="5" s="1"/>
  <c r="E205" i="8"/>
  <c r="QJ57" i="5" s="1"/>
  <c r="E194" i="8"/>
  <c r="QJ19" i="5" s="1"/>
  <c r="E189" i="8"/>
  <c r="QJ17" i="5" s="1"/>
  <c r="E184" i="8"/>
  <c r="QJ13" i="5" s="1"/>
  <c r="E181" i="8"/>
  <c r="QJ12" i="5" s="1"/>
  <c r="OM12" i="5" s="1"/>
  <c r="C255" i="8"/>
  <c r="D255" i="8"/>
  <c r="A180" i="8"/>
  <c r="A181" i="8" s="1"/>
  <c r="A182" i="8" s="1"/>
  <c r="A183" i="8" s="1"/>
  <c r="A184" i="8" s="1"/>
  <c r="A185" i="8" s="1"/>
  <c r="A186" i="8" s="1"/>
  <c r="A187" i="8" s="1"/>
  <c r="A188" i="8" s="1"/>
  <c r="A189" i="8" s="1"/>
  <c r="A190" i="8" s="1"/>
  <c r="A191" i="8" s="1"/>
  <c r="A192" i="8" s="1"/>
  <c r="A193" i="8" s="1"/>
  <c r="A194" i="8" s="1"/>
  <c r="A195" i="8" s="1"/>
  <c r="A196" i="8" s="1"/>
  <c r="A197" i="8" s="1"/>
  <c r="A198" i="8" s="1"/>
  <c r="A199" i="8" s="1"/>
  <c r="A200" i="8" s="1"/>
  <c r="A201" i="8" s="1"/>
  <c r="A202" i="8" s="1"/>
  <c r="A203" i="8" s="1"/>
  <c r="A204" i="8" s="1"/>
  <c r="A205" i="8" s="1"/>
  <c r="A206" i="8" s="1"/>
  <c r="A207" i="8" s="1"/>
  <c r="A208" i="8" s="1"/>
  <c r="A209" i="8" s="1"/>
  <c r="A210" i="8" s="1"/>
  <c r="A211" i="8" s="1"/>
  <c r="A212" i="8" s="1"/>
  <c r="A213" i="8" s="1"/>
  <c r="A214" i="8" s="1"/>
  <c r="A215" i="8" s="1"/>
  <c r="A216" i="8" s="1"/>
  <c r="A217" i="8" s="1"/>
  <c r="A218" i="8" s="1"/>
  <c r="A219" i="8" s="1"/>
  <c r="A220" i="8" s="1"/>
  <c r="A221" i="8" s="1"/>
  <c r="A222" i="8" s="1"/>
  <c r="A223" i="8" s="1"/>
  <c r="A224" i="8" s="1"/>
  <c r="A225" i="8" s="1"/>
  <c r="A226" i="8" s="1"/>
  <c r="A227" i="8" s="1"/>
  <c r="A228" i="8" s="1"/>
  <c r="A229" i="8" s="1"/>
  <c r="A230" i="8" s="1"/>
  <c r="A231" i="8" s="1"/>
  <c r="A232" i="8" s="1"/>
  <c r="A233" i="8" s="1"/>
  <c r="A234" i="8" s="1"/>
  <c r="A235" i="8" s="1"/>
  <c r="A236" i="8" s="1"/>
  <c r="A237" i="8" s="1"/>
  <c r="A238" i="8" s="1"/>
  <c r="A239" i="8" s="1"/>
  <c r="A240" i="8" s="1"/>
  <c r="A241" i="8" s="1"/>
  <c r="A242" i="8" s="1"/>
  <c r="A243" i="8" s="1"/>
  <c r="A244" i="8" s="1"/>
  <c r="A245" i="8" s="1"/>
  <c r="A246" i="8" s="1"/>
  <c r="A247" i="8" s="1"/>
  <c r="A248" i="8" s="1"/>
  <c r="A249" i="8" s="1"/>
  <c r="A250" i="8" s="1"/>
  <c r="A251" i="8" s="1"/>
  <c r="A252" i="8" s="1"/>
  <c r="A253" i="8" s="1"/>
  <c r="A254" i="8" s="1"/>
  <c r="A178" i="7"/>
  <c r="A179" i="7" s="1"/>
  <c r="A180" i="7" s="1"/>
  <c r="A181" i="7" s="1"/>
  <c r="A182" i="7" s="1"/>
  <c r="A183" i="7" s="1"/>
  <c r="A184" i="7" s="1"/>
  <c r="A185" i="7" s="1"/>
  <c r="A186" i="7" s="1"/>
  <c r="A187" i="7" s="1"/>
  <c r="A188" i="7" s="1"/>
  <c r="A189" i="7" s="1"/>
  <c r="A190" i="7" s="1"/>
  <c r="A191" i="7" s="1"/>
  <c r="A192" i="7" s="1"/>
  <c r="A193" i="7" s="1"/>
  <c r="A194" i="7" s="1"/>
  <c r="A195" i="7" s="1"/>
  <c r="A196" i="7" s="1"/>
  <c r="A197" i="7" s="1"/>
  <c r="A198" i="7" s="1"/>
  <c r="A199" i="7" s="1"/>
  <c r="A200" i="7" s="1"/>
  <c r="A201" i="7" s="1"/>
  <c r="A202" i="7" s="1"/>
  <c r="A203" i="7" s="1"/>
  <c r="A204" i="7" s="1"/>
  <c r="A205" i="7" s="1"/>
  <c r="A206" i="7" s="1"/>
  <c r="A207" i="7" s="1"/>
  <c r="A208" i="7" s="1"/>
  <c r="A209" i="7" s="1"/>
  <c r="A210" i="7" s="1"/>
  <c r="A211" i="7" s="1"/>
  <c r="A212" i="7" s="1"/>
  <c r="A213" i="7" s="1"/>
  <c r="A214" i="7" s="1"/>
  <c r="A215" i="7" s="1"/>
  <c r="A216" i="7" s="1"/>
  <c r="A217" i="7" s="1"/>
  <c r="A218" i="7" s="1"/>
  <c r="A219" i="7" s="1"/>
  <c r="A220" i="7" s="1"/>
  <c r="A221" i="7" s="1"/>
  <c r="A222" i="7" s="1"/>
  <c r="A223" i="7" s="1"/>
  <c r="A224" i="7" s="1"/>
  <c r="A225" i="7" s="1"/>
  <c r="A226" i="7" s="1"/>
  <c r="A227" i="7" s="1"/>
  <c r="A228" i="7" s="1"/>
  <c r="A229" i="7" s="1"/>
  <c r="A230" i="7" s="1"/>
  <c r="A231" i="7" s="1"/>
  <c r="A232" i="7" s="1"/>
  <c r="A233" i="7" s="1"/>
  <c r="A234" i="7" s="1"/>
  <c r="A235" i="7" s="1"/>
  <c r="A236" i="7" s="1"/>
  <c r="A237" i="7" s="1"/>
  <c r="A238" i="7" s="1"/>
  <c r="A239" i="7" s="1"/>
  <c r="A240" i="7" s="1"/>
  <c r="A241" i="7" s="1"/>
  <c r="A242" i="7" s="1"/>
  <c r="A243" i="7" s="1"/>
  <c r="A244" i="7" s="1"/>
  <c r="A245" i="7" s="1"/>
  <c r="A246" i="7" s="1"/>
  <c r="A247" i="7" s="1"/>
  <c r="A248" i="7" s="1"/>
  <c r="A249" i="7" s="1"/>
  <c r="A250" i="7" s="1"/>
  <c r="A251" i="7" s="1"/>
  <c r="A252" i="7" s="1"/>
  <c r="C178" i="8"/>
  <c r="D178" i="8"/>
  <c r="F139" i="8"/>
  <c r="QK21" i="5" s="1"/>
  <c r="F141" i="8"/>
  <c r="QK38" i="5" s="1"/>
  <c r="F142" i="8"/>
  <c r="QK39" i="5" s="1"/>
  <c r="F144" i="8"/>
  <c r="QK40" i="5" s="1"/>
  <c r="F145" i="8"/>
  <c r="QK41" i="5" s="1"/>
  <c r="F146" i="8"/>
  <c r="QK79" i="5" s="1"/>
  <c r="F149" i="8"/>
  <c r="QK80" i="5" s="1"/>
  <c r="F151" i="8"/>
  <c r="QK81" i="5" s="1"/>
  <c r="F155" i="8"/>
  <c r="QK82" i="5" s="1"/>
  <c r="F156" i="8"/>
  <c r="QK99" i="5" s="1"/>
  <c r="F158" i="8"/>
  <c r="QK100" i="5" s="1"/>
  <c r="F164" i="8"/>
  <c r="QK102" i="5" s="1"/>
  <c r="F171" i="8"/>
  <c r="QK103" i="5" s="1"/>
  <c r="F174" i="8"/>
  <c r="QK104" i="5" s="1"/>
  <c r="F176" i="8"/>
  <c r="QK105" i="5" s="1"/>
  <c r="F177" i="8"/>
  <c r="QK106" i="5" s="1"/>
  <c r="E177" i="8"/>
  <c r="QJ106" i="5" s="1"/>
  <c r="E176" i="8"/>
  <c r="QJ105" i="5" s="1"/>
  <c r="E174" i="8"/>
  <c r="QJ104" i="5" s="1"/>
  <c r="E171" i="8"/>
  <c r="QJ103" i="5" s="1"/>
  <c r="E164" i="8"/>
  <c r="QJ102" i="5" s="1"/>
  <c r="E158" i="8"/>
  <c r="QJ100" i="5" s="1"/>
  <c r="E156" i="8"/>
  <c r="QJ99" i="5" s="1"/>
  <c r="E155" i="8"/>
  <c r="QJ82" i="5" s="1"/>
  <c r="E151" i="8"/>
  <c r="QJ81" i="5" s="1"/>
  <c r="E149" i="8"/>
  <c r="QJ80" i="5" s="1"/>
  <c r="E146" i="8"/>
  <c r="QJ79" i="5" s="1"/>
  <c r="E145" i="8"/>
  <c r="QJ41" i="5" s="1"/>
  <c r="E144" i="8"/>
  <c r="QJ40" i="5" s="1"/>
  <c r="E142" i="8"/>
  <c r="QJ39" i="5" s="1"/>
  <c r="E141" i="8"/>
  <c r="QJ38" i="5" s="1"/>
  <c r="E139" i="8"/>
  <c r="QJ21" i="5" s="1"/>
  <c r="A140" i="8"/>
  <c r="A141" i="8" s="1"/>
  <c r="A142" i="8" s="1"/>
  <c r="A143" i="8" s="1"/>
  <c r="A144" i="8" s="1"/>
  <c r="A145" i="8" s="1"/>
  <c r="A146" i="8" s="1"/>
  <c r="A147" i="8" s="1"/>
  <c r="A148" i="8" s="1"/>
  <c r="A149" i="8" s="1"/>
  <c r="A150" i="8" s="1"/>
  <c r="A151" i="8" s="1"/>
  <c r="A152" i="8" s="1"/>
  <c r="A153" i="8" s="1"/>
  <c r="A154" i="8" s="1"/>
  <c r="A155" i="8" s="1"/>
  <c r="A156" i="8" s="1"/>
  <c r="A157" i="8" s="1"/>
  <c r="A158" i="8" s="1"/>
  <c r="A159" i="8" s="1"/>
  <c r="A160" i="8" s="1"/>
  <c r="A161" i="8" s="1"/>
  <c r="A162" i="8" s="1"/>
  <c r="A163" i="8" s="1"/>
  <c r="A164" i="8" s="1"/>
  <c r="A165" i="8" s="1"/>
  <c r="A166" i="8" s="1"/>
  <c r="A167" i="8" s="1"/>
  <c r="A168" i="8" s="1"/>
  <c r="A169" i="8" s="1"/>
  <c r="A170" i="8" s="1"/>
  <c r="A171" i="8" s="1"/>
  <c r="A172" i="8" s="1"/>
  <c r="A173" i="8" s="1"/>
  <c r="A174" i="8" s="1"/>
  <c r="A175" i="8" s="1"/>
  <c r="A176" i="8" s="1"/>
  <c r="A177" i="8" s="1"/>
  <c r="A139" i="7"/>
  <c r="A140" i="7" s="1"/>
  <c r="A141" i="7" s="1"/>
  <c r="A142" i="7" s="1"/>
  <c r="A143" i="7" s="1"/>
  <c r="A144" i="7" s="1"/>
  <c r="A145" i="7" s="1"/>
  <c r="A146" i="7" s="1"/>
  <c r="A147" i="7" s="1"/>
  <c r="A148" i="7" s="1"/>
  <c r="A149" i="7" s="1"/>
  <c r="A150" i="7" s="1"/>
  <c r="A151" i="7" s="1"/>
  <c r="A152" i="7" s="1"/>
  <c r="A153" i="7" s="1"/>
  <c r="A154" i="7" s="1"/>
  <c r="A155" i="7" s="1"/>
  <c r="A156" i="7" s="1"/>
  <c r="A157" i="7" s="1"/>
  <c r="A158" i="7" s="1"/>
  <c r="A159" i="7" s="1"/>
  <c r="A160" i="7" s="1"/>
  <c r="A161" i="7" s="1"/>
  <c r="A162" i="7" s="1"/>
  <c r="A163" i="7" s="1"/>
  <c r="A164" i="7" s="1"/>
  <c r="A165" i="7" s="1"/>
  <c r="A166" i="7" s="1"/>
  <c r="A167" i="7" s="1"/>
  <c r="A168" i="7" s="1"/>
  <c r="A169" i="7" s="1"/>
  <c r="A170" i="7" s="1"/>
  <c r="A171" i="7" s="1"/>
  <c r="A172" i="7" s="1"/>
  <c r="A173" i="7" s="1"/>
  <c r="A174" i="7" s="1"/>
  <c r="A175" i="7" s="1"/>
  <c r="A176" i="7" s="1"/>
  <c r="OM80" i="5" l="1"/>
  <c r="QM80" i="5" s="1"/>
  <c r="OM105" i="5"/>
  <c r="QM105" i="5" s="1"/>
  <c r="OV99" i="5"/>
  <c r="QN99" i="5" s="1"/>
  <c r="OV38" i="5"/>
  <c r="QN38" i="5" s="1"/>
  <c r="OM57" i="5"/>
  <c r="QM57" i="5" s="1"/>
  <c r="OM27" i="5"/>
  <c r="QM27" i="5" s="1"/>
  <c r="OM90" i="5"/>
  <c r="QM90" i="5" s="1"/>
  <c r="OV28" i="5"/>
  <c r="QN28" i="5" s="1"/>
  <c r="OM40" i="5"/>
  <c r="QM40" i="5" s="1"/>
  <c r="OM81" i="5"/>
  <c r="QM81" i="5" s="1"/>
  <c r="OM102" i="5"/>
  <c r="QM102" i="5" s="1"/>
  <c r="OM106" i="5"/>
  <c r="QM106" i="5" s="1"/>
  <c r="OV103" i="5"/>
  <c r="QN103" i="5" s="1"/>
  <c r="OV82" i="5"/>
  <c r="QN82" i="5" s="1"/>
  <c r="OV41" i="5"/>
  <c r="QN41" i="5" s="1"/>
  <c r="OV21" i="5"/>
  <c r="QN21" i="5" s="1"/>
  <c r="OM13" i="5"/>
  <c r="QM13" i="5" s="1"/>
  <c r="OM58" i="5"/>
  <c r="QM58" i="5" s="1"/>
  <c r="OM96" i="5"/>
  <c r="QM96" i="5" s="1"/>
  <c r="OM15" i="5"/>
  <c r="QM15" i="5" s="1"/>
  <c r="OM60" i="5"/>
  <c r="QM60" i="5" s="1"/>
  <c r="OM29" i="5"/>
  <c r="QM29" i="5" s="1"/>
  <c r="OM91" i="5"/>
  <c r="QM91" i="5" s="1"/>
  <c r="OM111" i="5"/>
  <c r="QM111" i="5" s="1"/>
  <c r="OV112" i="5"/>
  <c r="QN112" i="5" s="1"/>
  <c r="OV97" i="5"/>
  <c r="QN97" i="5" s="1"/>
  <c r="OV93" i="5"/>
  <c r="QN93" i="5" s="1"/>
  <c r="OV89" i="5"/>
  <c r="QN89" i="5" s="1"/>
  <c r="OV85" i="5"/>
  <c r="QN85" i="5" s="1"/>
  <c r="OV57" i="5"/>
  <c r="QN57" i="5" s="1"/>
  <c r="OV27" i="5"/>
  <c r="QN27" i="5" s="1"/>
  <c r="OV17" i="5"/>
  <c r="QN17" i="5" s="1"/>
  <c r="OM110" i="5"/>
  <c r="QM110" i="5" s="1"/>
  <c r="OM88" i="5"/>
  <c r="QM88" i="5" s="1"/>
  <c r="OV94" i="5"/>
  <c r="QN94" i="5" s="1"/>
  <c r="OV86" i="5"/>
  <c r="QN86" i="5" s="1"/>
  <c r="OV18" i="5"/>
  <c r="QN18" i="5" s="1"/>
  <c r="OM21" i="5"/>
  <c r="QM21" i="5" s="1"/>
  <c r="OM41" i="5"/>
  <c r="QM41" i="5" s="1"/>
  <c r="OM82" i="5"/>
  <c r="QM82" i="5" s="1"/>
  <c r="OM103" i="5"/>
  <c r="QM103" i="5" s="1"/>
  <c r="OV106" i="5"/>
  <c r="QN106" i="5" s="1"/>
  <c r="OV102" i="5"/>
  <c r="QN102" i="5" s="1"/>
  <c r="OV81" i="5"/>
  <c r="QN81" i="5" s="1"/>
  <c r="OV40" i="5"/>
  <c r="QN40" i="5" s="1"/>
  <c r="OM17" i="5"/>
  <c r="QM17" i="5" s="1"/>
  <c r="OM59" i="5"/>
  <c r="QM59" i="5" s="1"/>
  <c r="OM97" i="5"/>
  <c r="QM97" i="5" s="1"/>
  <c r="OM16" i="5"/>
  <c r="QM16" i="5" s="1"/>
  <c r="OM18" i="5"/>
  <c r="QM18" i="5" s="1"/>
  <c r="OM85" i="5"/>
  <c r="QM85" i="5" s="1"/>
  <c r="OM92" i="5"/>
  <c r="QM92" i="5" s="1"/>
  <c r="OM112" i="5"/>
  <c r="QM112" i="5" s="1"/>
  <c r="OV111" i="5"/>
  <c r="QN111" i="5" s="1"/>
  <c r="OV96" i="5"/>
  <c r="QN96" i="5" s="1"/>
  <c r="OV92" i="5"/>
  <c r="QN92" i="5" s="1"/>
  <c r="OV88" i="5"/>
  <c r="QN88" i="5" s="1"/>
  <c r="OV60" i="5"/>
  <c r="QN60" i="5" s="1"/>
  <c r="OV44" i="5"/>
  <c r="QN44" i="5" s="1"/>
  <c r="OV20" i="5"/>
  <c r="QN20" i="5" s="1"/>
  <c r="OV16" i="5"/>
  <c r="QN16" i="5" s="1"/>
  <c r="OM39" i="5"/>
  <c r="QM39" i="5" s="1"/>
  <c r="OM100" i="5"/>
  <c r="QM100" i="5" s="1"/>
  <c r="OV104" i="5"/>
  <c r="QN104" i="5" s="1"/>
  <c r="OV79" i="5"/>
  <c r="QN79" i="5" s="1"/>
  <c r="OM95" i="5"/>
  <c r="QM95" i="5" s="1"/>
  <c r="OM28" i="5"/>
  <c r="QM28" i="5" s="1"/>
  <c r="OM94" i="5"/>
  <c r="QM94" i="5" s="1"/>
  <c r="OV98" i="5"/>
  <c r="QN98" i="5" s="1"/>
  <c r="OV90" i="5"/>
  <c r="QN90" i="5" s="1"/>
  <c r="OV58" i="5"/>
  <c r="QN58" i="5" s="1"/>
  <c r="OV13" i="5"/>
  <c r="QN13" i="5" s="1"/>
  <c r="OM38" i="5"/>
  <c r="QM38" i="5" s="1"/>
  <c r="OM79" i="5"/>
  <c r="QM79" i="5" s="1"/>
  <c r="OM99" i="5"/>
  <c r="QM99" i="5" s="1"/>
  <c r="OM104" i="5"/>
  <c r="QM104" i="5" s="1"/>
  <c r="OV105" i="5"/>
  <c r="QN105" i="5" s="1"/>
  <c r="OV100" i="5"/>
  <c r="QN100" i="5" s="1"/>
  <c r="OV80" i="5"/>
  <c r="QN80" i="5" s="1"/>
  <c r="OV39" i="5"/>
  <c r="QN39" i="5" s="1"/>
  <c r="OM19" i="5"/>
  <c r="QM19" i="5" s="1"/>
  <c r="OM87" i="5"/>
  <c r="QM87" i="5" s="1"/>
  <c r="OM98" i="5"/>
  <c r="QM98" i="5" s="1"/>
  <c r="OM44" i="5"/>
  <c r="QM44" i="5" s="1"/>
  <c r="OM20" i="5"/>
  <c r="QM20" i="5" s="1"/>
  <c r="OM86" i="5"/>
  <c r="QM86" i="5" s="1"/>
  <c r="OM93" i="5"/>
  <c r="QM93" i="5" s="1"/>
  <c r="OM89" i="5"/>
  <c r="QM89" i="5" s="1"/>
  <c r="OV110" i="5"/>
  <c r="QN110" i="5" s="1"/>
  <c r="OV95" i="5"/>
  <c r="QN95" i="5" s="1"/>
  <c r="OV91" i="5"/>
  <c r="QN91" i="5" s="1"/>
  <c r="OV87" i="5"/>
  <c r="QN87" i="5" s="1"/>
  <c r="OV59" i="5"/>
  <c r="QN59" i="5" s="1"/>
  <c r="OV29" i="5"/>
  <c r="QN29" i="5" s="1"/>
  <c r="OV19" i="5"/>
  <c r="QN19" i="5" s="1"/>
  <c r="OV15" i="5"/>
  <c r="QN15" i="5" s="1"/>
  <c r="QN12" i="5"/>
  <c r="QM12" i="5"/>
  <c r="F255" i="8"/>
  <c r="E178" i="8"/>
  <c r="F178" i="8"/>
  <c r="E255" i="8"/>
  <c r="C138" i="8"/>
  <c r="D138" i="8"/>
  <c r="F5" i="8"/>
  <c r="QK14" i="5" s="1"/>
  <c r="F9" i="8"/>
  <c r="QK22" i="5" s="1"/>
  <c r="F12" i="8"/>
  <c r="QK23" i="5" s="1"/>
  <c r="F17" i="8"/>
  <c r="QK24" i="5" s="1"/>
  <c r="F22" i="8"/>
  <c r="QK25" i="5" s="1"/>
  <c r="F24" i="8"/>
  <c r="QK30" i="5" s="1"/>
  <c r="F28" i="8"/>
  <c r="QK31" i="5" s="1"/>
  <c r="F32" i="8"/>
  <c r="QK32" i="5" s="1"/>
  <c r="F34" i="8"/>
  <c r="QK33" i="5" s="1"/>
  <c r="F36" i="8"/>
  <c r="QK34" i="5" s="1"/>
  <c r="F38" i="8"/>
  <c r="QK35" i="5" s="1"/>
  <c r="F42" i="8"/>
  <c r="QK36" i="5" s="1"/>
  <c r="F46" i="8"/>
  <c r="QK37" i="5" s="1"/>
  <c r="F49" i="8"/>
  <c r="QK42" i="5" s="1"/>
  <c r="F52" i="8"/>
  <c r="QK43" i="5" s="1"/>
  <c r="F54" i="8"/>
  <c r="QK45" i="5" s="1"/>
  <c r="F57" i="8"/>
  <c r="QK46" i="5" s="1"/>
  <c r="F63" i="8"/>
  <c r="QK47" i="5" s="1"/>
  <c r="F65" i="8"/>
  <c r="QK48" i="5" s="1"/>
  <c r="F67" i="8"/>
  <c r="QK49" i="5" s="1"/>
  <c r="F69" i="8"/>
  <c r="QK50" i="5" s="1"/>
  <c r="F71" i="8"/>
  <c r="QK51" i="5" s="1"/>
  <c r="F75" i="8"/>
  <c r="QK52" i="5" s="1"/>
  <c r="F79" i="8"/>
  <c r="QK53" i="5" s="1"/>
  <c r="F82" i="8"/>
  <c r="QK54" i="5" s="1"/>
  <c r="F85" i="8"/>
  <c r="QK55" i="5" s="1"/>
  <c r="F88" i="8"/>
  <c r="QK56" i="5" s="1"/>
  <c r="F90" i="8"/>
  <c r="QK61" i="5" s="1"/>
  <c r="F97" i="8"/>
  <c r="QK62" i="5" s="1"/>
  <c r="F99" i="8"/>
  <c r="QK63" i="5" s="1"/>
  <c r="F102" i="8"/>
  <c r="QK64" i="5" s="1"/>
  <c r="F105" i="8"/>
  <c r="QK65" i="5" s="1"/>
  <c r="F106" i="8"/>
  <c r="QK66" i="5" s="1"/>
  <c r="F108" i="8"/>
  <c r="QK67" i="5" s="1"/>
  <c r="F109" i="8"/>
  <c r="QK68" i="5" s="1"/>
  <c r="F110" i="8"/>
  <c r="QK69" i="5" s="1"/>
  <c r="F112" i="8"/>
  <c r="QK70" i="5" s="1"/>
  <c r="F113" i="8"/>
  <c r="QK71" i="5" s="1"/>
  <c r="F114" i="8"/>
  <c r="QK72" i="5" s="1"/>
  <c r="F116" i="8"/>
  <c r="QK73" i="5" s="1"/>
  <c r="F117" i="8"/>
  <c r="QK74" i="5" s="1"/>
  <c r="F118" i="8"/>
  <c r="QK75" i="5" s="1"/>
  <c r="F121" i="8"/>
  <c r="QK76" i="5" s="1"/>
  <c r="F124" i="8"/>
  <c r="QK77" i="5" s="1"/>
  <c r="F129" i="8"/>
  <c r="QK78" i="5" s="1"/>
  <c r="F131" i="8"/>
  <c r="QK101" i="5" s="1"/>
  <c r="F133" i="8"/>
  <c r="QK107" i="5" s="1"/>
  <c r="F135" i="8"/>
  <c r="QK108" i="5" s="1"/>
  <c r="F137" i="8"/>
  <c r="QK109" i="5" s="1"/>
  <c r="E137" i="8"/>
  <c r="QJ109" i="5" s="1"/>
  <c r="E135" i="8"/>
  <c r="QJ108" i="5" s="1"/>
  <c r="E133" i="8"/>
  <c r="QJ107" i="5" s="1"/>
  <c r="E131" i="8"/>
  <c r="QJ101" i="5" s="1"/>
  <c r="E129" i="8"/>
  <c r="QJ78" i="5" s="1"/>
  <c r="E124" i="8"/>
  <c r="QJ77" i="5" s="1"/>
  <c r="E121" i="8"/>
  <c r="QJ76" i="5" s="1"/>
  <c r="E118" i="8"/>
  <c r="QJ75" i="5" s="1"/>
  <c r="E117" i="8"/>
  <c r="QJ74" i="5" s="1"/>
  <c r="E116" i="8"/>
  <c r="QJ73" i="5" s="1"/>
  <c r="E114" i="8"/>
  <c r="QJ72" i="5" s="1"/>
  <c r="E113" i="8"/>
  <c r="QJ71" i="5" s="1"/>
  <c r="E112" i="8"/>
  <c r="QJ70" i="5" s="1"/>
  <c r="E110" i="8"/>
  <c r="QJ69" i="5" s="1"/>
  <c r="E109" i="8"/>
  <c r="QJ68" i="5" s="1"/>
  <c r="E108" i="8"/>
  <c r="QJ67" i="5" s="1"/>
  <c r="E106" i="8"/>
  <c r="QJ66" i="5" s="1"/>
  <c r="E105" i="8"/>
  <c r="QJ65" i="5" s="1"/>
  <c r="E102" i="8"/>
  <c r="QJ64" i="5" s="1"/>
  <c r="E99" i="8"/>
  <c r="QJ63" i="5" s="1"/>
  <c r="E97" i="8"/>
  <c r="QJ62" i="5" s="1"/>
  <c r="E90" i="8"/>
  <c r="QJ61" i="5" s="1"/>
  <c r="E88" i="8"/>
  <c r="QJ56" i="5" s="1"/>
  <c r="E85" i="8"/>
  <c r="QJ55" i="5" s="1"/>
  <c r="E82" i="8"/>
  <c r="QJ54" i="5" s="1"/>
  <c r="E79" i="8"/>
  <c r="QJ53" i="5" s="1"/>
  <c r="E75" i="8"/>
  <c r="QJ52" i="5" s="1"/>
  <c r="E71" i="8"/>
  <c r="QJ51" i="5" s="1"/>
  <c r="E69" i="8"/>
  <c r="QJ50" i="5" s="1"/>
  <c r="E67" i="8"/>
  <c r="QJ49" i="5" s="1"/>
  <c r="E65" i="8"/>
  <c r="QJ48" i="5" s="1"/>
  <c r="E63" i="8"/>
  <c r="QJ47" i="5" s="1"/>
  <c r="E57" i="8"/>
  <c r="QJ46" i="5" s="1"/>
  <c r="E54" i="8"/>
  <c r="QJ45" i="5" s="1"/>
  <c r="E52" i="8"/>
  <c r="QJ43" i="5" s="1"/>
  <c r="E49" i="8"/>
  <c r="QJ42" i="5" s="1"/>
  <c r="E46" i="8"/>
  <c r="QJ37" i="5" s="1"/>
  <c r="E42" i="8"/>
  <c r="QJ36" i="5" s="1"/>
  <c r="E38" i="8"/>
  <c r="QJ35" i="5" s="1"/>
  <c r="E36" i="8"/>
  <c r="QJ34" i="5" s="1"/>
  <c r="E34" i="8"/>
  <c r="QJ33" i="5" s="1"/>
  <c r="E32" i="8"/>
  <c r="QJ32" i="5" s="1"/>
  <c r="E28" i="8"/>
  <c r="QJ31" i="5" s="1"/>
  <c r="E24" i="8"/>
  <c r="QJ30" i="5" s="1"/>
  <c r="E22" i="8"/>
  <c r="QJ25" i="5" s="1"/>
  <c r="E17" i="8"/>
  <c r="QJ24" i="5" s="1"/>
  <c r="E12" i="8"/>
  <c r="QJ23" i="5" s="1"/>
  <c r="E9" i="8"/>
  <c r="QJ22" i="5" s="1"/>
  <c r="E5" i="8"/>
  <c r="QJ14" i="5" s="1"/>
  <c r="A5" i="8"/>
  <c r="A6" i="8" s="1"/>
  <c r="A7" i="8" s="1"/>
  <c r="A8" i="8" s="1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A104" i="8" s="1"/>
  <c r="A105" i="8" s="1"/>
  <c r="A106" i="8" s="1"/>
  <c r="A107" i="8" s="1"/>
  <c r="A108" i="8" s="1"/>
  <c r="A109" i="8" s="1"/>
  <c r="A110" i="8" s="1"/>
  <c r="A111" i="8" s="1"/>
  <c r="A112" i="8" s="1"/>
  <c r="A113" i="8" s="1"/>
  <c r="A114" i="8" s="1"/>
  <c r="A115" i="8" s="1"/>
  <c r="A116" i="8" s="1"/>
  <c r="A117" i="8" s="1"/>
  <c r="A118" i="8" s="1"/>
  <c r="A119" i="8" s="1"/>
  <c r="A120" i="8" s="1"/>
  <c r="A121" i="8" s="1"/>
  <c r="A122" i="8" s="1"/>
  <c r="A123" i="8" s="1"/>
  <c r="A124" i="8" s="1"/>
  <c r="A125" i="8" s="1"/>
  <c r="A126" i="8" s="1"/>
  <c r="A127" i="8" s="1"/>
  <c r="A128" i="8" s="1"/>
  <c r="A129" i="8" s="1"/>
  <c r="A130" i="8" s="1"/>
  <c r="A131" i="8" s="1"/>
  <c r="A132" i="8" s="1"/>
  <c r="A133" i="8" s="1"/>
  <c r="A134" i="8" s="1"/>
  <c r="A135" i="8" s="1"/>
  <c r="A136" i="8" s="1"/>
  <c r="A137" i="8" s="1"/>
  <c r="A5" i="7"/>
  <c r="A6" i="7" s="1"/>
  <c r="A7" i="7" s="1"/>
  <c r="A8" i="7" s="1"/>
  <c r="A9" i="7" s="1"/>
  <c r="A10" i="7" s="1"/>
  <c r="A11" i="7" s="1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A76" i="7" s="1"/>
  <c r="A77" i="7" s="1"/>
  <c r="A78" i="7" s="1"/>
  <c r="A79" i="7" s="1"/>
  <c r="A80" i="7" s="1"/>
  <c r="A81" i="7" s="1"/>
  <c r="A82" i="7" s="1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A104" i="7" s="1"/>
  <c r="A105" i="7" s="1"/>
  <c r="A106" i="7" s="1"/>
  <c r="A107" i="7" s="1"/>
  <c r="A108" i="7" s="1"/>
  <c r="A109" i="7" s="1"/>
  <c r="A110" i="7" s="1"/>
  <c r="A111" i="7" s="1"/>
  <c r="A112" i="7" s="1"/>
  <c r="A113" i="7" s="1"/>
  <c r="A114" i="7" s="1"/>
  <c r="A115" i="7" s="1"/>
  <c r="A116" i="7" s="1"/>
  <c r="A117" i="7" s="1"/>
  <c r="A118" i="7" s="1"/>
  <c r="A119" i="7" s="1"/>
  <c r="A120" i="7" s="1"/>
  <c r="A121" i="7" s="1"/>
  <c r="A122" i="7" s="1"/>
  <c r="A123" i="7" s="1"/>
  <c r="A124" i="7" s="1"/>
  <c r="A125" i="7" s="1"/>
  <c r="A126" i="7" s="1"/>
  <c r="A127" i="7" s="1"/>
  <c r="A128" i="7" s="1"/>
  <c r="A129" i="7" s="1"/>
  <c r="A130" i="7" s="1"/>
  <c r="A131" i="7" s="1"/>
  <c r="A132" i="7" s="1"/>
  <c r="A133" i="7" s="1"/>
  <c r="A134" i="7" s="1"/>
  <c r="A135" i="7" s="1"/>
  <c r="A136" i="7" s="1"/>
  <c r="A137" i="7" s="1"/>
  <c r="OM23" i="5" l="1"/>
  <c r="QM23" i="5" s="1"/>
  <c r="OM35" i="5"/>
  <c r="QM35" i="5" s="1"/>
  <c r="OM48" i="5"/>
  <c r="QM48" i="5" s="1"/>
  <c r="OM64" i="5"/>
  <c r="QM64" i="5" s="1"/>
  <c r="OM107" i="5"/>
  <c r="QM107" i="5" s="1"/>
  <c r="OV73" i="5"/>
  <c r="QN73" i="5" s="1"/>
  <c r="OV69" i="5"/>
  <c r="QN69" i="5" s="1"/>
  <c r="OV65" i="5"/>
  <c r="QN65" i="5" s="1"/>
  <c r="OV49" i="5"/>
  <c r="QN49" i="5" s="1"/>
  <c r="OV24" i="5"/>
  <c r="OW24" i="5" s="1"/>
  <c r="OM24" i="5"/>
  <c r="QM24" i="5" s="1"/>
  <c r="OM32" i="5"/>
  <c r="QM32" i="5" s="1"/>
  <c r="OM36" i="5"/>
  <c r="QM36" i="5" s="1"/>
  <c r="OM45" i="5"/>
  <c r="QM45" i="5" s="1"/>
  <c r="OM49" i="5"/>
  <c r="QM49" i="5" s="1"/>
  <c r="OM53" i="5"/>
  <c r="QM53" i="5" s="1"/>
  <c r="OM61" i="5"/>
  <c r="QM61" i="5" s="1"/>
  <c r="OM65" i="5"/>
  <c r="QM65" i="5" s="1"/>
  <c r="OM69" i="5"/>
  <c r="QM69" i="5" s="1"/>
  <c r="OM73" i="5"/>
  <c r="QM73" i="5" s="1"/>
  <c r="OM77" i="5"/>
  <c r="QM77" i="5" s="1"/>
  <c r="OM108" i="5"/>
  <c r="QM108" i="5" s="1"/>
  <c r="OV107" i="5"/>
  <c r="QN107" i="5" s="1"/>
  <c r="OV76" i="5"/>
  <c r="QN76" i="5" s="1"/>
  <c r="OV72" i="5"/>
  <c r="QN72" i="5" s="1"/>
  <c r="OV68" i="5"/>
  <c r="QN68" i="5" s="1"/>
  <c r="OV64" i="5"/>
  <c r="QN64" i="5" s="1"/>
  <c r="OV56" i="5"/>
  <c r="QN56" i="5" s="1"/>
  <c r="OV52" i="5"/>
  <c r="QN52" i="5" s="1"/>
  <c r="OV48" i="5"/>
  <c r="QN48" i="5" s="1"/>
  <c r="OV43" i="5"/>
  <c r="QN43" i="5" s="1"/>
  <c r="OV35" i="5"/>
  <c r="QN35" i="5" s="1"/>
  <c r="OV31" i="5"/>
  <c r="QN31" i="5" s="1"/>
  <c r="OV23" i="5"/>
  <c r="QN23" i="5" s="1"/>
  <c r="OM43" i="5"/>
  <c r="QM43" i="5" s="1"/>
  <c r="OM56" i="5"/>
  <c r="QM56" i="5" s="1"/>
  <c r="OM72" i="5"/>
  <c r="QM72" i="5" s="1"/>
  <c r="OV108" i="5"/>
  <c r="QN108" i="5" s="1"/>
  <c r="OV61" i="5"/>
  <c r="QN61" i="5" s="1"/>
  <c r="OV36" i="5"/>
  <c r="QN36" i="5" s="1"/>
  <c r="OM14" i="5"/>
  <c r="QM14" i="5" s="1"/>
  <c r="OM25" i="5"/>
  <c r="QM25" i="5" s="1"/>
  <c r="OM33" i="5"/>
  <c r="QM33" i="5" s="1"/>
  <c r="OM37" i="5"/>
  <c r="QM37" i="5" s="1"/>
  <c r="OM46" i="5"/>
  <c r="QM46" i="5" s="1"/>
  <c r="OM50" i="5"/>
  <c r="QM50" i="5" s="1"/>
  <c r="OM54" i="5"/>
  <c r="QM54" i="5" s="1"/>
  <c r="OM62" i="5"/>
  <c r="QM62" i="5" s="1"/>
  <c r="OM66" i="5"/>
  <c r="QM66" i="5" s="1"/>
  <c r="OM70" i="5"/>
  <c r="QM70" i="5" s="1"/>
  <c r="OM74" i="5"/>
  <c r="QM74" i="5" s="1"/>
  <c r="OM78" i="5"/>
  <c r="QM78" i="5" s="1"/>
  <c r="OM109" i="5"/>
  <c r="QM109" i="5" s="1"/>
  <c r="OV101" i="5"/>
  <c r="QN101" i="5" s="1"/>
  <c r="OV75" i="5"/>
  <c r="QN75" i="5" s="1"/>
  <c r="OV71" i="5"/>
  <c r="QN71" i="5" s="1"/>
  <c r="OV67" i="5"/>
  <c r="QN67" i="5" s="1"/>
  <c r="OV63" i="5"/>
  <c r="QN63" i="5" s="1"/>
  <c r="OV55" i="5"/>
  <c r="QN55" i="5" s="1"/>
  <c r="OV51" i="5"/>
  <c r="QN51" i="5" s="1"/>
  <c r="OV47" i="5"/>
  <c r="QN47" i="5" s="1"/>
  <c r="OV42" i="5"/>
  <c r="QN42" i="5" s="1"/>
  <c r="OV34" i="5"/>
  <c r="QN34" i="5" s="1"/>
  <c r="OV30" i="5"/>
  <c r="QN30" i="5" s="1"/>
  <c r="OV22" i="5"/>
  <c r="QN22" i="5" s="1"/>
  <c r="OM31" i="5"/>
  <c r="QM31" i="5" s="1"/>
  <c r="OM52" i="5"/>
  <c r="QM52" i="5" s="1"/>
  <c r="OM68" i="5"/>
  <c r="QM68" i="5" s="1"/>
  <c r="OM76" i="5"/>
  <c r="QM76" i="5" s="1"/>
  <c r="OV77" i="5"/>
  <c r="QN77" i="5" s="1"/>
  <c r="OV53" i="5"/>
  <c r="QN53" i="5" s="1"/>
  <c r="OV45" i="5"/>
  <c r="QN45" i="5" s="1"/>
  <c r="OV32" i="5"/>
  <c r="QN32" i="5" s="1"/>
  <c r="OM22" i="5"/>
  <c r="QM22" i="5" s="1"/>
  <c r="OM30" i="5"/>
  <c r="QM30" i="5" s="1"/>
  <c r="OM34" i="5"/>
  <c r="QM34" i="5" s="1"/>
  <c r="OM42" i="5"/>
  <c r="QM42" i="5" s="1"/>
  <c r="OM47" i="5"/>
  <c r="QM47" i="5" s="1"/>
  <c r="OM51" i="5"/>
  <c r="QM51" i="5" s="1"/>
  <c r="OM55" i="5"/>
  <c r="QM55" i="5" s="1"/>
  <c r="OM63" i="5"/>
  <c r="QM63" i="5" s="1"/>
  <c r="OM67" i="5"/>
  <c r="QM67" i="5" s="1"/>
  <c r="OM71" i="5"/>
  <c r="QM71" i="5" s="1"/>
  <c r="OM75" i="5"/>
  <c r="QM75" i="5" s="1"/>
  <c r="OM101" i="5"/>
  <c r="QM101" i="5" s="1"/>
  <c r="OV109" i="5"/>
  <c r="QN109" i="5" s="1"/>
  <c r="OV78" i="5"/>
  <c r="QN78" i="5" s="1"/>
  <c r="OV74" i="5"/>
  <c r="QN74" i="5" s="1"/>
  <c r="OV70" i="5"/>
  <c r="QN70" i="5" s="1"/>
  <c r="OV66" i="5"/>
  <c r="QN66" i="5" s="1"/>
  <c r="OV62" i="5"/>
  <c r="QN62" i="5" s="1"/>
  <c r="OV54" i="5"/>
  <c r="QN54" i="5" s="1"/>
  <c r="OV50" i="5"/>
  <c r="QN50" i="5" s="1"/>
  <c r="OV46" i="5"/>
  <c r="QN46" i="5" s="1"/>
  <c r="OV37" i="5"/>
  <c r="QN37" i="5" s="1"/>
  <c r="OV33" i="5"/>
  <c r="QN33" i="5" s="1"/>
  <c r="OV25" i="5"/>
  <c r="QN25" i="5" s="1"/>
  <c r="OV14" i="5"/>
  <c r="QN14" i="5" s="1"/>
  <c r="QJ113" i="5"/>
  <c r="QK113" i="5"/>
  <c r="E138" i="8"/>
  <c r="F138" i="8"/>
  <c r="G83" i="5"/>
  <c r="G37" i="5"/>
  <c r="H113" i="5"/>
  <c r="I113" i="5"/>
  <c r="J113" i="5"/>
  <c r="K113" i="5"/>
  <c r="L113" i="5"/>
  <c r="M113" i="5"/>
  <c r="N113" i="5"/>
  <c r="O113" i="5"/>
  <c r="P113" i="5"/>
  <c r="Q113" i="5"/>
  <c r="R113" i="5"/>
  <c r="S113" i="5"/>
  <c r="T113" i="5"/>
  <c r="U113" i="5"/>
  <c r="V113" i="5"/>
  <c r="W113" i="5"/>
  <c r="X113" i="5"/>
  <c r="Y113" i="5"/>
  <c r="Z113" i="5"/>
  <c r="AA113" i="5"/>
  <c r="AB113" i="5"/>
  <c r="AC113" i="5"/>
  <c r="AD113" i="5"/>
  <c r="AE113" i="5"/>
  <c r="AF113" i="5"/>
  <c r="AI113" i="5"/>
  <c r="AJ113" i="5"/>
  <c r="AM113" i="5"/>
  <c r="AN113" i="5"/>
  <c r="AO113" i="5"/>
  <c r="AP113" i="5"/>
  <c r="AQ113" i="5"/>
  <c r="AT113" i="5"/>
  <c r="AU113" i="5"/>
  <c r="AV113" i="5"/>
  <c r="AY113" i="5"/>
  <c r="AZ113" i="5"/>
  <c r="BA113" i="5"/>
  <c r="BB113" i="5"/>
  <c r="BC113" i="5"/>
  <c r="BD113" i="5"/>
  <c r="BE113" i="5"/>
  <c r="BF113" i="5"/>
  <c r="BG113" i="5"/>
  <c r="BH113" i="5"/>
  <c r="BI113" i="5"/>
  <c r="BL113" i="5"/>
  <c r="BM113" i="5"/>
  <c r="BN113" i="5"/>
  <c r="BO113" i="5"/>
  <c r="BP113" i="5"/>
  <c r="BS113" i="5"/>
  <c r="BT113" i="5"/>
  <c r="BW113" i="5"/>
  <c r="BX113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7" i="5"/>
  <c r="G58" i="5"/>
  <c r="G59" i="5"/>
  <c r="G60" i="5"/>
  <c r="G61" i="5"/>
  <c r="G62" i="5"/>
  <c r="G63" i="5"/>
  <c r="G64" i="5"/>
  <c r="G65" i="5"/>
  <c r="G66" i="5"/>
  <c r="G67" i="5"/>
  <c r="G68" i="5"/>
  <c r="G69" i="5"/>
  <c r="G70" i="5"/>
  <c r="G71" i="5"/>
  <c r="G72" i="5"/>
  <c r="G73" i="5"/>
  <c r="G74" i="5"/>
  <c r="G75" i="5"/>
  <c r="G76" i="5"/>
  <c r="G78" i="5"/>
  <c r="G79" i="5"/>
  <c r="G80" i="5"/>
  <c r="G81" i="5"/>
  <c r="G82" i="5"/>
  <c r="G85" i="5"/>
  <c r="G86" i="5"/>
  <c r="G87" i="5"/>
  <c r="G88" i="5"/>
  <c r="G89" i="5"/>
  <c r="G90" i="5"/>
  <c r="G91" i="5"/>
  <c r="G92" i="5"/>
  <c r="G93" i="5"/>
  <c r="G94" i="5"/>
  <c r="G95" i="5"/>
  <c r="G96" i="5"/>
  <c r="G97" i="5"/>
  <c r="G98" i="5"/>
  <c r="G99" i="5"/>
  <c r="G100" i="5"/>
  <c r="G102" i="5"/>
  <c r="G103" i="5"/>
  <c r="G104" i="5"/>
  <c r="G105" i="5"/>
  <c r="G106" i="5"/>
  <c r="G107" i="5"/>
  <c r="G108" i="5"/>
  <c r="G109" i="5"/>
  <c r="G110" i="5"/>
  <c r="G111" i="5"/>
  <c r="G112" i="5"/>
  <c r="G12" i="5"/>
  <c r="OW99" i="5"/>
  <c r="OW41" i="5"/>
  <c r="OW37" i="5"/>
  <c r="E101" i="5"/>
  <c r="G101" i="5" s="1"/>
  <c r="E77" i="5"/>
  <c r="G77" i="5" s="1"/>
  <c r="E84" i="5"/>
  <c r="G84" i="5" s="1"/>
  <c r="QN24" i="5" l="1"/>
  <c r="QD99" i="5"/>
  <c r="QD81" i="5"/>
  <c r="QD76" i="5"/>
  <c r="QD72" i="5"/>
  <c r="QD68" i="5"/>
  <c r="QD60" i="5"/>
  <c r="QD48" i="5"/>
  <c r="QD40" i="5"/>
  <c r="QD31" i="5"/>
  <c r="QD19" i="5"/>
  <c r="QD15" i="5"/>
  <c r="QD103" i="5"/>
  <c r="QD98" i="5"/>
  <c r="QD90" i="5"/>
  <c r="QD71" i="5"/>
  <c r="QD67" i="5"/>
  <c r="QD63" i="5"/>
  <c r="QD59" i="5"/>
  <c r="QD55" i="5"/>
  <c r="QD47" i="5"/>
  <c r="QD26" i="5"/>
  <c r="QD102" i="5"/>
  <c r="QD97" i="5"/>
  <c r="QD74" i="5"/>
  <c r="QD70" i="5"/>
  <c r="QD66" i="5"/>
  <c r="QD62" i="5"/>
  <c r="QD37" i="5"/>
  <c r="QD84" i="5"/>
  <c r="QD109" i="5"/>
  <c r="QD100" i="5"/>
  <c r="QD88" i="5"/>
  <c r="QD82" i="5"/>
  <c r="QD78" i="5"/>
  <c r="QD73" i="5"/>
  <c r="QD69" i="5"/>
  <c r="QD61" i="5"/>
  <c r="QD53" i="5"/>
  <c r="QD41" i="5"/>
  <c r="QD32" i="5"/>
  <c r="QD24" i="5"/>
  <c r="QD83" i="5"/>
  <c r="G113" i="5"/>
  <c r="PJ13" i="5"/>
  <c r="QH13" i="5" s="1"/>
  <c r="PJ14" i="5"/>
  <c r="QH14" i="5" s="1"/>
  <c r="PJ16" i="5"/>
  <c r="QH16" i="5" s="1"/>
  <c r="PJ17" i="5"/>
  <c r="QH17" i="5" s="1"/>
  <c r="PJ18" i="5"/>
  <c r="QH18" i="5" s="1"/>
  <c r="PJ21" i="5"/>
  <c r="QH21" i="5" s="1"/>
  <c r="PJ25" i="5"/>
  <c r="QH25" i="5" s="1"/>
  <c r="PJ27" i="5"/>
  <c r="QH27" i="5" s="1"/>
  <c r="PJ28" i="5"/>
  <c r="QH28" i="5" s="1"/>
  <c r="PJ29" i="5"/>
  <c r="QH29" i="5" s="1"/>
  <c r="PJ30" i="5"/>
  <c r="QH30" i="5" s="1"/>
  <c r="PJ33" i="5"/>
  <c r="QH33" i="5" s="1"/>
  <c r="PJ34" i="5"/>
  <c r="QH34" i="5" s="1"/>
  <c r="PJ35" i="5"/>
  <c r="QH35" i="5" s="1"/>
  <c r="PJ36" i="5"/>
  <c r="QH36" i="5" s="1"/>
  <c r="PJ38" i="5"/>
  <c r="QH38" i="5" s="1"/>
  <c r="PJ39" i="5"/>
  <c r="QH39" i="5" s="1"/>
  <c r="PJ41" i="5"/>
  <c r="QH41" i="5" s="1"/>
  <c r="PJ42" i="5"/>
  <c r="QH42" i="5" s="1"/>
  <c r="PJ44" i="5"/>
  <c r="QH44" i="5" s="1"/>
  <c r="PJ45" i="5"/>
  <c r="QH45" i="5" s="1"/>
  <c r="PJ46" i="5"/>
  <c r="QH46" i="5" s="1"/>
  <c r="PJ50" i="5"/>
  <c r="QH50" i="5" s="1"/>
  <c r="PJ51" i="5"/>
  <c r="QH51" i="5" s="1"/>
  <c r="PJ56" i="5"/>
  <c r="QH56" i="5" s="1"/>
  <c r="PJ57" i="5"/>
  <c r="QH57" i="5" s="1"/>
  <c r="PJ58" i="5"/>
  <c r="QH58" i="5" s="1"/>
  <c r="PJ64" i="5"/>
  <c r="QH64" i="5" s="1"/>
  <c r="PJ75" i="5"/>
  <c r="QH75" i="5" s="1"/>
  <c r="PJ79" i="5"/>
  <c r="QH79" i="5" s="1"/>
  <c r="PJ80" i="5"/>
  <c r="QH80" i="5" s="1"/>
  <c r="PJ85" i="5"/>
  <c r="QH85" i="5" s="1"/>
  <c r="PJ86" i="5"/>
  <c r="QH86" i="5" s="1"/>
  <c r="PJ87" i="5"/>
  <c r="QH87" i="5" s="1"/>
  <c r="PJ89" i="5"/>
  <c r="QH89" i="5" s="1"/>
  <c r="PJ91" i="5"/>
  <c r="QH91" i="5" s="1"/>
  <c r="PJ92" i="5"/>
  <c r="QH92" i="5" s="1"/>
  <c r="PJ93" i="5"/>
  <c r="QH93" i="5" s="1"/>
  <c r="PJ94" i="5"/>
  <c r="QH94" i="5" s="1"/>
  <c r="PJ95" i="5"/>
  <c r="QH95" i="5" s="1"/>
  <c r="PJ96" i="5"/>
  <c r="QH96" i="5" s="1"/>
  <c r="PJ101" i="5"/>
  <c r="QH101" i="5" s="1"/>
  <c r="PJ104" i="5"/>
  <c r="QH104" i="5" s="1"/>
  <c r="PJ105" i="5"/>
  <c r="QH105" i="5" s="1"/>
  <c r="PJ106" i="5"/>
  <c r="QH106" i="5" s="1"/>
  <c r="PJ107" i="5"/>
  <c r="QH107" i="5" s="1"/>
  <c r="PJ108" i="5"/>
  <c r="QH108" i="5" s="1"/>
  <c r="PJ110" i="5"/>
  <c r="QH110" i="5" s="1"/>
  <c r="PJ111" i="5"/>
  <c r="QH111" i="5" s="1"/>
  <c r="PJ112" i="5"/>
  <c r="QH112" i="5" s="1"/>
  <c r="PJ12" i="5"/>
  <c r="QH12" i="5" s="1"/>
  <c r="QD113" i="5" l="1"/>
  <c r="OW97" i="5"/>
  <c r="OW40" i="5"/>
  <c r="OW100" i="5"/>
  <c r="OW103" i="5"/>
  <c r="OW82" i="5"/>
  <c r="OW76" i="5"/>
  <c r="OW53" i="5"/>
  <c r="OW62" i="5"/>
  <c r="OW73" i="5"/>
  <c r="OW70" i="5"/>
  <c r="OW109" i="5"/>
  <c r="OW12" i="5"/>
  <c r="OW13" i="5"/>
  <c r="OW14" i="5"/>
  <c r="OW15" i="5"/>
  <c r="OW16" i="5"/>
  <c r="OW17" i="5"/>
  <c r="OW18" i="5"/>
  <c r="OW19" i="5"/>
  <c r="OW20" i="5"/>
  <c r="OZ20" i="5" s="1"/>
  <c r="OW21" i="5"/>
  <c r="OW22" i="5"/>
  <c r="OZ22" i="5" s="1"/>
  <c r="OW23" i="5"/>
  <c r="OZ23" i="5" s="1"/>
  <c r="OW25" i="5"/>
  <c r="OW27" i="5"/>
  <c r="OW28" i="5"/>
  <c r="OW29" i="5"/>
  <c r="OW30" i="5"/>
  <c r="OW31" i="5"/>
  <c r="OW32" i="5"/>
  <c r="OW33" i="5"/>
  <c r="OW34" i="5"/>
  <c r="OW35" i="5"/>
  <c r="OW36" i="5"/>
  <c r="OW38" i="5"/>
  <c r="OW39" i="5"/>
  <c r="OW42" i="5"/>
  <c r="OW43" i="5"/>
  <c r="OZ43" i="5" s="1"/>
  <c r="OW44" i="5"/>
  <c r="OW45" i="5"/>
  <c r="OW46" i="5"/>
  <c r="OW47" i="5"/>
  <c r="OW48" i="5"/>
  <c r="OW49" i="5"/>
  <c r="OZ49" i="5" s="1"/>
  <c r="OW50" i="5"/>
  <c r="OW51" i="5"/>
  <c r="OW52" i="5"/>
  <c r="OZ52" i="5" s="1"/>
  <c r="OW54" i="5"/>
  <c r="OZ54" i="5" s="1"/>
  <c r="OW55" i="5"/>
  <c r="OW56" i="5"/>
  <c r="OW57" i="5"/>
  <c r="OW58" i="5"/>
  <c r="OW59" i="5"/>
  <c r="OW60" i="5"/>
  <c r="OW61" i="5"/>
  <c r="OW63" i="5"/>
  <c r="OW64" i="5"/>
  <c r="OW65" i="5"/>
  <c r="OZ65" i="5" s="1"/>
  <c r="OW66" i="5"/>
  <c r="OW67" i="5"/>
  <c r="OW68" i="5"/>
  <c r="OW69" i="5"/>
  <c r="OW71" i="5"/>
  <c r="OW72" i="5"/>
  <c r="OW74" i="5"/>
  <c r="OW75" i="5"/>
  <c r="OW77" i="5"/>
  <c r="OW78" i="5"/>
  <c r="OW79" i="5"/>
  <c r="OW80" i="5"/>
  <c r="OW81" i="5"/>
  <c r="OW85" i="5"/>
  <c r="OW86" i="5"/>
  <c r="OW87" i="5"/>
  <c r="OW88" i="5"/>
  <c r="OW89" i="5"/>
  <c r="OW90" i="5"/>
  <c r="OW91" i="5"/>
  <c r="OW92" i="5"/>
  <c r="OW93" i="5"/>
  <c r="OW94" i="5"/>
  <c r="OW95" i="5"/>
  <c r="OW96" i="5"/>
  <c r="OW98" i="5"/>
  <c r="OW101" i="5"/>
  <c r="OW102" i="5"/>
  <c r="OW104" i="5"/>
  <c r="OW105" i="5"/>
  <c r="OW106" i="5"/>
  <c r="OW107" i="5"/>
  <c r="OW108" i="5"/>
  <c r="OW110" i="5"/>
  <c r="OW111" i="5"/>
  <c r="OW112" i="5"/>
  <c r="OT112" i="5"/>
  <c r="OT111" i="5"/>
  <c r="OT110" i="5"/>
  <c r="OT109" i="5"/>
  <c r="OT108" i="5"/>
  <c r="OT107" i="5"/>
  <c r="OT106" i="5"/>
  <c r="OT105" i="5"/>
  <c r="OT104" i="5"/>
  <c r="OT103" i="5"/>
  <c r="OT102" i="5"/>
  <c r="OT101" i="5"/>
  <c r="OT100" i="5"/>
  <c r="OT99" i="5"/>
  <c r="OX99" i="5" s="1"/>
  <c r="OT98" i="5"/>
  <c r="OT97" i="5"/>
  <c r="OT96" i="5"/>
  <c r="OT95" i="5"/>
  <c r="OT94" i="5"/>
  <c r="OT93" i="5"/>
  <c r="OT92" i="5"/>
  <c r="OT91" i="5"/>
  <c r="OT90" i="5"/>
  <c r="OT89" i="5"/>
  <c r="OT88" i="5"/>
  <c r="OT87" i="5"/>
  <c r="OT86" i="5"/>
  <c r="OT85" i="5"/>
  <c r="OT84" i="5"/>
  <c r="OW84" i="5" s="1"/>
  <c r="OX84" i="5" s="1"/>
  <c r="OT83" i="5"/>
  <c r="OW83" i="5" s="1"/>
  <c r="OX83" i="5" s="1"/>
  <c r="OT82" i="5"/>
  <c r="OT81" i="5"/>
  <c r="OT80" i="5"/>
  <c r="OT79" i="5"/>
  <c r="OT78" i="5"/>
  <c r="OT76" i="5"/>
  <c r="OT75" i="5"/>
  <c r="OT74" i="5"/>
  <c r="OT73" i="5"/>
  <c r="OT72" i="5"/>
  <c r="OT71" i="5"/>
  <c r="OT70" i="5"/>
  <c r="OT69" i="5"/>
  <c r="OT68" i="5"/>
  <c r="OT67" i="5"/>
  <c r="OT66" i="5"/>
  <c r="OT65" i="5"/>
  <c r="OT64" i="5"/>
  <c r="OT63" i="5"/>
  <c r="OT62" i="5"/>
  <c r="OT61" i="5"/>
  <c r="OT60" i="5"/>
  <c r="OT59" i="5"/>
  <c r="OT58" i="5"/>
  <c r="OT57" i="5"/>
  <c r="OT56" i="5"/>
  <c r="OT55" i="5"/>
  <c r="OT54" i="5"/>
  <c r="OT53" i="5"/>
  <c r="OT52" i="5"/>
  <c r="OT51" i="5"/>
  <c r="OT50" i="5"/>
  <c r="OT49" i="5"/>
  <c r="OT48" i="5"/>
  <c r="OT47" i="5"/>
  <c r="OT46" i="5"/>
  <c r="OT45" i="5"/>
  <c r="OT44" i="5"/>
  <c r="OT43" i="5"/>
  <c r="OT42" i="5"/>
  <c r="OT41" i="5"/>
  <c r="OT40" i="5"/>
  <c r="OT39" i="5"/>
  <c r="OT38" i="5"/>
  <c r="OT37" i="5"/>
  <c r="OX37" i="5" s="1"/>
  <c r="OT36" i="5"/>
  <c r="OT35" i="5"/>
  <c r="OT34" i="5"/>
  <c r="OT33" i="5"/>
  <c r="OT32" i="5"/>
  <c r="OT31" i="5"/>
  <c r="OT30" i="5"/>
  <c r="OT29" i="5"/>
  <c r="OT28" i="5"/>
  <c r="OT27" i="5"/>
  <c r="OT26" i="5"/>
  <c r="OX26" i="5" s="1"/>
  <c r="OT25" i="5"/>
  <c r="OT24" i="5"/>
  <c r="OX24" i="5" s="1"/>
  <c r="OT23" i="5"/>
  <c r="OT22" i="5"/>
  <c r="OT21" i="5"/>
  <c r="OT19" i="5"/>
  <c r="OT18" i="5"/>
  <c r="OT17" i="5"/>
  <c r="OT16" i="5"/>
  <c r="OT15" i="5"/>
  <c r="OT14" i="5"/>
  <c r="OT13" i="5"/>
  <c r="OT12" i="5"/>
  <c r="ON106" i="5"/>
  <c r="ON79" i="5"/>
  <c r="ON74" i="5"/>
  <c r="ON72" i="5"/>
  <c r="ON71" i="5"/>
  <c r="ON69" i="5"/>
  <c r="ON68" i="5"/>
  <c r="ON66" i="5"/>
  <c r="ON60" i="5"/>
  <c r="ON44" i="5"/>
  <c r="ON16" i="5"/>
  <c r="ON15" i="5"/>
  <c r="OK112" i="5"/>
  <c r="OK111" i="5"/>
  <c r="OK110" i="5"/>
  <c r="OK109" i="5"/>
  <c r="OK108" i="5"/>
  <c r="OK107" i="5"/>
  <c r="OK106" i="5"/>
  <c r="OK105" i="5"/>
  <c r="OK104" i="5"/>
  <c r="OK103" i="5"/>
  <c r="OK102" i="5"/>
  <c r="OK101" i="5"/>
  <c r="OK100" i="5"/>
  <c r="OK99" i="5"/>
  <c r="OK98" i="5"/>
  <c r="OK97" i="5"/>
  <c r="OK96" i="5"/>
  <c r="OK95" i="5"/>
  <c r="OK94" i="5"/>
  <c r="OK93" i="5"/>
  <c r="OK92" i="5"/>
  <c r="OK91" i="5"/>
  <c r="OK90" i="5"/>
  <c r="OK89" i="5"/>
  <c r="OK88" i="5"/>
  <c r="OK87" i="5"/>
  <c r="OK86" i="5"/>
  <c r="OK85" i="5"/>
  <c r="OK84" i="5"/>
  <c r="OK83" i="5"/>
  <c r="OK82" i="5"/>
  <c r="OK81" i="5"/>
  <c r="OK80" i="5"/>
  <c r="OK79" i="5"/>
  <c r="OK78" i="5"/>
  <c r="OK77" i="5"/>
  <c r="OK76" i="5"/>
  <c r="OK75" i="5"/>
  <c r="OK74" i="5"/>
  <c r="OK73" i="5"/>
  <c r="OK72" i="5"/>
  <c r="OK71" i="5"/>
  <c r="OK70" i="5"/>
  <c r="OK69" i="5"/>
  <c r="OK68" i="5"/>
  <c r="OK67" i="5"/>
  <c r="OK66" i="5"/>
  <c r="OK65" i="5"/>
  <c r="OK64" i="5"/>
  <c r="OK63" i="5"/>
  <c r="OK62" i="5"/>
  <c r="OK61" i="5"/>
  <c r="OK60" i="5"/>
  <c r="OK59" i="5"/>
  <c r="OK58" i="5"/>
  <c r="OK57" i="5"/>
  <c r="OK56" i="5"/>
  <c r="OK55" i="5"/>
  <c r="OK54" i="5"/>
  <c r="OK53" i="5"/>
  <c r="OK52" i="5"/>
  <c r="OK51" i="5"/>
  <c r="OK50" i="5"/>
  <c r="OK49" i="5"/>
  <c r="OK48" i="5"/>
  <c r="OK47" i="5"/>
  <c r="OK46" i="5"/>
  <c r="OK45" i="5"/>
  <c r="OK44" i="5"/>
  <c r="OK43" i="5"/>
  <c r="OK42" i="5"/>
  <c r="OK41" i="5"/>
  <c r="OK40" i="5"/>
  <c r="OK39" i="5"/>
  <c r="OK38" i="5"/>
  <c r="OK37" i="5"/>
  <c r="OK36" i="5"/>
  <c r="OK35" i="5"/>
  <c r="OK34" i="5"/>
  <c r="OK33" i="5"/>
  <c r="OK32" i="5"/>
  <c r="OK31" i="5"/>
  <c r="OK30" i="5"/>
  <c r="OK29" i="5"/>
  <c r="OK28" i="5"/>
  <c r="OK27" i="5"/>
  <c r="OK26" i="5"/>
  <c r="OK25" i="5"/>
  <c r="OK24" i="5"/>
  <c r="OK23" i="5"/>
  <c r="OK22" i="5"/>
  <c r="OK21" i="5"/>
  <c r="OK20" i="5"/>
  <c r="OK19" i="5"/>
  <c r="OK18" i="5"/>
  <c r="OK17" i="5"/>
  <c r="OK16" i="5"/>
  <c r="OK15" i="5"/>
  <c r="OK14" i="5"/>
  <c r="OK13" i="5"/>
  <c r="OK12" i="5"/>
  <c r="OX98" i="5" l="1"/>
  <c r="OX78" i="5"/>
  <c r="OX72" i="5"/>
  <c r="OX67" i="5"/>
  <c r="OX63" i="5"/>
  <c r="OX62" i="5"/>
  <c r="OX103" i="5"/>
  <c r="OX88" i="5"/>
  <c r="OX81" i="5"/>
  <c r="OX71" i="5"/>
  <c r="OX66" i="5"/>
  <c r="OX61" i="5"/>
  <c r="OX48" i="5"/>
  <c r="OX19" i="5"/>
  <c r="OX53" i="5"/>
  <c r="OX100" i="5"/>
  <c r="OX102" i="5"/>
  <c r="OX69" i="5"/>
  <c r="OX60" i="5"/>
  <c r="OX47" i="5"/>
  <c r="OX32" i="5"/>
  <c r="OX70" i="5"/>
  <c r="OX76" i="5"/>
  <c r="OX40" i="5"/>
  <c r="OX90" i="5"/>
  <c r="OX74" i="5"/>
  <c r="OX68" i="5"/>
  <c r="OX59" i="5"/>
  <c r="OX55" i="5"/>
  <c r="OX31" i="5"/>
  <c r="OX73" i="5"/>
  <c r="OX82" i="5"/>
  <c r="OX97" i="5"/>
  <c r="OV113" i="5"/>
  <c r="QN113" i="5" s="1"/>
  <c r="OM113" i="5"/>
  <c r="QM113" i="5" s="1"/>
  <c r="OT113" i="5"/>
  <c r="OW113" i="5"/>
  <c r="OK113" i="5"/>
  <c r="OX109" i="5"/>
  <c r="ON19" i="5"/>
  <c r="OO19" i="5" s="1"/>
  <c r="ON23" i="5"/>
  <c r="OO23" i="5" s="1"/>
  <c r="ON28" i="5"/>
  <c r="OO28" i="5" s="1"/>
  <c r="ON32" i="5"/>
  <c r="OO32" i="5" s="1"/>
  <c r="ON36" i="5"/>
  <c r="OO36" i="5" s="1"/>
  <c r="ON40" i="5"/>
  <c r="OO40" i="5" s="1"/>
  <c r="ON48" i="5"/>
  <c r="OO48" i="5" s="1"/>
  <c r="ON52" i="5"/>
  <c r="OO52" i="5" s="1"/>
  <c r="ON56" i="5"/>
  <c r="OO56" i="5" s="1"/>
  <c r="ON64" i="5"/>
  <c r="OO64" i="5" s="1"/>
  <c r="ON76" i="5"/>
  <c r="OO76" i="5" s="1"/>
  <c r="ON80" i="5"/>
  <c r="OO80" i="5" s="1"/>
  <c r="ON86" i="5"/>
  <c r="OO86" i="5" s="1"/>
  <c r="ON90" i="5"/>
  <c r="OO90" i="5" s="1"/>
  <c r="ON94" i="5"/>
  <c r="OO94" i="5" s="1"/>
  <c r="ON98" i="5"/>
  <c r="OO98" i="5" s="1"/>
  <c r="ON102" i="5"/>
  <c r="OO102" i="5" s="1"/>
  <c r="ON110" i="5"/>
  <c r="OO110" i="5" s="1"/>
  <c r="ON12" i="5"/>
  <c r="OO12" i="5" s="1"/>
  <c r="ON20" i="5"/>
  <c r="OO20" i="5" s="1"/>
  <c r="ON24" i="5"/>
  <c r="OO24" i="5" s="1"/>
  <c r="ON29" i="5"/>
  <c r="OO29" i="5" s="1"/>
  <c r="ON33" i="5"/>
  <c r="OO33" i="5" s="1"/>
  <c r="ON37" i="5"/>
  <c r="OO37" i="5" s="1"/>
  <c r="ON41" i="5"/>
  <c r="OO41" i="5" s="1"/>
  <c r="ON45" i="5"/>
  <c r="OO45" i="5" s="1"/>
  <c r="ON49" i="5"/>
  <c r="OO49" i="5" s="1"/>
  <c r="ON53" i="5"/>
  <c r="OO53" i="5" s="1"/>
  <c r="ON57" i="5"/>
  <c r="OO57" i="5" s="1"/>
  <c r="ON61" i="5"/>
  <c r="OO61" i="5" s="1"/>
  <c r="ON65" i="5"/>
  <c r="OO65" i="5" s="1"/>
  <c r="ON73" i="5"/>
  <c r="OO73" i="5" s="1"/>
  <c r="ON77" i="5"/>
  <c r="OO77" i="5" s="1"/>
  <c r="ON81" i="5"/>
  <c r="OO81" i="5" s="1"/>
  <c r="ON87" i="5"/>
  <c r="OO87" i="5" s="1"/>
  <c r="ON91" i="5"/>
  <c r="OO91" i="5" s="1"/>
  <c r="ON95" i="5"/>
  <c r="OO95" i="5" s="1"/>
  <c r="ON99" i="5"/>
  <c r="OO99" i="5" s="1"/>
  <c r="ON103" i="5"/>
  <c r="OO103" i="5" s="1"/>
  <c r="ON107" i="5"/>
  <c r="OO107" i="5" s="1"/>
  <c r="ON111" i="5"/>
  <c r="OO111" i="5" s="1"/>
  <c r="ON13" i="5"/>
  <c r="OO13" i="5" s="1"/>
  <c r="ON17" i="5"/>
  <c r="OO17" i="5" s="1"/>
  <c r="ON21" i="5"/>
  <c r="OO21" i="5" s="1"/>
  <c r="ON25" i="5"/>
  <c r="OO25" i="5" s="1"/>
  <c r="ON30" i="5"/>
  <c r="OO30" i="5" s="1"/>
  <c r="ON34" i="5"/>
  <c r="OO34" i="5" s="1"/>
  <c r="ON38" i="5"/>
  <c r="OO38" i="5" s="1"/>
  <c r="ON42" i="5"/>
  <c r="OO42" i="5" s="1"/>
  <c r="ON46" i="5"/>
  <c r="OO46" i="5" s="1"/>
  <c r="ON50" i="5"/>
  <c r="OO50" i="5" s="1"/>
  <c r="ON54" i="5"/>
  <c r="OO54" i="5" s="1"/>
  <c r="ON58" i="5"/>
  <c r="OO58" i="5" s="1"/>
  <c r="ON62" i="5"/>
  <c r="OO62" i="5" s="1"/>
  <c r="ON70" i="5"/>
  <c r="OO70" i="5" s="1"/>
  <c r="ON78" i="5"/>
  <c r="OO78" i="5" s="1"/>
  <c r="ON82" i="5"/>
  <c r="OO82" i="5" s="1"/>
  <c r="ON88" i="5"/>
  <c r="OO88" i="5" s="1"/>
  <c r="ON92" i="5"/>
  <c r="OO92" i="5" s="1"/>
  <c r="ON96" i="5"/>
  <c r="OO96" i="5" s="1"/>
  <c r="ON100" i="5"/>
  <c r="OO100" i="5" s="1"/>
  <c r="ON104" i="5"/>
  <c r="OO104" i="5" s="1"/>
  <c r="ON108" i="5"/>
  <c r="OO108" i="5" s="1"/>
  <c r="ON112" i="5"/>
  <c r="OO112" i="5" s="1"/>
  <c r="ON14" i="5"/>
  <c r="OO14" i="5" s="1"/>
  <c r="ON18" i="5"/>
  <c r="OO18" i="5" s="1"/>
  <c r="ON22" i="5"/>
  <c r="OO22" i="5" s="1"/>
  <c r="ON27" i="5"/>
  <c r="OO27" i="5" s="1"/>
  <c r="ON31" i="5"/>
  <c r="OO31" i="5" s="1"/>
  <c r="ON35" i="5"/>
  <c r="OO35" i="5" s="1"/>
  <c r="ON39" i="5"/>
  <c r="OO39" i="5" s="1"/>
  <c r="ON43" i="5"/>
  <c r="OO43" i="5" s="1"/>
  <c r="ON47" i="5"/>
  <c r="OO47" i="5" s="1"/>
  <c r="ON51" i="5"/>
  <c r="OO51" i="5" s="1"/>
  <c r="ON55" i="5"/>
  <c r="OO55" i="5" s="1"/>
  <c r="ON59" i="5"/>
  <c r="OO59" i="5" s="1"/>
  <c r="ON63" i="5"/>
  <c r="OO63" i="5" s="1"/>
  <c r="ON67" i="5"/>
  <c r="OO67" i="5" s="1"/>
  <c r="ON75" i="5"/>
  <c r="OO75" i="5" s="1"/>
  <c r="ON85" i="5"/>
  <c r="OO85" i="5" s="1"/>
  <c r="ON89" i="5"/>
  <c r="OO89" i="5" s="1"/>
  <c r="ON93" i="5"/>
  <c r="OO93" i="5" s="1"/>
  <c r="ON97" i="5"/>
  <c r="OO97" i="5" s="1"/>
  <c r="ON101" i="5"/>
  <c r="OO101" i="5" s="1"/>
  <c r="ON105" i="5"/>
  <c r="OO105" i="5" s="1"/>
  <c r="ON109" i="5"/>
  <c r="OO109" i="5" s="1"/>
  <c r="ON84" i="5"/>
  <c r="OO84" i="5" s="1"/>
  <c r="ON26" i="5"/>
  <c r="OO26" i="5" s="1"/>
  <c r="OO66" i="5"/>
  <c r="ON83" i="5"/>
  <c r="OO83" i="5" s="1"/>
  <c r="OX15" i="5"/>
  <c r="OO71" i="5"/>
  <c r="OO79" i="5"/>
  <c r="OO15" i="5"/>
  <c r="OO44" i="5"/>
  <c r="OO60" i="5"/>
  <c r="OO68" i="5"/>
  <c r="OO72" i="5"/>
  <c r="OO106" i="5"/>
  <c r="OO16" i="5"/>
  <c r="OO69" i="5"/>
  <c r="OO74" i="5"/>
  <c r="FU113" i="5"/>
  <c r="FT113" i="5"/>
  <c r="FQ113" i="5"/>
  <c r="FP113" i="5"/>
  <c r="FJ113" i="5"/>
  <c r="FI113" i="5"/>
  <c r="FH113" i="5"/>
  <c r="FE113" i="5"/>
  <c r="FD113" i="5"/>
  <c r="FC113" i="5"/>
  <c r="FB113" i="5"/>
  <c r="EY113" i="5"/>
  <c r="EX113" i="5"/>
  <c r="EU113" i="5"/>
  <c r="ET113" i="5"/>
  <c r="ES113" i="5"/>
  <c r="ER113" i="5"/>
  <c r="EQ113" i="5"/>
  <c r="EN113" i="5"/>
  <c r="EM113" i="5"/>
  <c r="EK113" i="5"/>
  <c r="EJ113" i="5"/>
  <c r="EI113" i="5"/>
  <c r="EH113" i="5"/>
  <c r="EG113" i="5"/>
  <c r="EF113" i="5"/>
  <c r="EC113" i="5"/>
  <c r="EB113" i="5"/>
  <c r="EA113" i="5"/>
  <c r="DZ113" i="5"/>
  <c r="DW113" i="5"/>
  <c r="DV113" i="5"/>
  <c r="DU113" i="5"/>
  <c r="DT113" i="5"/>
  <c r="DS113" i="5"/>
  <c r="DP113" i="5"/>
  <c r="DM113" i="5"/>
  <c r="DL113" i="5"/>
  <c r="DK113" i="5"/>
  <c r="DJ113" i="5"/>
  <c r="DI113" i="5"/>
  <c r="DH113" i="5"/>
  <c r="DE113" i="5"/>
  <c r="DD113" i="5"/>
  <c r="DC113" i="5"/>
  <c r="DB113" i="5"/>
  <c r="CY113" i="5"/>
  <c r="CX113" i="5"/>
  <c r="CR113" i="5"/>
  <c r="CP113" i="5"/>
  <c r="CM113" i="5"/>
  <c r="CL113" i="5"/>
  <c r="CK113" i="5"/>
  <c r="CJ113" i="5"/>
  <c r="CI113" i="5"/>
  <c r="CF113" i="5"/>
  <c r="CE113" i="5"/>
  <c r="CD113" i="5"/>
  <c r="CC113" i="5"/>
  <c r="BZ113" i="5"/>
  <c r="BY113" i="5"/>
  <c r="NS112" i="5"/>
  <c r="QB112" i="5" s="1"/>
  <c r="ML112" i="5"/>
  <c r="MD112" i="5"/>
  <c r="LV112" i="5"/>
  <c r="LN112" i="5"/>
  <c r="LF112" i="5"/>
  <c r="KX112" i="5"/>
  <c r="KP112" i="5"/>
  <c r="KH112" i="5"/>
  <c r="JZ112" i="5"/>
  <c r="JJ112" i="5"/>
  <c r="JB112" i="5"/>
  <c r="IT112" i="5"/>
  <c r="IL112" i="5"/>
  <c r="ID112" i="5"/>
  <c r="HV112" i="5"/>
  <c r="GI112" i="5"/>
  <c r="GF112" i="5"/>
  <c r="GE112" i="5"/>
  <c r="GD112" i="5"/>
  <c r="GC112" i="5"/>
  <c r="GB112" i="5"/>
  <c r="GA112" i="5"/>
  <c r="FZ112" i="5"/>
  <c r="FY112" i="5"/>
  <c r="FV112" i="5"/>
  <c r="FS112" i="5"/>
  <c r="MH112" i="5" s="1"/>
  <c r="FR112" i="5"/>
  <c r="MJ112" i="5" s="1"/>
  <c r="FM112" i="5"/>
  <c r="LZ112" i="5" s="1"/>
  <c r="FL112" i="5"/>
  <c r="MB112" i="5" s="1"/>
  <c r="FG112" i="5"/>
  <c r="LR112" i="5" s="1"/>
  <c r="FF112" i="5"/>
  <c r="LT112" i="5" s="1"/>
  <c r="FA112" i="5"/>
  <c r="EZ112" i="5"/>
  <c r="EW112" i="5"/>
  <c r="EV112" i="5"/>
  <c r="EP112" i="5"/>
  <c r="LB112" i="5" s="1"/>
  <c r="LC112" i="5" s="1"/>
  <c r="EO112" i="5"/>
  <c r="EL112" i="5"/>
  <c r="EE112" i="5"/>
  <c r="ED112" i="5"/>
  <c r="DY112" i="5"/>
  <c r="DX112" i="5"/>
  <c r="DR112" i="5"/>
  <c r="DQ112" i="5"/>
  <c r="DO112" i="5"/>
  <c r="DN112" i="5"/>
  <c r="DG112" i="5"/>
  <c r="KD112" i="5" s="1"/>
  <c r="KE112" i="5" s="1"/>
  <c r="DF112" i="5"/>
  <c r="KF112" i="5" s="1"/>
  <c r="DA112" i="5"/>
  <c r="JV112" i="5" s="1"/>
  <c r="JW112" i="5" s="1"/>
  <c r="CZ112" i="5"/>
  <c r="JX112" i="5" s="1"/>
  <c r="CV112" i="5"/>
  <c r="CW112" i="5" s="1"/>
  <c r="JR112" i="5" s="1"/>
  <c r="CU112" i="5"/>
  <c r="JN112" i="5" s="1"/>
  <c r="CT112" i="5"/>
  <c r="CQ112" i="5"/>
  <c r="CO112" i="5"/>
  <c r="FW112" i="5" s="1"/>
  <c r="CH112" i="5"/>
  <c r="CG112" i="5"/>
  <c r="CB112" i="5"/>
  <c r="CA112" i="5"/>
  <c r="BV112" i="5"/>
  <c r="BU112" i="5"/>
  <c r="BR112" i="5"/>
  <c r="BQ112" i="5"/>
  <c r="BK112" i="5"/>
  <c r="IJ112" i="5" s="1"/>
  <c r="IK112" i="5" s="1"/>
  <c r="BJ112" i="5"/>
  <c r="IH112" i="5" s="1"/>
  <c r="AX112" i="5"/>
  <c r="AW112" i="5"/>
  <c r="AS112" i="5"/>
  <c r="AR112" i="5"/>
  <c r="AL112" i="5"/>
  <c r="AK112" i="5"/>
  <c r="AH112" i="5"/>
  <c r="AG112" i="5"/>
  <c r="NS111" i="5"/>
  <c r="QB111" i="5" s="1"/>
  <c r="ML111" i="5"/>
  <c r="MD111" i="5"/>
  <c r="LV111" i="5"/>
  <c r="LN111" i="5"/>
  <c r="LF111" i="5"/>
  <c r="KX111" i="5"/>
  <c r="KP111" i="5"/>
  <c r="KH111" i="5"/>
  <c r="JZ111" i="5"/>
  <c r="JJ111" i="5"/>
  <c r="JB111" i="5"/>
  <c r="IT111" i="5"/>
  <c r="IL111" i="5"/>
  <c r="ID111" i="5"/>
  <c r="HV111" i="5"/>
  <c r="GI111" i="5"/>
  <c r="GF111" i="5"/>
  <c r="GE111" i="5"/>
  <c r="GD111" i="5"/>
  <c r="GC111" i="5"/>
  <c r="GB111" i="5"/>
  <c r="GA111" i="5"/>
  <c r="FZ111" i="5"/>
  <c r="FY111" i="5"/>
  <c r="FV111" i="5"/>
  <c r="FS111" i="5"/>
  <c r="MH111" i="5" s="1"/>
  <c r="FR111" i="5"/>
  <c r="MJ111" i="5" s="1"/>
  <c r="MK111" i="5" s="1"/>
  <c r="FM111" i="5"/>
  <c r="LZ111" i="5" s="1"/>
  <c r="MA111" i="5" s="1"/>
  <c r="FL111" i="5"/>
  <c r="MB111" i="5" s="1"/>
  <c r="FG111" i="5"/>
  <c r="LR111" i="5" s="1"/>
  <c r="LS111" i="5" s="1"/>
  <c r="FF111" i="5"/>
  <c r="LT111" i="5" s="1"/>
  <c r="LU111" i="5" s="1"/>
  <c r="FA111" i="5"/>
  <c r="EZ111" i="5"/>
  <c r="EW111" i="5"/>
  <c r="EV111" i="5"/>
  <c r="EP111" i="5"/>
  <c r="LB111" i="5" s="1"/>
  <c r="EO111" i="5"/>
  <c r="EL111" i="5"/>
  <c r="EE111" i="5"/>
  <c r="ED111" i="5"/>
  <c r="DY111" i="5"/>
  <c r="DX111" i="5"/>
  <c r="DR111" i="5"/>
  <c r="DQ111" i="5"/>
  <c r="DO111" i="5"/>
  <c r="DN111" i="5"/>
  <c r="DG111" i="5"/>
  <c r="KD111" i="5" s="1"/>
  <c r="KE111" i="5" s="1"/>
  <c r="DF111" i="5"/>
  <c r="KF111" i="5" s="1"/>
  <c r="KG111" i="5" s="1"/>
  <c r="DA111" i="5"/>
  <c r="JV111" i="5" s="1"/>
  <c r="CZ111" i="5"/>
  <c r="JX111" i="5" s="1"/>
  <c r="CV111" i="5"/>
  <c r="CW111" i="5" s="1"/>
  <c r="JR111" i="5" s="1"/>
  <c r="CU111" i="5"/>
  <c r="JN111" i="5" s="1"/>
  <c r="CT111" i="5"/>
  <c r="CQ111" i="5"/>
  <c r="CO111" i="5"/>
  <c r="FW111" i="5" s="1"/>
  <c r="CH111" i="5"/>
  <c r="CG111" i="5"/>
  <c r="CB111" i="5"/>
  <c r="CA111" i="5"/>
  <c r="BV111" i="5"/>
  <c r="BU111" i="5"/>
  <c r="BR111" i="5"/>
  <c r="BQ111" i="5"/>
  <c r="BK111" i="5"/>
  <c r="IJ111" i="5" s="1"/>
  <c r="BJ111" i="5"/>
  <c r="IH111" i="5" s="1"/>
  <c r="AX111" i="5"/>
  <c r="AW111" i="5"/>
  <c r="AS111" i="5"/>
  <c r="AR111" i="5"/>
  <c r="AL111" i="5"/>
  <c r="AK111" i="5"/>
  <c r="AH111" i="5"/>
  <c r="AG111" i="5"/>
  <c r="NS110" i="5"/>
  <c r="QB110" i="5" s="1"/>
  <c r="ML110" i="5"/>
  <c r="MD110" i="5"/>
  <c r="LV110" i="5"/>
  <c r="LN110" i="5"/>
  <c r="LF110" i="5"/>
  <c r="KX110" i="5"/>
  <c r="KP110" i="5"/>
  <c r="KH110" i="5"/>
  <c r="JZ110" i="5"/>
  <c r="JJ110" i="5"/>
  <c r="JB110" i="5"/>
  <c r="IT110" i="5"/>
  <c r="IL110" i="5"/>
  <c r="ID110" i="5"/>
  <c r="HV110" i="5"/>
  <c r="GI110" i="5"/>
  <c r="GF110" i="5"/>
  <c r="GE110" i="5"/>
  <c r="GD110" i="5"/>
  <c r="GC110" i="5"/>
  <c r="GB110" i="5"/>
  <c r="GA110" i="5"/>
  <c r="FZ110" i="5"/>
  <c r="FY110" i="5"/>
  <c r="FV110" i="5"/>
  <c r="FS110" i="5"/>
  <c r="MH110" i="5" s="1"/>
  <c r="FR110" i="5"/>
  <c r="MJ110" i="5" s="1"/>
  <c r="FM110" i="5"/>
  <c r="LZ110" i="5" s="1"/>
  <c r="FL110" i="5"/>
  <c r="MB110" i="5" s="1"/>
  <c r="FG110" i="5"/>
  <c r="LR110" i="5" s="1"/>
  <c r="FF110" i="5"/>
  <c r="LT110" i="5" s="1"/>
  <c r="FA110" i="5"/>
  <c r="EZ110" i="5"/>
  <c r="EW110" i="5"/>
  <c r="EV110" i="5"/>
  <c r="EP110" i="5"/>
  <c r="LB110" i="5" s="1"/>
  <c r="EO110" i="5"/>
  <c r="EL110" i="5"/>
  <c r="EE110" i="5"/>
  <c r="ED110" i="5"/>
  <c r="DY110" i="5"/>
  <c r="DX110" i="5"/>
  <c r="DR110" i="5"/>
  <c r="DQ110" i="5"/>
  <c r="DO110" i="5"/>
  <c r="DN110" i="5"/>
  <c r="DG110" i="5"/>
  <c r="KD110" i="5" s="1"/>
  <c r="DF110" i="5"/>
  <c r="KF110" i="5" s="1"/>
  <c r="DA110" i="5"/>
  <c r="JV110" i="5" s="1"/>
  <c r="CZ110" i="5"/>
  <c r="JX110" i="5" s="1"/>
  <c r="CV110" i="5"/>
  <c r="CW110" i="5" s="1"/>
  <c r="JR110" i="5" s="1"/>
  <c r="CU110" i="5"/>
  <c r="JN110" i="5" s="1"/>
  <c r="CT110" i="5"/>
  <c r="CQ110" i="5"/>
  <c r="CO110" i="5"/>
  <c r="FW110" i="5" s="1"/>
  <c r="CH110" i="5"/>
  <c r="CG110" i="5"/>
  <c r="CB110" i="5"/>
  <c r="CA110" i="5"/>
  <c r="BV110" i="5"/>
  <c r="BU110" i="5"/>
  <c r="BR110" i="5"/>
  <c r="BQ110" i="5"/>
  <c r="BK110" i="5"/>
  <c r="IJ110" i="5" s="1"/>
  <c r="IK110" i="5" s="1"/>
  <c r="BJ110" i="5"/>
  <c r="IH110" i="5" s="1"/>
  <c r="AX110" i="5"/>
  <c r="AW110" i="5"/>
  <c r="AS110" i="5"/>
  <c r="AR110" i="5"/>
  <c r="AL110" i="5"/>
  <c r="AK110" i="5"/>
  <c r="AH110" i="5"/>
  <c r="AG110" i="5"/>
  <c r="ML109" i="5"/>
  <c r="MD109" i="5"/>
  <c r="LV109" i="5"/>
  <c r="LN109" i="5"/>
  <c r="LF109" i="5"/>
  <c r="KX109" i="5"/>
  <c r="KP109" i="5"/>
  <c r="KH109" i="5"/>
  <c r="JZ109" i="5"/>
  <c r="JJ109" i="5"/>
  <c r="JB109" i="5"/>
  <c r="IT109" i="5"/>
  <c r="IL109" i="5"/>
  <c r="ID109" i="5"/>
  <c r="HV109" i="5"/>
  <c r="GI109" i="5"/>
  <c r="GF109" i="5"/>
  <c r="GE109" i="5"/>
  <c r="GD109" i="5"/>
  <c r="GC109" i="5"/>
  <c r="GB109" i="5"/>
  <c r="GA109" i="5"/>
  <c r="FZ109" i="5"/>
  <c r="FY109" i="5"/>
  <c r="FV109" i="5"/>
  <c r="FS109" i="5"/>
  <c r="MH109" i="5" s="1"/>
  <c r="FR109" i="5"/>
  <c r="MJ109" i="5" s="1"/>
  <c r="FM109" i="5"/>
  <c r="LZ109" i="5" s="1"/>
  <c r="FL109" i="5"/>
  <c r="MB109" i="5" s="1"/>
  <c r="FG109" i="5"/>
  <c r="LR109" i="5" s="1"/>
  <c r="FF109" i="5"/>
  <c r="LT109" i="5" s="1"/>
  <c r="FA109" i="5"/>
  <c r="EZ109" i="5"/>
  <c r="EW109" i="5"/>
  <c r="EV109" i="5"/>
  <c r="EP109" i="5"/>
  <c r="LB109" i="5" s="1"/>
  <c r="EO109" i="5"/>
  <c r="EL109" i="5"/>
  <c r="EE109" i="5"/>
  <c r="ED109" i="5"/>
  <c r="DY109" i="5"/>
  <c r="DX109" i="5"/>
  <c r="DR109" i="5"/>
  <c r="DQ109" i="5"/>
  <c r="DO109" i="5"/>
  <c r="DN109" i="5"/>
  <c r="DG109" i="5"/>
  <c r="KD109" i="5" s="1"/>
  <c r="DF109" i="5"/>
  <c r="KF109" i="5" s="1"/>
  <c r="DA109" i="5"/>
  <c r="JV109" i="5" s="1"/>
  <c r="CZ109" i="5"/>
  <c r="JX109" i="5" s="1"/>
  <c r="CV109" i="5"/>
  <c r="CW109" i="5" s="1"/>
  <c r="JR109" i="5" s="1"/>
  <c r="CU109" i="5"/>
  <c r="JN109" i="5" s="1"/>
  <c r="CT109" i="5"/>
  <c r="CQ109" i="5"/>
  <c r="CO109" i="5"/>
  <c r="FW109" i="5" s="1"/>
  <c r="CH109" i="5"/>
  <c r="CG109" i="5"/>
  <c r="CB109" i="5"/>
  <c r="CA109" i="5"/>
  <c r="BV109" i="5"/>
  <c r="BU109" i="5"/>
  <c r="BR109" i="5"/>
  <c r="BQ109" i="5"/>
  <c r="BK109" i="5"/>
  <c r="IJ109" i="5" s="1"/>
  <c r="BJ109" i="5"/>
  <c r="IH109" i="5" s="1"/>
  <c r="AX109" i="5"/>
  <c r="AW109" i="5"/>
  <c r="AS109" i="5"/>
  <c r="AR109" i="5"/>
  <c r="AL109" i="5"/>
  <c r="AK109" i="5"/>
  <c r="AH109" i="5"/>
  <c r="AG109" i="5"/>
  <c r="NS108" i="5"/>
  <c r="QB108" i="5" s="1"/>
  <c r="ML108" i="5"/>
  <c r="MD108" i="5"/>
  <c r="LV108" i="5"/>
  <c r="LN108" i="5"/>
  <c r="LF108" i="5"/>
  <c r="KX108" i="5"/>
  <c r="KP108" i="5"/>
  <c r="KH108" i="5"/>
  <c r="JZ108" i="5"/>
  <c r="JJ108" i="5"/>
  <c r="JB108" i="5"/>
  <c r="IT108" i="5"/>
  <c r="IL108" i="5"/>
  <c r="ID108" i="5"/>
  <c r="HV108" i="5"/>
  <c r="GI108" i="5"/>
  <c r="GF108" i="5"/>
  <c r="GE108" i="5"/>
  <c r="GD108" i="5"/>
  <c r="GC108" i="5"/>
  <c r="GB108" i="5"/>
  <c r="GA108" i="5"/>
  <c r="FZ108" i="5"/>
  <c r="FY108" i="5"/>
  <c r="FV108" i="5"/>
  <c r="FS108" i="5"/>
  <c r="MH108" i="5" s="1"/>
  <c r="FR108" i="5"/>
  <c r="MJ108" i="5" s="1"/>
  <c r="FM108" i="5"/>
  <c r="LZ108" i="5" s="1"/>
  <c r="FL108" i="5"/>
  <c r="MB108" i="5" s="1"/>
  <c r="FG108" i="5"/>
  <c r="LR108" i="5" s="1"/>
  <c r="FF108" i="5"/>
  <c r="LT108" i="5" s="1"/>
  <c r="FA108" i="5"/>
  <c r="EZ108" i="5"/>
  <c r="EW108" i="5"/>
  <c r="EV108" i="5"/>
  <c r="EP108" i="5"/>
  <c r="LB108" i="5" s="1"/>
  <c r="EO108" i="5"/>
  <c r="EL108" i="5"/>
  <c r="EE108" i="5"/>
  <c r="ED108" i="5"/>
  <c r="DY108" i="5"/>
  <c r="DX108" i="5"/>
  <c r="DR108" i="5"/>
  <c r="DQ108" i="5"/>
  <c r="DO108" i="5"/>
  <c r="DN108" i="5"/>
  <c r="DG108" i="5"/>
  <c r="KD108" i="5" s="1"/>
  <c r="DF108" i="5"/>
  <c r="KF108" i="5" s="1"/>
  <c r="DA108" i="5"/>
  <c r="JV108" i="5" s="1"/>
  <c r="CZ108" i="5"/>
  <c r="JX108" i="5" s="1"/>
  <c r="CV108" i="5"/>
  <c r="CW108" i="5" s="1"/>
  <c r="JR108" i="5" s="1"/>
  <c r="CU108" i="5"/>
  <c r="JN108" i="5" s="1"/>
  <c r="CT108" i="5"/>
  <c r="CQ108" i="5"/>
  <c r="CO108" i="5"/>
  <c r="CH108" i="5"/>
  <c r="CG108" i="5"/>
  <c r="CB108" i="5"/>
  <c r="CA108" i="5"/>
  <c r="BV108" i="5"/>
  <c r="BU108" i="5"/>
  <c r="BR108" i="5"/>
  <c r="BQ108" i="5"/>
  <c r="BK108" i="5"/>
  <c r="IJ108" i="5" s="1"/>
  <c r="BJ108" i="5"/>
  <c r="IH108" i="5" s="1"/>
  <c r="AX108" i="5"/>
  <c r="AW108" i="5"/>
  <c r="AS108" i="5"/>
  <c r="AR108" i="5"/>
  <c r="AL108" i="5"/>
  <c r="AK108" i="5"/>
  <c r="AH108" i="5"/>
  <c r="AG108" i="5"/>
  <c r="NS107" i="5"/>
  <c r="QB107" i="5" s="1"/>
  <c r="ML107" i="5"/>
  <c r="MD107" i="5"/>
  <c r="LV107" i="5"/>
  <c r="LN107" i="5"/>
  <c r="LF107" i="5"/>
  <c r="KX107" i="5"/>
  <c r="KP107" i="5"/>
  <c r="KH107" i="5"/>
  <c r="JZ107" i="5"/>
  <c r="JJ107" i="5"/>
  <c r="JB107" i="5"/>
  <c r="IT107" i="5"/>
  <c r="IL107" i="5"/>
  <c r="ID107" i="5"/>
  <c r="HV107" i="5"/>
  <c r="GI107" i="5"/>
  <c r="GF107" i="5"/>
  <c r="GE107" i="5"/>
  <c r="GD107" i="5"/>
  <c r="GC107" i="5"/>
  <c r="GB107" i="5"/>
  <c r="GA107" i="5"/>
  <c r="FZ107" i="5"/>
  <c r="FY107" i="5"/>
  <c r="FV107" i="5"/>
  <c r="FS107" i="5"/>
  <c r="MH107" i="5" s="1"/>
  <c r="FR107" i="5"/>
  <c r="MJ107" i="5" s="1"/>
  <c r="FM107" i="5"/>
  <c r="LZ107" i="5" s="1"/>
  <c r="FL107" i="5"/>
  <c r="MB107" i="5" s="1"/>
  <c r="FG107" i="5"/>
  <c r="LR107" i="5" s="1"/>
  <c r="FF107" i="5"/>
  <c r="LT107" i="5" s="1"/>
  <c r="FA107" i="5"/>
  <c r="EZ107" i="5"/>
  <c r="EW107" i="5"/>
  <c r="EV107" i="5"/>
  <c r="EP107" i="5"/>
  <c r="LB107" i="5" s="1"/>
  <c r="EO107" i="5"/>
  <c r="EL107" i="5"/>
  <c r="EE107" i="5"/>
  <c r="ED107" i="5"/>
  <c r="DY107" i="5"/>
  <c r="DX107" i="5"/>
  <c r="DR107" i="5"/>
  <c r="DQ107" i="5"/>
  <c r="DO107" i="5"/>
  <c r="DN107" i="5"/>
  <c r="DG107" i="5"/>
  <c r="KD107" i="5" s="1"/>
  <c r="DF107" i="5"/>
  <c r="KF107" i="5" s="1"/>
  <c r="DA107" i="5"/>
  <c r="JV107" i="5" s="1"/>
  <c r="CZ107" i="5"/>
  <c r="JX107" i="5" s="1"/>
  <c r="CV107" i="5"/>
  <c r="CW107" i="5" s="1"/>
  <c r="JR107" i="5" s="1"/>
  <c r="CU107" i="5"/>
  <c r="JN107" i="5" s="1"/>
  <c r="CT107" i="5"/>
  <c r="CQ107" i="5"/>
  <c r="CO107" i="5"/>
  <c r="FW107" i="5" s="1"/>
  <c r="CH107" i="5"/>
  <c r="CG107" i="5"/>
  <c r="CB107" i="5"/>
  <c r="CA107" i="5"/>
  <c r="BV107" i="5"/>
  <c r="BU107" i="5"/>
  <c r="BR107" i="5"/>
  <c r="BQ107" i="5"/>
  <c r="BK107" i="5"/>
  <c r="IJ107" i="5" s="1"/>
  <c r="BJ107" i="5"/>
  <c r="IH107" i="5" s="1"/>
  <c r="AX107" i="5"/>
  <c r="AW107" i="5"/>
  <c r="AS107" i="5"/>
  <c r="AR107" i="5"/>
  <c r="AL107" i="5"/>
  <c r="AK107" i="5"/>
  <c r="AH107" i="5"/>
  <c r="AG107" i="5"/>
  <c r="NS106" i="5"/>
  <c r="QB106" i="5" s="1"/>
  <c r="ML106" i="5"/>
  <c r="MD106" i="5"/>
  <c r="LV106" i="5"/>
  <c r="LN106" i="5"/>
  <c r="LF106" i="5"/>
  <c r="KX106" i="5"/>
  <c r="KP106" i="5"/>
  <c r="KH106" i="5"/>
  <c r="JZ106" i="5"/>
  <c r="JJ106" i="5"/>
  <c r="JB106" i="5"/>
  <c r="IT106" i="5"/>
  <c r="IL106" i="5"/>
  <c r="ID106" i="5"/>
  <c r="HV106" i="5"/>
  <c r="GI106" i="5"/>
  <c r="GF106" i="5"/>
  <c r="GE106" i="5"/>
  <c r="GD106" i="5"/>
  <c r="GC106" i="5"/>
  <c r="GB106" i="5"/>
  <c r="GA106" i="5"/>
  <c r="FZ106" i="5"/>
  <c r="FY106" i="5"/>
  <c r="FV106" i="5"/>
  <c r="FS106" i="5"/>
  <c r="MH106" i="5" s="1"/>
  <c r="FR106" i="5"/>
  <c r="MJ106" i="5" s="1"/>
  <c r="FM106" i="5"/>
  <c r="LZ106" i="5" s="1"/>
  <c r="FL106" i="5"/>
  <c r="MB106" i="5" s="1"/>
  <c r="FG106" i="5"/>
  <c r="LR106" i="5" s="1"/>
  <c r="FF106" i="5"/>
  <c r="LT106" i="5" s="1"/>
  <c r="FA106" i="5"/>
  <c r="EZ106" i="5"/>
  <c r="EW106" i="5"/>
  <c r="EV106" i="5"/>
  <c r="EP106" i="5"/>
  <c r="LB106" i="5" s="1"/>
  <c r="EO106" i="5"/>
  <c r="EL106" i="5"/>
  <c r="EE106" i="5"/>
  <c r="ED106" i="5"/>
  <c r="DY106" i="5"/>
  <c r="DX106" i="5"/>
  <c r="DR106" i="5"/>
  <c r="DQ106" i="5"/>
  <c r="DO106" i="5"/>
  <c r="DN106" i="5"/>
  <c r="DG106" i="5"/>
  <c r="KD106" i="5" s="1"/>
  <c r="DF106" i="5"/>
  <c r="KF106" i="5" s="1"/>
  <c r="KJ106" i="5" s="1"/>
  <c r="DA106" i="5"/>
  <c r="JV106" i="5" s="1"/>
  <c r="CZ106" i="5"/>
  <c r="JX106" i="5" s="1"/>
  <c r="CV106" i="5"/>
  <c r="CW106" i="5" s="1"/>
  <c r="JR106" i="5" s="1"/>
  <c r="CU106" i="5"/>
  <c r="JN106" i="5" s="1"/>
  <c r="CT106" i="5"/>
  <c r="CQ106" i="5"/>
  <c r="CO106" i="5"/>
  <c r="FW106" i="5" s="1"/>
  <c r="CH106" i="5"/>
  <c r="CG106" i="5"/>
  <c r="CB106" i="5"/>
  <c r="CA106" i="5"/>
  <c r="BV106" i="5"/>
  <c r="BU106" i="5"/>
  <c r="BR106" i="5"/>
  <c r="BQ106" i="5"/>
  <c r="BK106" i="5"/>
  <c r="IJ106" i="5" s="1"/>
  <c r="BJ106" i="5"/>
  <c r="IH106" i="5" s="1"/>
  <c r="AX106" i="5"/>
  <c r="AW106" i="5"/>
  <c r="AS106" i="5"/>
  <c r="AR106" i="5"/>
  <c r="AL106" i="5"/>
  <c r="AK106" i="5"/>
  <c r="AH106" i="5"/>
  <c r="AG106" i="5"/>
  <c r="NS105" i="5"/>
  <c r="QB105" i="5" s="1"/>
  <c r="ML105" i="5"/>
  <c r="MD105" i="5"/>
  <c r="LV105" i="5"/>
  <c r="LN105" i="5"/>
  <c r="LF105" i="5"/>
  <c r="KX105" i="5"/>
  <c r="KP105" i="5"/>
  <c r="KH105" i="5"/>
  <c r="JZ105" i="5"/>
  <c r="JJ105" i="5"/>
  <c r="JB105" i="5"/>
  <c r="IT105" i="5"/>
  <c r="IL105" i="5"/>
  <c r="ID105" i="5"/>
  <c r="HV105" i="5"/>
  <c r="GI105" i="5"/>
  <c r="GF105" i="5"/>
  <c r="GE105" i="5"/>
  <c r="GD105" i="5"/>
  <c r="GC105" i="5"/>
  <c r="GB105" i="5"/>
  <c r="GA105" i="5"/>
  <c r="FZ105" i="5"/>
  <c r="FY105" i="5"/>
  <c r="FV105" i="5"/>
  <c r="FS105" i="5"/>
  <c r="MH105" i="5" s="1"/>
  <c r="FR105" i="5"/>
  <c r="MJ105" i="5" s="1"/>
  <c r="FM105" i="5"/>
  <c r="LZ105" i="5" s="1"/>
  <c r="FL105" i="5"/>
  <c r="MB105" i="5" s="1"/>
  <c r="FG105" i="5"/>
  <c r="LR105" i="5" s="1"/>
  <c r="FF105" i="5"/>
  <c r="LT105" i="5" s="1"/>
  <c r="FA105" i="5"/>
  <c r="EZ105" i="5"/>
  <c r="EW105" i="5"/>
  <c r="EV105" i="5"/>
  <c r="EP105" i="5"/>
  <c r="LB105" i="5" s="1"/>
  <c r="EO105" i="5"/>
  <c r="EL105" i="5"/>
  <c r="EE105" i="5"/>
  <c r="ED105" i="5"/>
  <c r="DY105" i="5"/>
  <c r="DX105" i="5"/>
  <c r="DR105" i="5"/>
  <c r="DQ105" i="5"/>
  <c r="DO105" i="5"/>
  <c r="DN105" i="5"/>
  <c r="DG105" i="5"/>
  <c r="KD105" i="5" s="1"/>
  <c r="DF105" i="5"/>
  <c r="KF105" i="5" s="1"/>
  <c r="DA105" i="5"/>
  <c r="JV105" i="5" s="1"/>
  <c r="CZ105" i="5"/>
  <c r="JX105" i="5" s="1"/>
  <c r="CV105" i="5"/>
  <c r="CW105" i="5" s="1"/>
  <c r="JR105" i="5" s="1"/>
  <c r="CU105" i="5"/>
  <c r="JN105" i="5" s="1"/>
  <c r="CT105" i="5"/>
  <c r="CQ105" i="5"/>
  <c r="CO105" i="5"/>
  <c r="FX105" i="5" s="1"/>
  <c r="CH105" i="5"/>
  <c r="CG105" i="5"/>
  <c r="CB105" i="5"/>
  <c r="CA105" i="5"/>
  <c r="BV105" i="5"/>
  <c r="BU105" i="5"/>
  <c r="BR105" i="5"/>
  <c r="BQ105" i="5"/>
  <c r="BK105" i="5"/>
  <c r="IJ105" i="5" s="1"/>
  <c r="BJ105" i="5"/>
  <c r="IH105" i="5" s="1"/>
  <c r="AX105" i="5"/>
  <c r="AW105" i="5"/>
  <c r="AS105" i="5"/>
  <c r="AR105" i="5"/>
  <c r="AL105" i="5"/>
  <c r="AK105" i="5"/>
  <c r="AH105" i="5"/>
  <c r="AG105" i="5"/>
  <c r="NS104" i="5"/>
  <c r="QB104" i="5" s="1"/>
  <c r="ML104" i="5"/>
  <c r="MD104" i="5"/>
  <c r="LV104" i="5"/>
  <c r="LN104" i="5"/>
  <c r="LF104" i="5"/>
  <c r="KX104" i="5"/>
  <c r="KP104" i="5"/>
  <c r="KH104" i="5"/>
  <c r="JZ104" i="5"/>
  <c r="JJ104" i="5"/>
  <c r="JB104" i="5"/>
  <c r="IT104" i="5"/>
  <c r="IL104" i="5"/>
  <c r="ID104" i="5"/>
  <c r="HV104" i="5"/>
  <c r="GI104" i="5"/>
  <c r="GF104" i="5"/>
  <c r="GE104" i="5"/>
  <c r="GD104" i="5"/>
  <c r="GC104" i="5"/>
  <c r="GB104" i="5"/>
  <c r="GA104" i="5"/>
  <c r="FZ104" i="5"/>
  <c r="FY104" i="5"/>
  <c r="FV104" i="5"/>
  <c r="FS104" i="5"/>
  <c r="MH104" i="5" s="1"/>
  <c r="FR104" i="5"/>
  <c r="MJ104" i="5" s="1"/>
  <c r="FM104" i="5"/>
  <c r="LZ104" i="5" s="1"/>
  <c r="FL104" i="5"/>
  <c r="MB104" i="5" s="1"/>
  <c r="FG104" i="5"/>
  <c r="LR104" i="5" s="1"/>
  <c r="FF104" i="5"/>
  <c r="LT104" i="5" s="1"/>
  <c r="FA104" i="5"/>
  <c r="EZ104" i="5"/>
  <c r="EW104" i="5"/>
  <c r="EV104" i="5"/>
  <c r="EP104" i="5"/>
  <c r="LB104" i="5" s="1"/>
  <c r="EO104" i="5"/>
  <c r="EL104" i="5"/>
  <c r="EE104" i="5"/>
  <c r="ED104" i="5"/>
  <c r="DY104" i="5"/>
  <c r="DX104" i="5"/>
  <c r="DR104" i="5"/>
  <c r="DQ104" i="5"/>
  <c r="DO104" i="5"/>
  <c r="DN104" i="5"/>
  <c r="DG104" i="5"/>
  <c r="KD104" i="5" s="1"/>
  <c r="DF104" i="5"/>
  <c r="KF104" i="5" s="1"/>
  <c r="KG104" i="5" s="1"/>
  <c r="DA104" i="5"/>
  <c r="JV104" i="5" s="1"/>
  <c r="CZ104" i="5"/>
  <c r="JX104" i="5" s="1"/>
  <c r="JY104" i="5" s="1"/>
  <c r="CV104" i="5"/>
  <c r="CW104" i="5" s="1"/>
  <c r="JR104" i="5" s="1"/>
  <c r="CU104" i="5"/>
  <c r="JN104" i="5" s="1"/>
  <c r="CT104" i="5"/>
  <c r="CQ104" i="5"/>
  <c r="CO104" i="5"/>
  <c r="FW104" i="5" s="1"/>
  <c r="CH104" i="5"/>
  <c r="CG104" i="5"/>
  <c r="CB104" i="5"/>
  <c r="CA104" i="5"/>
  <c r="BV104" i="5"/>
  <c r="BU104" i="5"/>
  <c r="BR104" i="5"/>
  <c r="BQ104" i="5"/>
  <c r="BK104" i="5"/>
  <c r="IJ104" i="5" s="1"/>
  <c r="BJ104" i="5"/>
  <c r="IH104" i="5" s="1"/>
  <c r="AX104" i="5"/>
  <c r="AW104" i="5"/>
  <c r="AS104" i="5"/>
  <c r="AR104" i="5"/>
  <c r="AL104" i="5"/>
  <c r="AK104" i="5"/>
  <c r="AH104" i="5"/>
  <c r="AG104" i="5"/>
  <c r="ML103" i="5"/>
  <c r="MD103" i="5"/>
  <c r="LV103" i="5"/>
  <c r="LN103" i="5"/>
  <c r="LF103" i="5"/>
  <c r="KX103" i="5"/>
  <c r="KP103" i="5"/>
  <c r="KH103" i="5"/>
  <c r="JZ103" i="5"/>
  <c r="JJ103" i="5"/>
  <c r="JB103" i="5"/>
  <c r="IT103" i="5"/>
  <c r="IL103" i="5"/>
  <c r="ID103" i="5"/>
  <c r="HV103" i="5"/>
  <c r="GI103" i="5"/>
  <c r="GF103" i="5"/>
  <c r="GE103" i="5"/>
  <c r="GD103" i="5"/>
  <c r="GC103" i="5"/>
  <c r="GB103" i="5"/>
  <c r="GA103" i="5"/>
  <c r="FZ103" i="5"/>
  <c r="FY103" i="5"/>
  <c r="FV103" i="5"/>
  <c r="FS103" i="5"/>
  <c r="MH103" i="5" s="1"/>
  <c r="FR103" i="5"/>
  <c r="MJ103" i="5" s="1"/>
  <c r="FM103" i="5"/>
  <c r="LZ103" i="5" s="1"/>
  <c r="FL103" i="5"/>
  <c r="MB103" i="5" s="1"/>
  <c r="FG103" i="5"/>
  <c r="LR103" i="5" s="1"/>
  <c r="FF103" i="5"/>
  <c r="LT103" i="5" s="1"/>
  <c r="FA103" i="5"/>
  <c r="EZ103" i="5"/>
  <c r="EW103" i="5"/>
  <c r="EV103" i="5"/>
  <c r="EP103" i="5"/>
  <c r="LB103" i="5" s="1"/>
  <c r="EO103" i="5"/>
  <c r="EL103" i="5"/>
  <c r="EE103" i="5"/>
  <c r="ED103" i="5"/>
  <c r="DY103" i="5"/>
  <c r="DX103" i="5"/>
  <c r="DR103" i="5"/>
  <c r="DQ103" i="5"/>
  <c r="DO103" i="5"/>
  <c r="DN103" i="5"/>
  <c r="DG103" i="5"/>
  <c r="KD103" i="5" s="1"/>
  <c r="DF103" i="5"/>
  <c r="KF103" i="5" s="1"/>
  <c r="DA103" i="5"/>
  <c r="JV103" i="5" s="1"/>
  <c r="CZ103" i="5"/>
  <c r="JX103" i="5" s="1"/>
  <c r="CV103" i="5"/>
  <c r="CW103" i="5" s="1"/>
  <c r="JR103" i="5" s="1"/>
  <c r="CU103" i="5"/>
  <c r="JN103" i="5" s="1"/>
  <c r="CT103" i="5"/>
  <c r="CQ103" i="5"/>
  <c r="CO103" i="5"/>
  <c r="CH103" i="5"/>
  <c r="CG103" i="5"/>
  <c r="CB103" i="5"/>
  <c r="CA103" i="5"/>
  <c r="BV103" i="5"/>
  <c r="BU103" i="5"/>
  <c r="BR103" i="5"/>
  <c r="BQ103" i="5"/>
  <c r="BK103" i="5"/>
  <c r="IJ103" i="5" s="1"/>
  <c r="BJ103" i="5"/>
  <c r="IH103" i="5" s="1"/>
  <c r="AX103" i="5"/>
  <c r="AW103" i="5"/>
  <c r="AS103" i="5"/>
  <c r="AR103" i="5"/>
  <c r="AL103" i="5"/>
  <c r="AK103" i="5"/>
  <c r="AH103" i="5"/>
  <c r="AG103" i="5"/>
  <c r="ML102" i="5"/>
  <c r="MD102" i="5"/>
  <c r="LV102" i="5"/>
  <c r="LN102" i="5"/>
  <c r="LF102" i="5"/>
  <c r="KX102" i="5"/>
  <c r="KP102" i="5"/>
  <c r="KH102" i="5"/>
  <c r="JZ102" i="5"/>
  <c r="JJ102" i="5"/>
  <c r="JB102" i="5"/>
  <c r="IT102" i="5"/>
  <c r="IL102" i="5"/>
  <c r="ID102" i="5"/>
  <c r="HV102" i="5"/>
  <c r="GI102" i="5"/>
  <c r="GF102" i="5"/>
  <c r="GE102" i="5"/>
  <c r="GD102" i="5"/>
  <c r="GC102" i="5"/>
  <c r="GB102" i="5"/>
  <c r="GA102" i="5"/>
  <c r="FZ102" i="5"/>
  <c r="FY102" i="5"/>
  <c r="FV102" i="5"/>
  <c r="FS102" i="5"/>
  <c r="MH102" i="5" s="1"/>
  <c r="FR102" i="5"/>
  <c r="MJ102" i="5" s="1"/>
  <c r="FM102" i="5"/>
  <c r="LZ102" i="5" s="1"/>
  <c r="FL102" i="5"/>
  <c r="MB102" i="5" s="1"/>
  <c r="FG102" i="5"/>
  <c r="LR102" i="5" s="1"/>
  <c r="FF102" i="5"/>
  <c r="LT102" i="5" s="1"/>
  <c r="FA102" i="5"/>
  <c r="EZ102" i="5"/>
  <c r="EW102" i="5"/>
  <c r="EV102" i="5"/>
  <c r="EP102" i="5"/>
  <c r="LB102" i="5" s="1"/>
  <c r="EO102" i="5"/>
  <c r="EL102" i="5"/>
  <c r="EE102" i="5"/>
  <c r="ED102" i="5"/>
  <c r="DY102" i="5"/>
  <c r="DX102" i="5"/>
  <c r="DR102" i="5"/>
  <c r="DQ102" i="5"/>
  <c r="DO102" i="5"/>
  <c r="DN102" i="5"/>
  <c r="DG102" i="5"/>
  <c r="KD102" i="5" s="1"/>
  <c r="DF102" i="5"/>
  <c r="KF102" i="5" s="1"/>
  <c r="DA102" i="5"/>
  <c r="JV102" i="5" s="1"/>
  <c r="CZ102" i="5"/>
  <c r="JX102" i="5" s="1"/>
  <c r="CV102" i="5"/>
  <c r="CW102" i="5" s="1"/>
  <c r="JR102" i="5" s="1"/>
  <c r="CU102" i="5"/>
  <c r="JN102" i="5" s="1"/>
  <c r="CT102" i="5"/>
  <c r="CQ102" i="5"/>
  <c r="CO102" i="5"/>
  <c r="FW102" i="5" s="1"/>
  <c r="CH102" i="5"/>
  <c r="CG102" i="5"/>
  <c r="CB102" i="5"/>
  <c r="CA102" i="5"/>
  <c r="BV102" i="5"/>
  <c r="BU102" i="5"/>
  <c r="BR102" i="5"/>
  <c r="BQ102" i="5"/>
  <c r="BK102" i="5"/>
  <c r="IJ102" i="5" s="1"/>
  <c r="BJ102" i="5"/>
  <c r="IH102" i="5" s="1"/>
  <c r="AX102" i="5"/>
  <c r="AW102" i="5"/>
  <c r="AS102" i="5"/>
  <c r="AR102" i="5"/>
  <c r="AL102" i="5"/>
  <c r="AK102" i="5"/>
  <c r="AH102" i="5"/>
  <c r="AG102" i="5"/>
  <c r="OA101" i="5"/>
  <c r="NS101" i="5"/>
  <c r="QB101" i="5" s="1"/>
  <c r="ML101" i="5"/>
  <c r="MD101" i="5"/>
  <c r="LV101" i="5"/>
  <c r="LN101" i="5"/>
  <c r="LF101" i="5"/>
  <c r="KX101" i="5"/>
  <c r="KP101" i="5"/>
  <c r="KH101" i="5"/>
  <c r="JZ101" i="5"/>
  <c r="JJ101" i="5"/>
  <c r="JB101" i="5"/>
  <c r="IT101" i="5"/>
  <c r="IL101" i="5"/>
  <c r="ID101" i="5"/>
  <c r="HV101" i="5"/>
  <c r="GI101" i="5"/>
  <c r="GF101" i="5"/>
  <c r="GE101" i="5"/>
  <c r="GD101" i="5"/>
  <c r="GC101" i="5"/>
  <c r="GB101" i="5"/>
  <c r="GA101" i="5"/>
  <c r="FZ101" i="5"/>
  <c r="FY101" i="5"/>
  <c r="FV101" i="5"/>
  <c r="FS101" i="5"/>
  <c r="MH101" i="5" s="1"/>
  <c r="FR101" i="5"/>
  <c r="MJ101" i="5" s="1"/>
  <c r="FM101" i="5"/>
  <c r="LZ101" i="5" s="1"/>
  <c r="FL101" i="5"/>
  <c r="MB101" i="5" s="1"/>
  <c r="FG101" i="5"/>
  <c r="LR101" i="5" s="1"/>
  <c r="LS101" i="5" s="1"/>
  <c r="FF101" i="5"/>
  <c r="LT101" i="5" s="1"/>
  <c r="LU101" i="5" s="1"/>
  <c r="FA101" i="5"/>
  <c r="EZ101" i="5"/>
  <c r="EW101" i="5"/>
  <c r="EV101" i="5"/>
  <c r="EP101" i="5"/>
  <c r="LB101" i="5" s="1"/>
  <c r="EO101" i="5"/>
  <c r="EL101" i="5"/>
  <c r="EE101" i="5"/>
  <c r="ED101" i="5"/>
  <c r="DY101" i="5"/>
  <c r="DX101" i="5"/>
  <c r="DR101" i="5"/>
  <c r="DQ101" i="5"/>
  <c r="DO101" i="5"/>
  <c r="DN101" i="5"/>
  <c r="DG101" i="5"/>
  <c r="KD101" i="5" s="1"/>
  <c r="DF101" i="5"/>
  <c r="KF101" i="5" s="1"/>
  <c r="DA101" i="5"/>
  <c r="JV101" i="5" s="1"/>
  <c r="CZ101" i="5"/>
  <c r="JX101" i="5" s="1"/>
  <c r="CV101" i="5"/>
  <c r="CW101" i="5" s="1"/>
  <c r="JR101" i="5" s="1"/>
  <c r="CU101" i="5"/>
  <c r="JN101" i="5" s="1"/>
  <c r="CT101" i="5"/>
  <c r="CQ101" i="5"/>
  <c r="CO101" i="5"/>
  <c r="FW101" i="5" s="1"/>
  <c r="CH101" i="5"/>
  <c r="CG101" i="5"/>
  <c r="CB101" i="5"/>
  <c r="CA101" i="5"/>
  <c r="BV101" i="5"/>
  <c r="BU101" i="5"/>
  <c r="BR101" i="5"/>
  <c r="BQ101" i="5"/>
  <c r="BK101" i="5"/>
  <c r="IJ101" i="5" s="1"/>
  <c r="IK101" i="5" s="1"/>
  <c r="BJ101" i="5"/>
  <c r="IH101" i="5" s="1"/>
  <c r="AX101" i="5"/>
  <c r="AW101" i="5"/>
  <c r="AS101" i="5"/>
  <c r="AR101" i="5"/>
  <c r="AL101" i="5"/>
  <c r="AK101" i="5"/>
  <c r="AH101" i="5"/>
  <c r="AG101" i="5"/>
  <c r="ML100" i="5"/>
  <c r="MD100" i="5"/>
  <c r="LV100" i="5"/>
  <c r="LN100" i="5"/>
  <c r="LF100" i="5"/>
  <c r="KX100" i="5"/>
  <c r="KP100" i="5"/>
  <c r="KH100" i="5"/>
  <c r="JZ100" i="5"/>
  <c r="JJ100" i="5"/>
  <c r="JB100" i="5"/>
  <c r="IT100" i="5"/>
  <c r="IL100" i="5"/>
  <c r="ID100" i="5"/>
  <c r="HV100" i="5"/>
  <c r="GI100" i="5"/>
  <c r="GF100" i="5"/>
  <c r="GE100" i="5"/>
  <c r="GD100" i="5"/>
  <c r="GC100" i="5"/>
  <c r="GB100" i="5"/>
  <c r="GA100" i="5"/>
  <c r="FZ100" i="5"/>
  <c r="FY100" i="5"/>
  <c r="FV100" i="5"/>
  <c r="FS100" i="5"/>
  <c r="MH100" i="5" s="1"/>
  <c r="FR100" i="5"/>
  <c r="MJ100" i="5" s="1"/>
  <c r="FM100" i="5"/>
  <c r="LZ100" i="5" s="1"/>
  <c r="FL100" i="5"/>
  <c r="MB100" i="5" s="1"/>
  <c r="FG100" i="5"/>
  <c r="LR100" i="5" s="1"/>
  <c r="FF100" i="5"/>
  <c r="LT100" i="5" s="1"/>
  <c r="FA100" i="5"/>
  <c r="EZ100" i="5"/>
  <c r="EW100" i="5"/>
  <c r="EV100" i="5"/>
  <c r="EP100" i="5"/>
  <c r="LB100" i="5" s="1"/>
  <c r="EO100" i="5"/>
  <c r="EL100" i="5"/>
  <c r="EE100" i="5"/>
  <c r="ED100" i="5"/>
  <c r="DY100" i="5"/>
  <c r="DX100" i="5"/>
  <c r="DR100" i="5"/>
  <c r="DQ100" i="5"/>
  <c r="DO100" i="5"/>
  <c r="DN100" i="5"/>
  <c r="DG100" i="5"/>
  <c r="KD100" i="5" s="1"/>
  <c r="DF100" i="5"/>
  <c r="KF100" i="5" s="1"/>
  <c r="DA100" i="5"/>
  <c r="JV100" i="5" s="1"/>
  <c r="CZ100" i="5"/>
  <c r="JX100" i="5" s="1"/>
  <c r="CV100" i="5"/>
  <c r="CW100" i="5" s="1"/>
  <c r="JR100" i="5" s="1"/>
  <c r="CU100" i="5"/>
  <c r="JN100" i="5" s="1"/>
  <c r="CT100" i="5"/>
  <c r="CQ100" i="5"/>
  <c r="CO100" i="5"/>
  <c r="FW100" i="5" s="1"/>
  <c r="CH100" i="5"/>
  <c r="CG100" i="5"/>
  <c r="CB100" i="5"/>
  <c r="CA100" i="5"/>
  <c r="BV100" i="5"/>
  <c r="BU100" i="5"/>
  <c r="BR100" i="5"/>
  <c r="BQ100" i="5"/>
  <c r="BK100" i="5"/>
  <c r="IJ100" i="5" s="1"/>
  <c r="BJ100" i="5"/>
  <c r="IH100" i="5" s="1"/>
  <c r="AX100" i="5"/>
  <c r="AW100" i="5"/>
  <c r="AS100" i="5"/>
  <c r="AR100" i="5"/>
  <c r="AL100" i="5"/>
  <c r="AK100" i="5"/>
  <c r="AH100" i="5"/>
  <c r="AG100" i="5"/>
  <c r="NV99" i="5"/>
  <c r="ML99" i="5"/>
  <c r="MD99" i="5"/>
  <c r="LV99" i="5"/>
  <c r="LN99" i="5"/>
  <c r="LF99" i="5"/>
  <c r="KX99" i="5"/>
  <c r="KP99" i="5"/>
  <c r="KH99" i="5"/>
  <c r="JZ99" i="5"/>
  <c r="JJ99" i="5"/>
  <c r="JB99" i="5"/>
  <c r="IT99" i="5"/>
  <c r="IL99" i="5"/>
  <c r="ID99" i="5"/>
  <c r="HV99" i="5"/>
  <c r="GI99" i="5"/>
  <c r="GF99" i="5"/>
  <c r="GE99" i="5"/>
  <c r="GD99" i="5"/>
  <c r="GC99" i="5"/>
  <c r="GB99" i="5"/>
  <c r="GA99" i="5"/>
  <c r="FZ99" i="5"/>
  <c r="FY99" i="5"/>
  <c r="FV99" i="5"/>
  <c r="FS99" i="5"/>
  <c r="MH99" i="5" s="1"/>
  <c r="FR99" i="5"/>
  <c r="MJ99" i="5" s="1"/>
  <c r="FM99" i="5"/>
  <c r="LZ99" i="5" s="1"/>
  <c r="FL99" i="5"/>
  <c r="MB99" i="5" s="1"/>
  <c r="FG99" i="5"/>
  <c r="LR99" i="5" s="1"/>
  <c r="FF99" i="5"/>
  <c r="LT99" i="5" s="1"/>
  <c r="FA99" i="5"/>
  <c r="EZ99" i="5"/>
  <c r="EW99" i="5"/>
  <c r="EV99" i="5"/>
  <c r="EP99" i="5"/>
  <c r="LB99" i="5" s="1"/>
  <c r="EO99" i="5"/>
  <c r="EL99" i="5"/>
  <c r="EE99" i="5"/>
  <c r="ED99" i="5"/>
  <c r="DY99" i="5"/>
  <c r="DX99" i="5"/>
  <c r="DR99" i="5"/>
  <c r="DQ99" i="5"/>
  <c r="DO99" i="5"/>
  <c r="DN99" i="5"/>
  <c r="DG99" i="5"/>
  <c r="KD99" i="5" s="1"/>
  <c r="KE99" i="5" s="1"/>
  <c r="DF99" i="5"/>
  <c r="KF99" i="5" s="1"/>
  <c r="KG99" i="5" s="1"/>
  <c r="DA99" i="5"/>
  <c r="JV99" i="5" s="1"/>
  <c r="CZ99" i="5"/>
  <c r="JX99" i="5" s="1"/>
  <c r="CV99" i="5"/>
  <c r="CW99" i="5" s="1"/>
  <c r="JR99" i="5" s="1"/>
  <c r="CU99" i="5"/>
  <c r="JN99" i="5" s="1"/>
  <c r="CT99" i="5"/>
  <c r="CQ99" i="5"/>
  <c r="CO99" i="5"/>
  <c r="CH99" i="5"/>
  <c r="CG99" i="5"/>
  <c r="CB99" i="5"/>
  <c r="CA99" i="5"/>
  <c r="BV99" i="5"/>
  <c r="BU99" i="5"/>
  <c r="BR99" i="5"/>
  <c r="BQ99" i="5"/>
  <c r="BK99" i="5"/>
  <c r="IJ99" i="5" s="1"/>
  <c r="BJ99" i="5"/>
  <c r="IH99" i="5" s="1"/>
  <c r="AX99" i="5"/>
  <c r="AW99" i="5"/>
  <c r="AS99" i="5"/>
  <c r="AR99" i="5"/>
  <c r="AL99" i="5"/>
  <c r="AK99" i="5"/>
  <c r="AH99" i="5"/>
  <c r="AG99" i="5"/>
  <c r="ML98" i="5"/>
  <c r="MD98" i="5"/>
  <c r="LV98" i="5"/>
  <c r="LN98" i="5"/>
  <c r="LF98" i="5"/>
  <c r="KX98" i="5"/>
  <c r="KP98" i="5"/>
  <c r="KH98" i="5"/>
  <c r="JZ98" i="5"/>
  <c r="JJ98" i="5"/>
  <c r="JB98" i="5"/>
  <c r="IT98" i="5"/>
  <c r="IL98" i="5"/>
  <c r="ID98" i="5"/>
  <c r="HV98" i="5"/>
  <c r="GI98" i="5"/>
  <c r="GF98" i="5"/>
  <c r="GE98" i="5"/>
  <c r="GD98" i="5"/>
  <c r="GC98" i="5"/>
  <c r="GB98" i="5"/>
  <c r="GA98" i="5"/>
  <c r="FZ98" i="5"/>
  <c r="FY98" i="5"/>
  <c r="FV98" i="5"/>
  <c r="FS98" i="5"/>
  <c r="MH98" i="5" s="1"/>
  <c r="FR98" i="5"/>
  <c r="MJ98" i="5" s="1"/>
  <c r="FM98" i="5"/>
  <c r="LZ98" i="5" s="1"/>
  <c r="FL98" i="5"/>
  <c r="MB98" i="5" s="1"/>
  <c r="FG98" i="5"/>
  <c r="LR98" i="5" s="1"/>
  <c r="FF98" i="5"/>
  <c r="LT98" i="5" s="1"/>
  <c r="LX98" i="5" s="1"/>
  <c r="FA98" i="5"/>
  <c r="EZ98" i="5"/>
  <c r="EW98" i="5"/>
  <c r="EV98" i="5"/>
  <c r="EP98" i="5"/>
  <c r="LB98" i="5" s="1"/>
  <c r="EO98" i="5"/>
  <c r="EL98" i="5"/>
  <c r="EE98" i="5"/>
  <c r="ED98" i="5"/>
  <c r="DY98" i="5"/>
  <c r="DX98" i="5"/>
  <c r="DR98" i="5"/>
  <c r="DQ98" i="5"/>
  <c r="DO98" i="5"/>
  <c r="DN98" i="5"/>
  <c r="DG98" i="5"/>
  <c r="KD98" i="5" s="1"/>
  <c r="DF98" i="5"/>
  <c r="KF98" i="5" s="1"/>
  <c r="KJ98" i="5" s="1"/>
  <c r="DA98" i="5"/>
  <c r="JV98" i="5" s="1"/>
  <c r="CZ98" i="5"/>
  <c r="JX98" i="5" s="1"/>
  <c r="CV98" i="5"/>
  <c r="CW98" i="5" s="1"/>
  <c r="JR98" i="5" s="1"/>
  <c r="CU98" i="5"/>
  <c r="JN98" i="5" s="1"/>
  <c r="CT98" i="5"/>
  <c r="CQ98" i="5"/>
  <c r="CO98" i="5"/>
  <c r="FX98" i="5" s="1"/>
  <c r="CH98" i="5"/>
  <c r="CG98" i="5"/>
  <c r="CB98" i="5"/>
  <c r="CA98" i="5"/>
  <c r="BV98" i="5"/>
  <c r="BU98" i="5"/>
  <c r="BR98" i="5"/>
  <c r="BQ98" i="5"/>
  <c r="BK98" i="5"/>
  <c r="IJ98" i="5" s="1"/>
  <c r="BJ98" i="5"/>
  <c r="IH98" i="5" s="1"/>
  <c r="AX98" i="5"/>
  <c r="AW98" i="5"/>
  <c r="AS98" i="5"/>
  <c r="AR98" i="5"/>
  <c r="AL98" i="5"/>
  <c r="AK98" i="5"/>
  <c r="AH98" i="5"/>
  <c r="AG98" i="5"/>
  <c r="ML97" i="5"/>
  <c r="MD97" i="5"/>
  <c r="LV97" i="5"/>
  <c r="LN97" i="5"/>
  <c r="LF97" i="5"/>
  <c r="KX97" i="5"/>
  <c r="KP97" i="5"/>
  <c r="KH97" i="5"/>
  <c r="JZ97" i="5"/>
  <c r="JJ97" i="5"/>
  <c r="JB97" i="5"/>
  <c r="IT97" i="5"/>
  <c r="IL97" i="5"/>
  <c r="ID97" i="5"/>
  <c r="HV97" i="5"/>
  <c r="GI97" i="5"/>
  <c r="GF97" i="5"/>
  <c r="GE97" i="5"/>
  <c r="GD97" i="5"/>
  <c r="GC97" i="5"/>
  <c r="GB97" i="5"/>
  <c r="GA97" i="5"/>
  <c r="FZ97" i="5"/>
  <c r="FY97" i="5"/>
  <c r="FV97" i="5"/>
  <c r="FS97" i="5"/>
  <c r="MH97" i="5" s="1"/>
  <c r="FR97" i="5"/>
  <c r="MJ97" i="5" s="1"/>
  <c r="FM97" i="5"/>
  <c r="LZ97" i="5" s="1"/>
  <c r="FL97" i="5"/>
  <c r="MB97" i="5" s="1"/>
  <c r="FG97" i="5"/>
  <c r="LR97" i="5" s="1"/>
  <c r="LS97" i="5" s="1"/>
  <c r="FF97" i="5"/>
  <c r="LT97" i="5" s="1"/>
  <c r="FA97" i="5"/>
  <c r="EZ97" i="5"/>
  <c r="EW97" i="5"/>
  <c r="EV97" i="5"/>
  <c r="EP97" i="5"/>
  <c r="LB97" i="5" s="1"/>
  <c r="EO97" i="5"/>
  <c r="EL97" i="5"/>
  <c r="EE97" i="5"/>
  <c r="ED97" i="5"/>
  <c r="DY97" i="5"/>
  <c r="DX97" i="5"/>
  <c r="DR97" i="5"/>
  <c r="DQ97" i="5"/>
  <c r="DO97" i="5"/>
  <c r="DN97" i="5"/>
  <c r="DG97" i="5"/>
  <c r="KD97" i="5" s="1"/>
  <c r="KE97" i="5" s="1"/>
  <c r="DF97" i="5"/>
  <c r="KF97" i="5" s="1"/>
  <c r="DA97" i="5"/>
  <c r="JV97" i="5" s="1"/>
  <c r="JW97" i="5" s="1"/>
  <c r="CZ97" i="5"/>
  <c r="JX97" i="5" s="1"/>
  <c r="CV97" i="5"/>
  <c r="CW97" i="5" s="1"/>
  <c r="JR97" i="5" s="1"/>
  <c r="CU97" i="5"/>
  <c r="JN97" i="5" s="1"/>
  <c r="JO97" i="5" s="1"/>
  <c r="CT97" i="5"/>
  <c r="CQ97" i="5"/>
  <c r="CO97" i="5"/>
  <c r="CH97" i="5"/>
  <c r="CG97" i="5"/>
  <c r="CB97" i="5"/>
  <c r="CA97" i="5"/>
  <c r="BV97" i="5"/>
  <c r="BU97" i="5"/>
  <c r="BR97" i="5"/>
  <c r="BQ97" i="5"/>
  <c r="BK97" i="5"/>
  <c r="IJ97" i="5" s="1"/>
  <c r="BJ97" i="5"/>
  <c r="IH97" i="5" s="1"/>
  <c r="II97" i="5" s="1"/>
  <c r="AX97" i="5"/>
  <c r="AW97" i="5"/>
  <c r="AS97" i="5"/>
  <c r="AR97" i="5"/>
  <c r="AL97" i="5"/>
  <c r="AK97" i="5"/>
  <c r="AH97" i="5"/>
  <c r="AG97" i="5"/>
  <c r="NS96" i="5"/>
  <c r="QB96" i="5" s="1"/>
  <c r="ML96" i="5"/>
  <c r="MD96" i="5"/>
  <c r="LV96" i="5"/>
  <c r="LN96" i="5"/>
  <c r="LF96" i="5"/>
  <c r="KX96" i="5"/>
  <c r="KP96" i="5"/>
  <c r="KH96" i="5"/>
  <c r="JZ96" i="5"/>
  <c r="JJ96" i="5"/>
  <c r="JB96" i="5"/>
  <c r="IT96" i="5"/>
  <c r="IL96" i="5"/>
  <c r="ID96" i="5"/>
  <c r="HV96" i="5"/>
  <c r="GI96" i="5"/>
  <c r="GF96" i="5"/>
  <c r="GE96" i="5"/>
  <c r="GD96" i="5"/>
  <c r="GC96" i="5"/>
  <c r="GB96" i="5"/>
  <c r="GA96" i="5"/>
  <c r="FZ96" i="5"/>
  <c r="FY96" i="5"/>
  <c r="FV96" i="5"/>
  <c r="FS96" i="5"/>
  <c r="MH96" i="5" s="1"/>
  <c r="FR96" i="5"/>
  <c r="MJ96" i="5" s="1"/>
  <c r="FM96" i="5"/>
  <c r="LZ96" i="5" s="1"/>
  <c r="FL96" i="5"/>
  <c r="MB96" i="5" s="1"/>
  <c r="FG96" i="5"/>
  <c r="LR96" i="5" s="1"/>
  <c r="FF96" i="5"/>
  <c r="LT96" i="5" s="1"/>
  <c r="LX96" i="5" s="1"/>
  <c r="FA96" i="5"/>
  <c r="EZ96" i="5"/>
  <c r="EW96" i="5"/>
  <c r="EV96" i="5"/>
  <c r="EP96" i="5"/>
  <c r="LB96" i="5" s="1"/>
  <c r="EO96" i="5"/>
  <c r="EL96" i="5"/>
  <c r="EE96" i="5"/>
  <c r="ED96" i="5"/>
  <c r="DY96" i="5"/>
  <c r="DX96" i="5"/>
  <c r="DR96" i="5"/>
  <c r="DQ96" i="5"/>
  <c r="DO96" i="5"/>
  <c r="DN96" i="5"/>
  <c r="DG96" i="5"/>
  <c r="KD96" i="5" s="1"/>
  <c r="DF96" i="5"/>
  <c r="KF96" i="5" s="1"/>
  <c r="KJ96" i="5" s="1"/>
  <c r="DA96" i="5"/>
  <c r="JV96" i="5" s="1"/>
  <c r="CZ96" i="5"/>
  <c r="JX96" i="5" s="1"/>
  <c r="CV96" i="5"/>
  <c r="CW96" i="5" s="1"/>
  <c r="JR96" i="5" s="1"/>
  <c r="CU96" i="5"/>
  <c r="JN96" i="5" s="1"/>
  <c r="CT96" i="5"/>
  <c r="CQ96" i="5"/>
  <c r="CO96" i="5"/>
  <c r="CH96" i="5"/>
  <c r="CG96" i="5"/>
  <c r="CB96" i="5"/>
  <c r="CA96" i="5"/>
  <c r="BV96" i="5"/>
  <c r="BU96" i="5"/>
  <c r="BR96" i="5"/>
  <c r="BQ96" i="5"/>
  <c r="BK96" i="5"/>
  <c r="IJ96" i="5" s="1"/>
  <c r="BJ96" i="5"/>
  <c r="IH96" i="5" s="1"/>
  <c r="AX96" i="5"/>
  <c r="AW96" i="5"/>
  <c r="AS96" i="5"/>
  <c r="AR96" i="5"/>
  <c r="AL96" i="5"/>
  <c r="AK96" i="5"/>
  <c r="AH96" i="5"/>
  <c r="AG96" i="5"/>
  <c r="NS95" i="5"/>
  <c r="QB95" i="5" s="1"/>
  <c r="ML95" i="5"/>
  <c r="MD95" i="5"/>
  <c r="LV95" i="5"/>
  <c r="LN95" i="5"/>
  <c r="LF95" i="5"/>
  <c r="KX95" i="5"/>
  <c r="KP95" i="5"/>
  <c r="KH95" i="5"/>
  <c r="JZ95" i="5"/>
  <c r="JJ95" i="5"/>
  <c r="JB95" i="5"/>
  <c r="IT95" i="5"/>
  <c r="IL95" i="5"/>
  <c r="ID95" i="5"/>
  <c r="HV95" i="5"/>
  <c r="GI95" i="5"/>
  <c r="GF95" i="5"/>
  <c r="GE95" i="5"/>
  <c r="GD95" i="5"/>
  <c r="GC95" i="5"/>
  <c r="GB95" i="5"/>
  <c r="GA95" i="5"/>
  <c r="FZ95" i="5"/>
  <c r="FY95" i="5"/>
  <c r="FV95" i="5"/>
  <c r="FS95" i="5"/>
  <c r="MH95" i="5" s="1"/>
  <c r="FR95" i="5"/>
  <c r="MJ95" i="5" s="1"/>
  <c r="FM95" i="5"/>
  <c r="LZ95" i="5" s="1"/>
  <c r="FL95" i="5"/>
  <c r="MB95" i="5" s="1"/>
  <c r="FG95" i="5"/>
  <c r="LR95" i="5" s="1"/>
  <c r="FF95" i="5"/>
  <c r="LT95" i="5" s="1"/>
  <c r="FA95" i="5"/>
  <c r="EZ95" i="5"/>
  <c r="EW95" i="5"/>
  <c r="EV95" i="5"/>
  <c r="EP95" i="5"/>
  <c r="LB95" i="5" s="1"/>
  <c r="EO95" i="5"/>
  <c r="EL95" i="5"/>
  <c r="EE95" i="5"/>
  <c r="ED95" i="5"/>
  <c r="DY95" i="5"/>
  <c r="DX95" i="5"/>
  <c r="DR95" i="5"/>
  <c r="DQ95" i="5"/>
  <c r="DO95" i="5"/>
  <c r="DN95" i="5"/>
  <c r="DG95" i="5"/>
  <c r="KD95" i="5" s="1"/>
  <c r="DF95" i="5"/>
  <c r="KF95" i="5" s="1"/>
  <c r="KG95" i="5" s="1"/>
  <c r="DA95" i="5"/>
  <c r="JV95" i="5" s="1"/>
  <c r="CZ95" i="5"/>
  <c r="JX95" i="5" s="1"/>
  <c r="CV95" i="5"/>
  <c r="CW95" i="5" s="1"/>
  <c r="JR95" i="5" s="1"/>
  <c r="CU95" i="5"/>
  <c r="JN95" i="5" s="1"/>
  <c r="CT95" i="5"/>
  <c r="CQ95" i="5"/>
  <c r="CO95" i="5"/>
  <c r="FX95" i="5" s="1"/>
  <c r="CH95" i="5"/>
  <c r="CG95" i="5"/>
  <c r="CB95" i="5"/>
  <c r="CA95" i="5"/>
  <c r="BV95" i="5"/>
  <c r="BU95" i="5"/>
  <c r="BR95" i="5"/>
  <c r="BQ95" i="5"/>
  <c r="BK95" i="5"/>
  <c r="IJ95" i="5" s="1"/>
  <c r="BJ95" i="5"/>
  <c r="IH95" i="5" s="1"/>
  <c r="AX95" i="5"/>
  <c r="AW95" i="5"/>
  <c r="AS95" i="5"/>
  <c r="AR95" i="5"/>
  <c r="AL95" i="5"/>
  <c r="AK95" i="5"/>
  <c r="AH95" i="5"/>
  <c r="AG95" i="5"/>
  <c r="NS94" i="5"/>
  <c r="QB94" i="5" s="1"/>
  <c r="ML94" i="5"/>
  <c r="MD94" i="5"/>
  <c r="LV94" i="5"/>
  <c r="LN94" i="5"/>
  <c r="LF94" i="5"/>
  <c r="KX94" i="5"/>
  <c r="KP94" i="5"/>
  <c r="KH94" i="5"/>
  <c r="JZ94" i="5"/>
  <c r="JJ94" i="5"/>
  <c r="JB94" i="5"/>
  <c r="IT94" i="5"/>
  <c r="IL94" i="5"/>
  <c r="ID94" i="5"/>
  <c r="HV94" i="5"/>
  <c r="GI94" i="5"/>
  <c r="GF94" i="5"/>
  <c r="GE94" i="5"/>
  <c r="GD94" i="5"/>
  <c r="GC94" i="5"/>
  <c r="GB94" i="5"/>
  <c r="GA94" i="5"/>
  <c r="FZ94" i="5"/>
  <c r="FY94" i="5"/>
  <c r="FV94" i="5"/>
  <c r="FS94" i="5"/>
  <c r="MH94" i="5" s="1"/>
  <c r="FR94" i="5"/>
  <c r="MJ94" i="5" s="1"/>
  <c r="FM94" i="5"/>
  <c r="LZ94" i="5" s="1"/>
  <c r="MA94" i="5" s="1"/>
  <c r="FL94" i="5"/>
  <c r="MB94" i="5" s="1"/>
  <c r="FG94" i="5"/>
  <c r="LR94" i="5" s="1"/>
  <c r="LS94" i="5" s="1"/>
  <c r="FF94" i="5"/>
  <c r="LT94" i="5" s="1"/>
  <c r="FA94" i="5"/>
  <c r="EZ94" i="5"/>
  <c r="EW94" i="5"/>
  <c r="EV94" i="5"/>
  <c r="EP94" i="5"/>
  <c r="LB94" i="5" s="1"/>
  <c r="EO94" i="5"/>
  <c r="EL94" i="5"/>
  <c r="EE94" i="5"/>
  <c r="ED94" i="5"/>
  <c r="DY94" i="5"/>
  <c r="DX94" i="5"/>
  <c r="DR94" i="5"/>
  <c r="DQ94" i="5"/>
  <c r="DO94" i="5"/>
  <c r="DN94" i="5"/>
  <c r="DG94" i="5"/>
  <c r="KD94" i="5" s="1"/>
  <c r="KE94" i="5" s="1"/>
  <c r="DF94" i="5"/>
  <c r="KF94" i="5" s="1"/>
  <c r="DA94" i="5"/>
  <c r="JV94" i="5" s="1"/>
  <c r="KA94" i="5" s="1"/>
  <c r="CZ94" i="5"/>
  <c r="JX94" i="5" s="1"/>
  <c r="CV94" i="5"/>
  <c r="CW94" i="5" s="1"/>
  <c r="JR94" i="5" s="1"/>
  <c r="CU94" i="5"/>
  <c r="JN94" i="5" s="1"/>
  <c r="JO94" i="5" s="1"/>
  <c r="CT94" i="5"/>
  <c r="CQ94" i="5"/>
  <c r="CO94" i="5"/>
  <c r="FW94" i="5" s="1"/>
  <c r="CH94" i="5"/>
  <c r="CG94" i="5"/>
  <c r="CB94" i="5"/>
  <c r="CA94" i="5"/>
  <c r="BV94" i="5"/>
  <c r="BU94" i="5"/>
  <c r="BR94" i="5"/>
  <c r="BQ94" i="5"/>
  <c r="BK94" i="5"/>
  <c r="IJ94" i="5" s="1"/>
  <c r="BJ94" i="5"/>
  <c r="IH94" i="5" s="1"/>
  <c r="AX94" i="5"/>
  <c r="AW94" i="5"/>
  <c r="AS94" i="5"/>
  <c r="AR94" i="5"/>
  <c r="AL94" i="5"/>
  <c r="AK94" i="5"/>
  <c r="AH94" i="5"/>
  <c r="AG94" i="5"/>
  <c r="NS93" i="5"/>
  <c r="QB93" i="5" s="1"/>
  <c r="ML93" i="5"/>
  <c r="MD93" i="5"/>
  <c r="LV93" i="5"/>
  <c r="LN93" i="5"/>
  <c r="LF93" i="5"/>
  <c r="KX93" i="5"/>
  <c r="KP93" i="5"/>
  <c r="KH93" i="5"/>
  <c r="JZ93" i="5"/>
  <c r="JJ93" i="5"/>
  <c r="JB93" i="5"/>
  <c r="IT93" i="5"/>
  <c r="IL93" i="5"/>
  <c r="ID93" i="5"/>
  <c r="HV93" i="5"/>
  <c r="GI93" i="5"/>
  <c r="GF93" i="5"/>
  <c r="GE93" i="5"/>
  <c r="GD93" i="5"/>
  <c r="GC93" i="5"/>
  <c r="GB93" i="5"/>
  <c r="GA93" i="5"/>
  <c r="FZ93" i="5"/>
  <c r="FY93" i="5"/>
  <c r="FV93" i="5"/>
  <c r="FS93" i="5"/>
  <c r="MH93" i="5" s="1"/>
  <c r="FR93" i="5"/>
  <c r="MJ93" i="5" s="1"/>
  <c r="FM93" i="5"/>
  <c r="LZ93" i="5" s="1"/>
  <c r="FL93" i="5"/>
  <c r="MB93" i="5" s="1"/>
  <c r="FG93" i="5"/>
  <c r="LR93" i="5" s="1"/>
  <c r="FF93" i="5"/>
  <c r="LT93" i="5" s="1"/>
  <c r="FA93" i="5"/>
  <c r="EZ93" i="5"/>
  <c r="EW93" i="5"/>
  <c r="EV93" i="5"/>
  <c r="EP93" i="5"/>
  <c r="LB93" i="5" s="1"/>
  <c r="EO93" i="5"/>
  <c r="EL93" i="5"/>
  <c r="EE93" i="5"/>
  <c r="ED93" i="5"/>
  <c r="DY93" i="5"/>
  <c r="DX93" i="5"/>
  <c r="DR93" i="5"/>
  <c r="DQ93" i="5"/>
  <c r="DO93" i="5"/>
  <c r="DN93" i="5"/>
  <c r="DG93" i="5"/>
  <c r="KD93" i="5" s="1"/>
  <c r="DF93" i="5"/>
  <c r="KF93" i="5" s="1"/>
  <c r="DA93" i="5"/>
  <c r="JV93" i="5" s="1"/>
  <c r="CZ93" i="5"/>
  <c r="JX93" i="5" s="1"/>
  <c r="CV93" i="5"/>
  <c r="CW93" i="5" s="1"/>
  <c r="JR93" i="5" s="1"/>
  <c r="CU93" i="5"/>
  <c r="JN93" i="5" s="1"/>
  <c r="CT93" i="5"/>
  <c r="CQ93" i="5"/>
  <c r="CO93" i="5"/>
  <c r="FX93" i="5" s="1"/>
  <c r="CH93" i="5"/>
  <c r="CG93" i="5"/>
  <c r="CB93" i="5"/>
  <c r="CA93" i="5"/>
  <c r="BV93" i="5"/>
  <c r="BU93" i="5"/>
  <c r="BR93" i="5"/>
  <c r="BQ93" i="5"/>
  <c r="BK93" i="5"/>
  <c r="IJ93" i="5" s="1"/>
  <c r="BJ93" i="5"/>
  <c r="IH93" i="5" s="1"/>
  <c r="IM93" i="5" s="1"/>
  <c r="AX93" i="5"/>
  <c r="AW93" i="5"/>
  <c r="AS93" i="5"/>
  <c r="AR93" i="5"/>
  <c r="AL93" i="5"/>
  <c r="AK93" i="5"/>
  <c r="AH93" i="5"/>
  <c r="AG93" i="5"/>
  <c r="NS92" i="5"/>
  <c r="QB92" i="5" s="1"/>
  <c r="ML92" i="5"/>
  <c r="MD92" i="5"/>
  <c r="LV92" i="5"/>
  <c r="LN92" i="5"/>
  <c r="LF92" i="5"/>
  <c r="KX92" i="5"/>
  <c r="KP92" i="5"/>
  <c r="KH92" i="5"/>
  <c r="JZ92" i="5"/>
  <c r="JJ92" i="5"/>
  <c r="JB92" i="5"/>
  <c r="IT92" i="5"/>
  <c r="IL92" i="5"/>
  <c r="ID92" i="5"/>
  <c r="HV92" i="5"/>
  <c r="GI92" i="5"/>
  <c r="GF92" i="5"/>
  <c r="GE92" i="5"/>
  <c r="GD92" i="5"/>
  <c r="GC92" i="5"/>
  <c r="GB92" i="5"/>
  <c r="GA92" i="5"/>
  <c r="FZ92" i="5"/>
  <c r="FY92" i="5"/>
  <c r="FV92" i="5"/>
  <c r="FS92" i="5"/>
  <c r="MH92" i="5" s="1"/>
  <c r="FR92" i="5"/>
  <c r="MJ92" i="5" s="1"/>
  <c r="FM92" i="5"/>
  <c r="LZ92" i="5" s="1"/>
  <c r="FL92" i="5"/>
  <c r="MB92" i="5" s="1"/>
  <c r="FG92" i="5"/>
  <c r="LR92" i="5" s="1"/>
  <c r="FF92" i="5"/>
  <c r="LT92" i="5" s="1"/>
  <c r="LX92" i="5" s="1"/>
  <c r="FA92" i="5"/>
  <c r="EZ92" i="5"/>
  <c r="EW92" i="5"/>
  <c r="EV92" i="5"/>
  <c r="EP92" i="5"/>
  <c r="LB92" i="5" s="1"/>
  <c r="EO92" i="5"/>
  <c r="EL92" i="5"/>
  <c r="EE92" i="5"/>
  <c r="ED92" i="5"/>
  <c r="DY92" i="5"/>
  <c r="DX92" i="5"/>
  <c r="DR92" i="5"/>
  <c r="DQ92" i="5"/>
  <c r="DO92" i="5"/>
  <c r="DN92" i="5"/>
  <c r="DG92" i="5"/>
  <c r="KD92" i="5" s="1"/>
  <c r="DF92" i="5"/>
  <c r="KF92" i="5" s="1"/>
  <c r="KJ92" i="5" s="1"/>
  <c r="DA92" i="5"/>
  <c r="JV92" i="5" s="1"/>
  <c r="CZ92" i="5"/>
  <c r="JX92" i="5" s="1"/>
  <c r="CV92" i="5"/>
  <c r="CW92" i="5" s="1"/>
  <c r="JR92" i="5" s="1"/>
  <c r="CU92" i="5"/>
  <c r="JN92" i="5" s="1"/>
  <c r="CT92" i="5"/>
  <c r="CQ92" i="5"/>
  <c r="CO92" i="5"/>
  <c r="FW92" i="5" s="1"/>
  <c r="CH92" i="5"/>
  <c r="CG92" i="5"/>
  <c r="CB92" i="5"/>
  <c r="CA92" i="5"/>
  <c r="BV92" i="5"/>
  <c r="BU92" i="5"/>
  <c r="BR92" i="5"/>
  <c r="BQ92" i="5"/>
  <c r="BK92" i="5"/>
  <c r="IJ92" i="5" s="1"/>
  <c r="BJ92" i="5"/>
  <c r="IH92" i="5" s="1"/>
  <c r="AX92" i="5"/>
  <c r="AW92" i="5"/>
  <c r="AS92" i="5"/>
  <c r="AR92" i="5"/>
  <c r="AL92" i="5"/>
  <c r="AK92" i="5"/>
  <c r="AH92" i="5"/>
  <c r="AG92" i="5"/>
  <c r="NS91" i="5"/>
  <c r="QB91" i="5" s="1"/>
  <c r="ML91" i="5"/>
  <c r="MD91" i="5"/>
  <c r="LV91" i="5"/>
  <c r="LN91" i="5"/>
  <c r="LF91" i="5"/>
  <c r="KX91" i="5"/>
  <c r="KP91" i="5"/>
  <c r="KH91" i="5"/>
  <c r="JZ91" i="5"/>
  <c r="JJ91" i="5"/>
  <c r="JB91" i="5"/>
  <c r="IT91" i="5"/>
  <c r="IL91" i="5"/>
  <c r="ID91" i="5"/>
  <c r="HV91" i="5"/>
  <c r="GI91" i="5"/>
  <c r="GF91" i="5"/>
  <c r="GE91" i="5"/>
  <c r="GD91" i="5"/>
  <c r="GC91" i="5"/>
  <c r="GB91" i="5"/>
  <c r="GA91" i="5"/>
  <c r="FZ91" i="5"/>
  <c r="FY91" i="5"/>
  <c r="FV91" i="5"/>
  <c r="FS91" i="5"/>
  <c r="MH91" i="5" s="1"/>
  <c r="FR91" i="5"/>
  <c r="MJ91" i="5" s="1"/>
  <c r="MK91" i="5" s="1"/>
  <c r="FM91" i="5"/>
  <c r="LZ91" i="5" s="1"/>
  <c r="FL91" i="5"/>
  <c r="MB91" i="5" s="1"/>
  <c r="FG91" i="5"/>
  <c r="LR91" i="5" s="1"/>
  <c r="FF91" i="5"/>
  <c r="LT91" i="5" s="1"/>
  <c r="FA91" i="5"/>
  <c r="EZ91" i="5"/>
  <c r="EW91" i="5"/>
  <c r="EV91" i="5"/>
  <c r="EP91" i="5"/>
  <c r="LB91" i="5" s="1"/>
  <c r="EO91" i="5"/>
  <c r="EL91" i="5"/>
  <c r="EE91" i="5"/>
  <c r="ED91" i="5"/>
  <c r="DY91" i="5"/>
  <c r="DX91" i="5"/>
  <c r="DR91" i="5"/>
  <c r="DQ91" i="5"/>
  <c r="DO91" i="5"/>
  <c r="DN91" i="5"/>
  <c r="DG91" i="5"/>
  <c r="KD91" i="5" s="1"/>
  <c r="DF91" i="5"/>
  <c r="KF91" i="5" s="1"/>
  <c r="DA91" i="5"/>
  <c r="JV91" i="5" s="1"/>
  <c r="CZ91" i="5"/>
  <c r="JX91" i="5" s="1"/>
  <c r="JY91" i="5" s="1"/>
  <c r="CV91" i="5"/>
  <c r="CW91" i="5" s="1"/>
  <c r="JR91" i="5" s="1"/>
  <c r="CU91" i="5"/>
  <c r="JN91" i="5" s="1"/>
  <c r="CT91" i="5"/>
  <c r="CQ91" i="5"/>
  <c r="CO91" i="5"/>
  <c r="FX91" i="5" s="1"/>
  <c r="CH91" i="5"/>
  <c r="CG91" i="5"/>
  <c r="CB91" i="5"/>
  <c r="CA91" i="5"/>
  <c r="BV91" i="5"/>
  <c r="BU91" i="5"/>
  <c r="BR91" i="5"/>
  <c r="BQ91" i="5"/>
  <c r="BK91" i="5"/>
  <c r="IJ91" i="5" s="1"/>
  <c r="BJ91" i="5"/>
  <c r="IH91" i="5" s="1"/>
  <c r="AX91" i="5"/>
  <c r="AW91" i="5"/>
  <c r="AS91" i="5"/>
  <c r="AR91" i="5"/>
  <c r="AL91" i="5"/>
  <c r="AK91" i="5"/>
  <c r="AH91" i="5"/>
  <c r="AG91" i="5"/>
  <c r="ML90" i="5"/>
  <c r="MD90" i="5"/>
  <c r="LV90" i="5"/>
  <c r="LN90" i="5"/>
  <c r="LF90" i="5"/>
  <c r="KX90" i="5"/>
  <c r="KP90" i="5"/>
  <c r="KH90" i="5"/>
  <c r="JZ90" i="5"/>
  <c r="JJ90" i="5"/>
  <c r="JB90" i="5"/>
  <c r="IT90" i="5"/>
  <c r="IL90" i="5"/>
  <c r="ID90" i="5"/>
  <c r="HV90" i="5"/>
  <c r="GI90" i="5"/>
  <c r="GF90" i="5"/>
  <c r="GE90" i="5"/>
  <c r="GD90" i="5"/>
  <c r="GC90" i="5"/>
  <c r="GB90" i="5"/>
  <c r="GA90" i="5"/>
  <c r="FZ90" i="5"/>
  <c r="FY90" i="5"/>
  <c r="FV90" i="5"/>
  <c r="FS90" i="5"/>
  <c r="MH90" i="5" s="1"/>
  <c r="MI90" i="5" s="1"/>
  <c r="FR90" i="5"/>
  <c r="MJ90" i="5" s="1"/>
  <c r="FM90" i="5"/>
  <c r="LZ90" i="5" s="1"/>
  <c r="MA90" i="5" s="1"/>
  <c r="FL90" i="5"/>
  <c r="MB90" i="5" s="1"/>
  <c r="FG90" i="5"/>
  <c r="LR90" i="5" s="1"/>
  <c r="FF90" i="5"/>
  <c r="LT90" i="5" s="1"/>
  <c r="FA90" i="5"/>
  <c r="EZ90" i="5"/>
  <c r="EW90" i="5"/>
  <c r="EV90" i="5"/>
  <c r="EP90" i="5"/>
  <c r="LB90" i="5" s="1"/>
  <c r="LC90" i="5" s="1"/>
  <c r="EO90" i="5"/>
  <c r="EL90" i="5"/>
  <c r="EE90" i="5"/>
  <c r="ED90" i="5"/>
  <c r="DY90" i="5"/>
  <c r="DX90" i="5"/>
  <c r="DR90" i="5"/>
  <c r="DQ90" i="5"/>
  <c r="DO90" i="5"/>
  <c r="DN90" i="5"/>
  <c r="DG90" i="5"/>
  <c r="KD90" i="5" s="1"/>
  <c r="KE90" i="5" s="1"/>
  <c r="DF90" i="5"/>
  <c r="KF90" i="5" s="1"/>
  <c r="DA90" i="5"/>
  <c r="JV90" i="5" s="1"/>
  <c r="CZ90" i="5"/>
  <c r="JX90" i="5" s="1"/>
  <c r="CV90" i="5"/>
  <c r="CW90" i="5" s="1"/>
  <c r="JR90" i="5" s="1"/>
  <c r="CU90" i="5"/>
  <c r="JN90" i="5" s="1"/>
  <c r="CT90" i="5"/>
  <c r="CQ90" i="5"/>
  <c r="CO90" i="5"/>
  <c r="FX90" i="5" s="1"/>
  <c r="CH90" i="5"/>
  <c r="CG90" i="5"/>
  <c r="CB90" i="5"/>
  <c r="CA90" i="5"/>
  <c r="BV90" i="5"/>
  <c r="BU90" i="5"/>
  <c r="BR90" i="5"/>
  <c r="BQ90" i="5"/>
  <c r="BK90" i="5"/>
  <c r="IJ90" i="5" s="1"/>
  <c r="BJ90" i="5"/>
  <c r="IH90" i="5" s="1"/>
  <c r="IM90" i="5" s="1"/>
  <c r="AX90" i="5"/>
  <c r="AW90" i="5"/>
  <c r="AS90" i="5"/>
  <c r="AR90" i="5"/>
  <c r="AL90" i="5"/>
  <c r="AK90" i="5"/>
  <c r="AH90" i="5"/>
  <c r="AG90" i="5"/>
  <c r="NS89" i="5"/>
  <c r="QB89" i="5" s="1"/>
  <c r="ML89" i="5"/>
  <c r="MD89" i="5"/>
  <c r="LV89" i="5"/>
  <c r="LN89" i="5"/>
  <c r="LF89" i="5"/>
  <c r="KX89" i="5"/>
  <c r="KP89" i="5"/>
  <c r="KH89" i="5"/>
  <c r="JZ89" i="5"/>
  <c r="JJ89" i="5"/>
  <c r="JB89" i="5"/>
  <c r="IT89" i="5"/>
  <c r="IL89" i="5"/>
  <c r="ID89" i="5"/>
  <c r="HV89" i="5"/>
  <c r="GI89" i="5"/>
  <c r="GF89" i="5"/>
  <c r="GE89" i="5"/>
  <c r="GD89" i="5"/>
  <c r="GC89" i="5"/>
  <c r="GB89" i="5"/>
  <c r="GA89" i="5"/>
  <c r="FZ89" i="5"/>
  <c r="FY89" i="5"/>
  <c r="FV89" i="5"/>
  <c r="FS89" i="5"/>
  <c r="MH89" i="5" s="1"/>
  <c r="FR89" i="5"/>
  <c r="MJ89" i="5" s="1"/>
  <c r="FM89" i="5"/>
  <c r="LZ89" i="5" s="1"/>
  <c r="FL89" i="5"/>
  <c r="MB89" i="5" s="1"/>
  <c r="FG89" i="5"/>
  <c r="LR89" i="5" s="1"/>
  <c r="FF89" i="5"/>
  <c r="LT89" i="5" s="1"/>
  <c r="LX89" i="5" s="1"/>
  <c r="FA89" i="5"/>
  <c r="EZ89" i="5"/>
  <c r="EW89" i="5"/>
  <c r="EV89" i="5"/>
  <c r="EP89" i="5"/>
  <c r="LB89" i="5" s="1"/>
  <c r="EO89" i="5"/>
  <c r="EL89" i="5"/>
  <c r="EE89" i="5"/>
  <c r="ED89" i="5"/>
  <c r="DY89" i="5"/>
  <c r="DX89" i="5"/>
  <c r="DR89" i="5"/>
  <c r="DQ89" i="5"/>
  <c r="DO89" i="5"/>
  <c r="DN89" i="5"/>
  <c r="DG89" i="5"/>
  <c r="KD89" i="5" s="1"/>
  <c r="DF89" i="5"/>
  <c r="KF89" i="5" s="1"/>
  <c r="KJ89" i="5" s="1"/>
  <c r="DA89" i="5"/>
  <c r="JV89" i="5" s="1"/>
  <c r="CZ89" i="5"/>
  <c r="JX89" i="5" s="1"/>
  <c r="CV89" i="5"/>
  <c r="CW89" i="5" s="1"/>
  <c r="JR89" i="5" s="1"/>
  <c r="CU89" i="5"/>
  <c r="JN89" i="5" s="1"/>
  <c r="CT89" i="5"/>
  <c r="CQ89" i="5"/>
  <c r="CO89" i="5"/>
  <c r="FW89" i="5" s="1"/>
  <c r="CH89" i="5"/>
  <c r="CG89" i="5"/>
  <c r="CB89" i="5"/>
  <c r="CA89" i="5"/>
  <c r="BV89" i="5"/>
  <c r="BU89" i="5"/>
  <c r="BR89" i="5"/>
  <c r="BQ89" i="5"/>
  <c r="BK89" i="5"/>
  <c r="IJ89" i="5" s="1"/>
  <c r="BJ89" i="5"/>
  <c r="IH89" i="5" s="1"/>
  <c r="AX89" i="5"/>
  <c r="AW89" i="5"/>
  <c r="AS89" i="5"/>
  <c r="AR89" i="5"/>
  <c r="AL89" i="5"/>
  <c r="AK89" i="5"/>
  <c r="AH89" i="5"/>
  <c r="AG89" i="5"/>
  <c r="ML88" i="5"/>
  <c r="MD88" i="5"/>
  <c r="LV88" i="5"/>
  <c r="LN88" i="5"/>
  <c r="LF88" i="5"/>
  <c r="KX88" i="5"/>
  <c r="KP88" i="5"/>
  <c r="KH88" i="5"/>
  <c r="JZ88" i="5"/>
  <c r="JJ88" i="5"/>
  <c r="JB88" i="5"/>
  <c r="IT88" i="5"/>
  <c r="IL88" i="5"/>
  <c r="ID88" i="5"/>
  <c r="HV88" i="5"/>
  <c r="GI88" i="5"/>
  <c r="GF88" i="5"/>
  <c r="GE88" i="5"/>
  <c r="GD88" i="5"/>
  <c r="GC88" i="5"/>
  <c r="GB88" i="5"/>
  <c r="GA88" i="5"/>
  <c r="FZ88" i="5"/>
  <c r="FY88" i="5"/>
  <c r="FV88" i="5"/>
  <c r="FS88" i="5"/>
  <c r="MH88" i="5" s="1"/>
  <c r="FR88" i="5"/>
  <c r="MJ88" i="5" s="1"/>
  <c r="FM88" i="5"/>
  <c r="LZ88" i="5" s="1"/>
  <c r="FL88" i="5"/>
  <c r="MB88" i="5" s="1"/>
  <c r="MC88" i="5" s="1"/>
  <c r="FG88" i="5"/>
  <c r="LR88" i="5" s="1"/>
  <c r="FF88" i="5"/>
  <c r="LT88" i="5" s="1"/>
  <c r="FA88" i="5"/>
  <c r="EZ88" i="5"/>
  <c r="EW88" i="5"/>
  <c r="EV88" i="5"/>
  <c r="EP88" i="5"/>
  <c r="LB88" i="5" s="1"/>
  <c r="EO88" i="5"/>
  <c r="EL88" i="5"/>
  <c r="EE88" i="5"/>
  <c r="ED88" i="5"/>
  <c r="DY88" i="5"/>
  <c r="DX88" i="5"/>
  <c r="DR88" i="5"/>
  <c r="DQ88" i="5"/>
  <c r="DO88" i="5"/>
  <c r="DN88" i="5"/>
  <c r="DG88" i="5"/>
  <c r="KD88" i="5" s="1"/>
  <c r="DF88" i="5"/>
  <c r="KF88" i="5" s="1"/>
  <c r="DA88" i="5"/>
  <c r="JV88" i="5" s="1"/>
  <c r="CZ88" i="5"/>
  <c r="JX88" i="5" s="1"/>
  <c r="CV88" i="5"/>
  <c r="CW88" i="5" s="1"/>
  <c r="JR88" i="5" s="1"/>
  <c r="CU88" i="5"/>
  <c r="JN88" i="5" s="1"/>
  <c r="CT88" i="5"/>
  <c r="CQ88" i="5"/>
  <c r="CO88" i="5"/>
  <c r="FW88" i="5" s="1"/>
  <c r="CH88" i="5"/>
  <c r="CG88" i="5"/>
  <c r="CB88" i="5"/>
  <c r="CA88" i="5"/>
  <c r="BV88" i="5"/>
  <c r="BU88" i="5"/>
  <c r="BR88" i="5"/>
  <c r="BQ88" i="5"/>
  <c r="BK88" i="5"/>
  <c r="IJ88" i="5" s="1"/>
  <c r="BJ88" i="5"/>
  <c r="IH88" i="5" s="1"/>
  <c r="AX88" i="5"/>
  <c r="AW88" i="5"/>
  <c r="AS88" i="5"/>
  <c r="AR88" i="5"/>
  <c r="AL88" i="5"/>
  <c r="AK88" i="5"/>
  <c r="AH88" i="5"/>
  <c r="AG88" i="5"/>
  <c r="NS87" i="5"/>
  <c r="QB87" i="5" s="1"/>
  <c r="ML87" i="5"/>
  <c r="MD87" i="5"/>
  <c r="LV87" i="5"/>
  <c r="LN87" i="5"/>
  <c r="LF87" i="5"/>
  <c r="KX87" i="5"/>
  <c r="KP87" i="5"/>
  <c r="KH87" i="5"/>
  <c r="JZ87" i="5"/>
  <c r="JJ87" i="5"/>
  <c r="JB87" i="5"/>
  <c r="IT87" i="5"/>
  <c r="IL87" i="5"/>
  <c r="ID87" i="5"/>
  <c r="HV87" i="5"/>
  <c r="GI87" i="5"/>
  <c r="GF87" i="5"/>
  <c r="GE87" i="5"/>
  <c r="GD87" i="5"/>
  <c r="GC87" i="5"/>
  <c r="GB87" i="5"/>
  <c r="GA87" i="5"/>
  <c r="FZ87" i="5"/>
  <c r="FY87" i="5"/>
  <c r="FV87" i="5"/>
  <c r="FS87" i="5"/>
  <c r="MH87" i="5" s="1"/>
  <c r="FR87" i="5"/>
  <c r="MJ87" i="5" s="1"/>
  <c r="FM87" i="5"/>
  <c r="LZ87" i="5" s="1"/>
  <c r="FL87" i="5"/>
  <c r="MB87" i="5" s="1"/>
  <c r="FG87" i="5"/>
  <c r="LR87" i="5" s="1"/>
  <c r="FF87" i="5"/>
  <c r="LT87" i="5" s="1"/>
  <c r="FA87" i="5"/>
  <c r="EZ87" i="5"/>
  <c r="EW87" i="5"/>
  <c r="EV87" i="5"/>
  <c r="EP87" i="5"/>
  <c r="LB87" i="5" s="1"/>
  <c r="EO87" i="5"/>
  <c r="EL87" i="5"/>
  <c r="EE87" i="5"/>
  <c r="ED87" i="5"/>
  <c r="DY87" i="5"/>
  <c r="DX87" i="5"/>
  <c r="DR87" i="5"/>
  <c r="DQ87" i="5"/>
  <c r="DO87" i="5"/>
  <c r="DN87" i="5"/>
  <c r="DG87" i="5"/>
  <c r="KD87" i="5" s="1"/>
  <c r="DF87" i="5"/>
  <c r="KF87" i="5" s="1"/>
  <c r="DA87" i="5"/>
  <c r="JV87" i="5" s="1"/>
  <c r="CZ87" i="5"/>
  <c r="JX87" i="5" s="1"/>
  <c r="CV87" i="5"/>
  <c r="CW87" i="5" s="1"/>
  <c r="JR87" i="5" s="1"/>
  <c r="CU87" i="5"/>
  <c r="JN87" i="5" s="1"/>
  <c r="CT87" i="5"/>
  <c r="CQ87" i="5"/>
  <c r="CO87" i="5"/>
  <c r="FX87" i="5" s="1"/>
  <c r="CH87" i="5"/>
  <c r="CG87" i="5"/>
  <c r="CB87" i="5"/>
  <c r="CA87" i="5"/>
  <c r="BV87" i="5"/>
  <c r="BU87" i="5"/>
  <c r="BR87" i="5"/>
  <c r="BQ87" i="5"/>
  <c r="BK87" i="5"/>
  <c r="IJ87" i="5" s="1"/>
  <c r="BJ87" i="5"/>
  <c r="IH87" i="5" s="1"/>
  <c r="II87" i="5" s="1"/>
  <c r="AX87" i="5"/>
  <c r="AW87" i="5"/>
  <c r="AS87" i="5"/>
  <c r="AR87" i="5"/>
  <c r="AL87" i="5"/>
  <c r="AK87" i="5"/>
  <c r="AH87" i="5"/>
  <c r="AG87" i="5"/>
  <c r="NS86" i="5"/>
  <c r="QB86" i="5" s="1"/>
  <c r="ML86" i="5"/>
  <c r="MD86" i="5"/>
  <c r="LV86" i="5"/>
  <c r="LN86" i="5"/>
  <c r="LF86" i="5"/>
  <c r="KX86" i="5"/>
  <c r="KP86" i="5"/>
  <c r="KH86" i="5"/>
  <c r="JZ86" i="5"/>
  <c r="JJ86" i="5"/>
  <c r="JB86" i="5"/>
  <c r="IT86" i="5"/>
  <c r="IL86" i="5"/>
  <c r="ID86" i="5"/>
  <c r="HV86" i="5"/>
  <c r="GI86" i="5"/>
  <c r="GF86" i="5"/>
  <c r="GE86" i="5"/>
  <c r="GD86" i="5"/>
  <c r="GC86" i="5"/>
  <c r="GB86" i="5"/>
  <c r="GA86" i="5"/>
  <c r="FZ86" i="5"/>
  <c r="FY86" i="5"/>
  <c r="FV86" i="5"/>
  <c r="FS86" i="5"/>
  <c r="MH86" i="5" s="1"/>
  <c r="FR86" i="5"/>
  <c r="MJ86" i="5" s="1"/>
  <c r="FM86" i="5"/>
  <c r="LZ86" i="5" s="1"/>
  <c r="FL86" i="5"/>
  <c r="MB86" i="5" s="1"/>
  <c r="FG86" i="5"/>
  <c r="LR86" i="5" s="1"/>
  <c r="FF86" i="5"/>
  <c r="LT86" i="5" s="1"/>
  <c r="LX86" i="5" s="1"/>
  <c r="FA86" i="5"/>
  <c r="EZ86" i="5"/>
  <c r="EW86" i="5"/>
  <c r="EV86" i="5"/>
  <c r="EP86" i="5"/>
  <c r="LB86" i="5" s="1"/>
  <c r="EO86" i="5"/>
  <c r="EL86" i="5"/>
  <c r="EE86" i="5"/>
  <c r="ED86" i="5"/>
  <c r="DY86" i="5"/>
  <c r="DX86" i="5"/>
  <c r="DR86" i="5"/>
  <c r="DQ86" i="5"/>
  <c r="DO86" i="5"/>
  <c r="DN86" i="5"/>
  <c r="DG86" i="5"/>
  <c r="KD86" i="5" s="1"/>
  <c r="DF86" i="5"/>
  <c r="KF86" i="5" s="1"/>
  <c r="KJ86" i="5" s="1"/>
  <c r="DA86" i="5"/>
  <c r="JV86" i="5" s="1"/>
  <c r="CZ86" i="5"/>
  <c r="JX86" i="5" s="1"/>
  <c r="CV86" i="5"/>
  <c r="CW86" i="5" s="1"/>
  <c r="JR86" i="5" s="1"/>
  <c r="CU86" i="5"/>
  <c r="JN86" i="5" s="1"/>
  <c r="CT86" i="5"/>
  <c r="CQ86" i="5"/>
  <c r="CO86" i="5"/>
  <c r="FW86" i="5" s="1"/>
  <c r="CH86" i="5"/>
  <c r="CG86" i="5"/>
  <c r="CB86" i="5"/>
  <c r="CA86" i="5"/>
  <c r="BV86" i="5"/>
  <c r="BU86" i="5"/>
  <c r="BR86" i="5"/>
  <c r="BQ86" i="5"/>
  <c r="BK86" i="5"/>
  <c r="IJ86" i="5" s="1"/>
  <c r="BJ86" i="5"/>
  <c r="IH86" i="5" s="1"/>
  <c r="AX86" i="5"/>
  <c r="AW86" i="5"/>
  <c r="AS86" i="5"/>
  <c r="AR86" i="5"/>
  <c r="AL86" i="5"/>
  <c r="AK86" i="5"/>
  <c r="AH86" i="5"/>
  <c r="AG86" i="5"/>
  <c r="NS85" i="5"/>
  <c r="QB85" i="5" s="1"/>
  <c r="ML85" i="5"/>
  <c r="MD85" i="5"/>
  <c r="LV85" i="5"/>
  <c r="LN85" i="5"/>
  <c r="LF85" i="5"/>
  <c r="KX85" i="5"/>
  <c r="KP85" i="5"/>
  <c r="KH85" i="5"/>
  <c r="JZ85" i="5"/>
  <c r="JJ85" i="5"/>
  <c r="JB85" i="5"/>
  <c r="IT85" i="5"/>
  <c r="IL85" i="5"/>
  <c r="ID85" i="5"/>
  <c r="HV85" i="5"/>
  <c r="GI85" i="5"/>
  <c r="GF85" i="5"/>
  <c r="GE85" i="5"/>
  <c r="GD85" i="5"/>
  <c r="GC85" i="5"/>
  <c r="GB85" i="5"/>
  <c r="GA85" i="5"/>
  <c r="FZ85" i="5"/>
  <c r="FY85" i="5"/>
  <c r="FV85" i="5"/>
  <c r="FS85" i="5"/>
  <c r="MH85" i="5" s="1"/>
  <c r="MI85" i="5" s="1"/>
  <c r="FR85" i="5"/>
  <c r="MJ85" i="5" s="1"/>
  <c r="FM85" i="5"/>
  <c r="LZ85" i="5" s="1"/>
  <c r="MA85" i="5" s="1"/>
  <c r="FL85" i="5"/>
  <c r="MB85" i="5" s="1"/>
  <c r="FG85" i="5"/>
  <c r="LR85" i="5" s="1"/>
  <c r="FF85" i="5"/>
  <c r="LT85" i="5" s="1"/>
  <c r="FA85" i="5"/>
  <c r="EZ85" i="5"/>
  <c r="EW85" i="5"/>
  <c r="EV85" i="5"/>
  <c r="EP85" i="5"/>
  <c r="LB85" i="5" s="1"/>
  <c r="EO85" i="5"/>
  <c r="EL85" i="5"/>
  <c r="EE85" i="5"/>
  <c r="ED85" i="5"/>
  <c r="DY85" i="5"/>
  <c r="DX85" i="5"/>
  <c r="DR85" i="5"/>
  <c r="DQ85" i="5"/>
  <c r="DO85" i="5"/>
  <c r="DN85" i="5"/>
  <c r="DG85" i="5"/>
  <c r="KD85" i="5" s="1"/>
  <c r="DF85" i="5"/>
  <c r="KF85" i="5" s="1"/>
  <c r="DA85" i="5"/>
  <c r="JV85" i="5" s="1"/>
  <c r="KA85" i="5" s="1"/>
  <c r="CZ85" i="5"/>
  <c r="JX85" i="5" s="1"/>
  <c r="CV85" i="5"/>
  <c r="CW85" i="5" s="1"/>
  <c r="JR85" i="5" s="1"/>
  <c r="CU85" i="5"/>
  <c r="JN85" i="5" s="1"/>
  <c r="JO85" i="5" s="1"/>
  <c r="CT85" i="5"/>
  <c r="CQ85" i="5"/>
  <c r="CO85" i="5"/>
  <c r="FW85" i="5" s="1"/>
  <c r="CH85" i="5"/>
  <c r="CG85" i="5"/>
  <c r="CB85" i="5"/>
  <c r="CA85" i="5"/>
  <c r="BV85" i="5"/>
  <c r="BU85" i="5"/>
  <c r="BR85" i="5"/>
  <c r="BQ85" i="5"/>
  <c r="BK85" i="5"/>
  <c r="IJ85" i="5" s="1"/>
  <c r="BJ85" i="5"/>
  <c r="IH85" i="5" s="1"/>
  <c r="AX85" i="5"/>
  <c r="AW85" i="5"/>
  <c r="AS85" i="5"/>
  <c r="AR85" i="5"/>
  <c r="AL85" i="5"/>
  <c r="AK85" i="5"/>
  <c r="AH85" i="5"/>
  <c r="AG85" i="5"/>
  <c r="OA84" i="5"/>
  <c r="ML84" i="5"/>
  <c r="MD84" i="5"/>
  <c r="LV84" i="5"/>
  <c r="LN84" i="5"/>
  <c r="LF84" i="5"/>
  <c r="KX84" i="5"/>
  <c r="KP84" i="5"/>
  <c r="KH84" i="5"/>
  <c r="JZ84" i="5"/>
  <c r="JJ84" i="5"/>
  <c r="JB84" i="5"/>
  <c r="IT84" i="5"/>
  <c r="IL84" i="5"/>
  <c r="ID84" i="5"/>
  <c r="HV84" i="5"/>
  <c r="GI84" i="5"/>
  <c r="GF84" i="5"/>
  <c r="GE84" i="5"/>
  <c r="GD84" i="5"/>
  <c r="GC84" i="5"/>
  <c r="GB84" i="5"/>
  <c r="GA84" i="5"/>
  <c r="FZ84" i="5"/>
  <c r="FY84" i="5"/>
  <c r="FV84" i="5"/>
  <c r="FS84" i="5"/>
  <c r="MH84" i="5" s="1"/>
  <c r="FR84" i="5"/>
  <c r="MJ84" i="5" s="1"/>
  <c r="FM84" i="5"/>
  <c r="LZ84" i="5" s="1"/>
  <c r="FL84" i="5"/>
  <c r="MB84" i="5" s="1"/>
  <c r="FG84" i="5"/>
  <c r="LR84" i="5" s="1"/>
  <c r="LS84" i="5" s="1"/>
  <c r="FF84" i="5"/>
  <c r="LT84" i="5" s="1"/>
  <c r="LU84" i="5" s="1"/>
  <c r="FA84" i="5"/>
  <c r="EZ84" i="5"/>
  <c r="EW84" i="5"/>
  <c r="EV84" i="5"/>
  <c r="EP84" i="5"/>
  <c r="LB84" i="5" s="1"/>
  <c r="EO84" i="5"/>
  <c r="EL84" i="5"/>
  <c r="EE84" i="5"/>
  <c r="ED84" i="5"/>
  <c r="DY84" i="5"/>
  <c r="DX84" i="5"/>
  <c r="DR84" i="5"/>
  <c r="DQ84" i="5"/>
  <c r="DO84" i="5"/>
  <c r="DN84" i="5"/>
  <c r="DG84" i="5"/>
  <c r="KD84" i="5" s="1"/>
  <c r="KE84" i="5" s="1"/>
  <c r="DF84" i="5"/>
  <c r="KF84" i="5" s="1"/>
  <c r="DA84" i="5"/>
  <c r="JV84" i="5" s="1"/>
  <c r="KA84" i="5" s="1"/>
  <c r="CZ84" i="5"/>
  <c r="JX84" i="5" s="1"/>
  <c r="CV84" i="5"/>
  <c r="CW84" i="5" s="1"/>
  <c r="JR84" i="5" s="1"/>
  <c r="CU84" i="5"/>
  <c r="JN84" i="5" s="1"/>
  <c r="JO84" i="5" s="1"/>
  <c r="CT84" i="5"/>
  <c r="CQ84" i="5"/>
  <c r="CO84" i="5"/>
  <c r="FX84" i="5" s="1"/>
  <c r="CH84" i="5"/>
  <c r="CG84" i="5"/>
  <c r="CB84" i="5"/>
  <c r="CA84" i="5"/>
  <c r="BV84" i="5"/>
  <c r="BU84" i="5"/>
  <c r="BR84" i="5"/>
  <c r="BQ84" i="5"/>
  <c r="BK84" i="5"/>
  <c r="IJ84" i="5" s="1"/>
  <c r="BJ84" i="5"/>
  <c r="IH84" i="5" s="1"/>
  <c r="II84" i="5" s="1"/>
  <c r="AX84" i="5"/>
  <c r="AW84" i="5"/>
  <c r="AS84" i="5"/>
  <c r="AR84" i="5"/>
  <c r="AL84" i="5"/>
  <c r="AK84" i="5"/>
  <c r="AH84" i="5"/>
  <c r="AG84" i="5"/>
  <c r="ML83" i="5"/>
  <c r="MD83" i="5"/>
  <c r="LV83" i="5"/>
  <c r="LN83" i="5"/>
  <c r="LF83" i="5"/>
  <c r="KX83" i="5"/>
  <c r="KP83" i="5"/>
  <c r="KH83" i="5"/>
  <c r="JZ83" i="5"/>
  <c r="JJ83" i="5"/>
  <c r="JB83" i="5"/>
  <c r="IT83" i="5"/>
  <c r="IL83" i="5"/>
  <c r="ID83" i="5"/>
  <c r="HV83" i="5"/>
  <c r="GI83" i="5"/>
  <c r="GF83" i="5"/>
  <c r="GE83" i="5"/>
  <c r="GD83" i="5"/>
  <c r="GC83" i="5"/>
  <c r="GB83" i="5"/>
  <c r="GA83" i="5"/>
  <c r="FZ83" i="5"/>
  <c r="FY83" i="5"/>
  <c r="FV83" i="5"/>
  <c r="FS83" i="5"/>
  <c r="MH83" i="5" s="1"/>
  <c r="FR83" i="5"/>
  <c r="MJ83" i="5" s="1"/>
  <c r="FM83" i="5"/>
  <c r="LZ83" i="5" s="1"/>
  <c r="FL83" i="5"/>
  <c r="MB83" i="5" s="1"/>
  <c r="FG83" i="5"/>
  <c r="LR83" i="5" s="1"/>
  <c r="FF83" i="5"/>
  <c r="LT83" i="5" s="1"/>
  <c r="LX83" i="5" s="1"/>
  <c r="FA83" i="5"/>
  <c r="EZ83" i="5"/>
  <c r="EW83" i="5"/>
  <c r="EV83" i="5"/>
  <c r="EP83" i="5"/>
  <c r="LB83" i="5" s="1"/>
  <c r="EO83" i="5"/>
  <c r="EL83" i="5"/>
  <c r="EE83" i="5"/>
  <c r="ED83" i="5"/>
  <c r="DY83" i="5"/>
  <c r="DX83" i="5"/>
  <c r="DR83" i="5"/>
  <c r="DQ83" i="5"/>
  <c r="DO83" i="5"/>
  <c r="DN83" i="5"/>
  <c r="DG83" i="5"/>
  <c r="KD83" i="5" s="1"/>
  <c r="DF83" i="5"/>
  <c r="KF83" i="5" s="1"/>
  <c r="KJ83" i="5" s="1"/>
  <c r="DA83" i="5"/>
  <c r="JV83" i="5" s="1"/>
  <c r="CZ83" i="5"/>
  <c r="JX83" i="5" s="1"/>
  <c r="CV83" i="5"/>
  <c r="CW83" i="5" s="1"/>
  <c r="JR83" i="5" s="1"/>
  <c r="CU83" i="5"/>
  <c r="JN83" i="5" s="1"/>
  <c r="CT83" i="5"/>
  <c r="CQ83" i="5"/>
  <c r="CO83" i="5"/>
  <c r="FX83" i="5" s="1"/>
  <c r="CH83" i="5"/>
  <c r="CG83" i="5"/>
  <c r="CB83" i="5"/>
  <c r="CA83" i="5"/>
  <c r="BV83" i="5"/>
  <c r="BU83" i="5"/>
  <c r="BR83" i="5"/>
  <c r="BQ83" i="5"/>
  <c r="BK83" i="5"/>
  <c r="IJ83" i="5" s="1"/>
  <c r="IK83" i="5" s="1"/>
  <c r="BJ83" i="5"/>
  <c r="IH83" i="5" s="1"/>
  <c r="AX83" i="5"/>
  <c r="AW83" i="5"/>
  <c r="AS83" i="5"/>
  <c r="AR83" i="5"/>
  <c r="AL83" i="5"/>
  <c r="AK83" i="5"/>
  <c r="AH83" i="5"/>
  <c r="AG83" i="5"/>
  <c r="ML82" i="5"/>
  <c r="MD82" i="5"/>
  <c r="LV82" i="5"/>
  <c r="LN82" i="5"/>
  <c r="LF82" i="5"/>
  <c r="KX82" i="5"/>
  <c r="KP82" i="5"/>
  <c r="KH82" i="5"/>
  <c r="JZ82" i="5"/>
  <c r="JJ82" i="5"/>
  <c r="JB82" i="5"/>
  <c r="IT82" i="5"/>
  <c r="IL82" i="5"/>
  <c r="ID82" i="5"/>
  <c r="HV82" i="5"/>
  <c r="GI82" i="5"/>
  <c r="GF82" i="5"/>
  <c r="GE82" i="5"/>
  <c r="GD82" i="5"/>
  <c r="GC82" i="5"/>
  <c r="GB82" i="5"/>
  <c r="GA82" i="5"/>
  <c r="FZ82" i="5"/>
  <c r="FY82" i="5"/>
  <c r="FV82" i="5"/>
  <c r="FS82" i="5"/>
  <c r="MH82" i="5" s="1"/>
  <c r="FR82" i="5"/>
  <c r="MJ82" i="5" s="1"/>
  <c r="FM82" i="5"/>
  <c r="LZ82" i="5" s="1"/>
  <c r="FL82" i="5"/>
  <c r="MB82" i="5" s="1"/>
  <c r="FG82" i="5"/>
  <c r="LR82" i="5" s="1"/>
  <c r="FF82" i="5"/>
  <c r="LT82" i="5" s="1"/>
  <c r="FA82" i="5"/>
  <c r="EZ82" i="5"/>
  <c r="EW82" i="5"/>
  <c r="EV82" i="5"/>
  <c r="EP82" i="5"/>
  <c r="LB82" i="5" s="1"/>
  <c r="EO82" i="5"/>
  <c r="EL82" i="5"/>
  <c r="EE82" i="5"/>
  <c r="ED82" i="5"/>
  <c r="DY82" i="5"/>
  <c r="DX82" i="5"/>
  <c r="DR82" i="5"/>
  <c r="DQ82" i="5"/>
  <c r="DO82" i="5"/>
  <c r="DN82" i="5"/>
  <c r="DG82" i="5"/>
  <c r="KD82" i="5" s="1"/>
  <c r="DF82" i="5"/>
  <c r="KF82" i="5" s="1"/>
  <c r="DA82" i="5"/>
  <c r="JV82" i="5" s="1"/>
  <c r="CZ82" i="5"/>
  <c r="JX82" i="5" s="1"/>
  <c r="CV82" i="5"/>
  <c r="CW82" i="5" s="1"/>
  <c r="JR82" i="5" s="1"/>
  <c r="CU82" i="5"/>
  <c r="JN82" i="5" s="1"/>
  <c r="CT82" i="5"/>
  <c r="CQ82" i="5"/>
  <c r="CO82" i="5"/>
  <c r="CH82" i="5"/>
  <c r="CG82" i="5"/>
  <c r="CB82" i="5"/>
  <c r="CA82" i="5"/>
  <c r="BV82" i="5"/>
  <c r="BU82" i="5"/>
  <c r="BR82" i="5"/>
  <c r="BQ82" i="5"/>
  <c r="BK82" i="5"/>
  <c r="IJ82" i="5" s="1"/>
  <c r="BJ82" i="5"/>
  <c r="IH82" i="5" s="1"/>
  <c r="AX82" i="5"/>
  <c r="AW82" i="5"/>
  <c r="AS82" i="5"/>
  <c r="AR82" i="5"/>
  <c r="AL82" i="5"/>
  <c r="AK82" i="5"/>
  <c r="AH82" i="5"/>
  <c r="AG82" i="5"/>
  <c r="ML81" i="5"/>
  <c r="MD81" i="5"/>
  <c r="LV81" i="5"/>
  <c r="LN81" i="5"/>
  <c r="LF81" i="5"/>
  <c r="KX81" i="5"/>
  <c r="KP81" i="5"/>
  <c r="KH81" i="5"/>
  <c r="JZ81" i="5"/>
  <c r="JJ81" i="5"/>
  <c r="JB81" i="5"/>
  <c r="IT81" i="5"/>
  <c r="IL81" i="5"/>
  <c r="ID81" i="5"/>
  <c r="HV81" i="5"/>
  <c r="GI81" i="5"/>
  <c r="GF81" i="5"/>
  <c r="GE81" i="5"/>
  <c r="GD81" i="5"/>
  <c r="GC81" i="5"/>
  <c r="GB81" i="5"/>
  <c r="GA81" i="5"/>
  <c r="FZ81" i="5"/>
  <c r="FY81" i="5"/>
  <c r="FV81" i="5"/>
  <c r="FS81" i="5"/>
  <c r="MH81" i="5" s="1"/>
  <c r="FR81" i="5"/>
  <c r="MJ81" i="5" s="1"/>
  <c r="FM81" i="5"/>
  <c r="LZ81" i="5" s="1"/>
  <c r="FL81" i="5"/>
  <c r="MB81" i="5" s="1"/>
  <c r="FG81" i="5"/>
  <c r="LR81" i="5" s="1"/>
  <c r="FF81" i="5"/>
  <c r="LT81" i="5" s="1"/>
  <c r="LU81" i="5" s="1"/>
  <c r="FA81" i="5"/>
  <c r="EZ81" i="5"/>
  <c r="EW81" i="5"/>
  <c r="EV81" i="5"/>
  <c r="EP81" i="5"/>
  <c r="LB81" i="5" s="1"/>
  <c r="EO81" i="5"/>
  <c r="EL81" i="5"/>
  <c r="EE81" i="5"/>
  <c r="ED81" i="5"/>
  <c r="DY81" i="5"/>
  <c r="DX81" i="5"/>
  <c r="DR81" i="5"/>
  <c r="DQ81" i="5"/>
  <c r="DO81" i="5"/>
  <c r="DN81" i="5"/>
  <c r="DG81" i="5"/>
  <c r="KD81" i="5" s="1"/>
  <c r="DF81" i="5"/>
  <c r="KF81" i="5" s="1"/>
  <c r="DA81" i="5"/>
  <c r="JV81" i="5" s="1"/>
  <c r="CZ81" i="5"/>
  <c r="JX81" i="5" s="1"/>
  <c r="CV81" i="5"/>
  <c r="CW81" i="5" s="1"/>
  <c r="JR81" i="5" s="1"/>
  <c r="CU81" i="5"/>
  <c r="JN81" i="5" s="1"/>
  <c r="CT81" i="5"/>
  <c r="CQ81" i="5"/>
  <c r="CO81" i="5"/>
  <c r="CH81" i="5"/>
  <c r="CG81" i="5"/>
  <c r="CB81" i="5"/>
  <c r="CA81" i="5"/>
  <c r="BV81" i="5"/>
  <c r="BU81" i="5"/>
  <c r="BR81" i="5"/>
  <c r="BQ81" i="5"/>
  <c r="BK81" i="5"/>
  <c r="IJ81" i="5" s="1"/>
  <c r="IK81" i="5" s="1"/>
  <c r="BJ81" i="5"/>
  <c r="IH81" i="5" s="1"/>
  <c r="AX81" i="5"/>
  <c r="AW81" i="5"/>
  <c r="AS81" i="5"/>
  <c r="AR81" i="5"/>
  <c r="AL81" i="5"/>
  <c r="AK81" i="5"/>
  <c r="AH81" i="5"/>
  <c r="AG81" i="5"/>
  <c r="NS80" i="5"/>
  <c r="QB80" i="5" s="1"/>
  <c r="ML80" i="5"/>
  <c r="MD80" i="5"/>
  <c r="LV80" i="5"/>
  <c r="LN80" i="5"/>
  <c r="LF80" i="5"/>
  <c r="KX80" i="5"/>
  <c r="KP80" i="5"/>
  <c r="KH80" i="5"/>
  <c r="JZ80" i="5"/>
  <c r="JJ80" i="5"/>
  <c r="JB80" i="5"/>
  <c r="IT80" i="5"/>
  <c r="IL80" i="5"/>
  <c r="ID80" i="5"/>
  <c r="HV80" i="5"/>
  <c r="GI80" i="5"/>
  <c r="GF80" i="5"/>
  <c r="GE80" i="5"/>
  <c r="GD80" i="5"/>
  <c r="GC80" i="5"/>
  <c r="GB80" i="5"/>
  <c r="GA80" i="5"/>
  <c r="FZ80" i="5"/>
  <c r="FY80" i="5"/>
  <c r="FV80" i="5"/>
  <c r="FS80" i="5"/>
  <c r="MH80" i="5" s="1"/>
  <c r="MI80" i="5" s="1"/>
  <c r="FR80" i="5"/>
  <c r="MJ80" i="5" s="1"/>
  <c r="FM80" i="5"/>
  <c r="LZ80" i="5" s="1"/>
  <c r="FL80" i="5"/>
  <c r="MB80" i="5" s="1"/>
  <c r="FG80" i="5"/>
  <c r="LR80" i="5" s="1"/>
  <c r="FF80" i="5"/>
  <c r="LT80" i="5" s="1"/>
  <c r="FA80" i="5"/>
  <c r="EZ80" i="5"/>
  <c r="EW80" i="5"/>
  <c r="EV80" i="5"/>
  <c r="EP80" i="5"/>
  <c r="LB80" i="5" s="1"/>
  <c r="LC80" i="5" s="1"/>
  <c r="EO80" i="5"/>
  <c r="EL80" i="5"/>
  <c r="EE80" i="5"/>
  <c r="ED80" i="5"/>
  <c r="DY80" i="5"/>
  <c r="DX80" i="5"/>
  <c r="DR80" i="5"/>
  <c r="DQ80" i="5"/>
  <c r="DO80" i="5"/>
  <c r="DN80" i="5"/>
  <c r="DG80" i="5"/>
  <c r="KD80" i="5" s="1"/>
  <c r="KE80" i="5" s="1"/>
  <c r="DF80" i="5"/>
  <c r="KF80" i="5" s="1"/>
  <c r="DA80" i="5"/>
  <c r="JV80" i="5" s="1"/>
  <c r="JW80" i="5" s="1"/>
  <c r="CZ80" i="5"/>
  <c r="JX80" i="5" s="1"/>
  <c r="CV80" i="5"/>
  <c r="CW80" i="5" s="1"/>
  <c r="JR80" i="5" s="1"/>
  <c r="CU80" i="5"/>
  <c r="JN80" i="5" s="1"/>
  <c r="CT80" i="5"/>
  <c r="CQ80" i="5"/>
  <c r="CO80" i="5"/>
  <c r="FW80" i="5" s="1"/>
  <c r="CH80" i="5"/>
  <c r="CG80" i="5"/>
  <c r="CB80" i="5"/>
  <c r="CA80" i="5"/>
  <c r="BV80" i="5"/>
  <c r="BU80" i="5"/>
  <c r="BR80" i="5"/>
  <c r="BQ80" i="5"/>
  <c r="BK80" i="5"/>
  <c r="IJ80" i="5" s="1"/>
  <c r="BJ80" i="5"/>
  <c r="IH80" i="5" s="1"/>
  <c r="AX80" i="5"/>
  <c r="AW80" i="5"/>
  <c r="AS80" i="5"/>
  <c r="AR80" i="5"/>
  <c r="AL80" i="5"/>
  <c r="AK80" i="5"/>
  <c r="AH80" i="5"/>
  <c r="AG80" i="5"/>
  <c r="NS79" i="5"/>
  <c r="QB79" i="5" s="1"/>
  <c r="ML79" i="5"/>
  <c r="MD79" i="5"/>
  <c r="LV79" i="5"/>
  <c r="LN79" i="5"/>
  <c r="LF79" i="5"/>
  <c r="KX79" i="5"/>
  <c r="KP79" i="5"/>
  <c r="KH79" i="5"/>
  <c r="JZ79" i="5"/>
  <c r="JJ79" i="5"/>
  <c r="JB79" i="5"/>
  <c r="IT79" i="5"/>
  <c r="IL79" i="5"/>
  <c r="ID79" i="5"/>
  <c r="HV79" i="5"/>
  <c r="GI79" i="5"/>
  <c r="GF79" i="5"/>
  <c r="GE79" i="5"/>
  <c r="GD79" i="5"/>
  <c r="GC79" i="5"/>
  <c r="GB79" i="5"/>
  <c r="GA79" i="5"/>
  <c r="FZ79" i="5"/>
  <c r="FY79" i="5"/>
  <c r="FV79" i="5"/>
  <c r="FS79" i="5"/>
  <c r="MH79" i="5" s="1"/>
  <c r="FR79" i="5"/>
  <c r="MJ79" i="5" s="1"/>
  <c r="FM79" i="5"/>
  <c r="LZ79" i="5" s="1"/>
  <c r="FL79" i="5"/>
  <c r="MB79" i="5" s="1"/>
  <c r="FG79" i="5"/>
  <c r="LR79" i="5" s="1"/>
  <c r="FF79" i="5"/>
  <c r="LT79" i="5" s="1"/>
  <c r="FA79" i="5"/>
  <c r="EZ79" i="5"/>
  <c r="EW79" i="5"/>
  <c r="EV79" i="5"/>
  <c r="EP79" i="5"/>
  <c r="LB79" i="5" s="1"/>
  <c r="EO79" i="5"/>
  <c r="EL79" i="5"/>
  <c r="EE79" i="5"/>
  <c r="ED79" i="5"/>
  <c r="DY79" i="5"/>
  <c r="DX79" i="5"/>
  <c r="DR79" i="5"/>
  <c r="DQ79" i="5"/>
  <c r="DO79" i="5"/>
  <c r="DN79" i="5"/>
  <c r="DG79" i="5"/>
  <c r="KD79" i="5" s="1"/>
  <c r="DF79" i="5"/>
  <c r="KF79" i="5" s="1"/>
  <c r="DA79" i="5"/>
  <c r="JV79" i="5" s="1"/>
  <c r="CZ79" i="5"/>
  <c r="JX79" i="5" s="1"/>
  <c r="CV79" i="5"/>
  <c r="CW79" i="5" s="1"/>
  <c r="JR79" i="5" s="1"/>
  <c r="CU79" i="5"/>
  <c r="JN79" i="5" s="1"/>
  <c r="CT79" i="5"/>
  <c r="CQ79" i="5"/>
  <c r="CO79" i="5"/>
  <c r="FW79" i="5" s="1"/>
  <c r="CH79" i="5"/>
  <c r="CG79" i="5"/>
  <c r="CB79" i="5"/>
  <c r="CA79" i="5"/>
  <c r="BV79" i="5"/>
  <c r="BU79" i="5"/>
  <c r="BR79" i="5"/>
  <c r="BQ79" i="5"/>
  <c r="BK79" i="5"/>
  <c r="IJ79" i="5" s="1"/>
  <c r="BJ79" i="5"/>
  <c r="IH79" i="5" s="1"/>
  <c r="IM79" i="5" s="1"/>
  <c r="AX79" i="5"/>
  <c r="AW79" i="5"/>
  <c r="AS79" i="5"/>
  <c r="AR79" i="5"/>
  <c r="AL79" i="5"/>
  <c r="AK79" i="5"/>
  <c r="AH79" i="5"/>
  <c r="AG79" i="5"/>
  <c r="ML78" i="5"/>
  <c r="MD78" i="5"/>
  <c r="LV78" i="5"/>
  <c r="LN78" i="5"/>
  <c r="LF78" i="5"/>
  <c r="KX78" i="5"/>
  <c r="KP78" i="5"/>
  <c r="KH78" i="5"/>
  <c r="JZ78" i="5"/>
  <c r="JJ78" i="5"/>
  <c r="JB78" i="5"/>
  <c r="IT78" i="5"/>
  <c r="IL78" i="5"/>
  <c r="ID78" i="5"/>
  <c r="HV78" i="5"/>
  <c r="GI78" i="5"/>
  <c r="GF78" i="5"/>
  <c r="GE78" i="5"/>
  <c r="GD78" i="5"/>
  <c r="GC78" i="5"/>
  <c r="GB78" i="5"/>
  <c r="GA78" i="5"/>
  <c r="FZ78" i="5"/>
  <c r="FY78" i="5"/>
  <c r="FV78" i="5"/>
  <c r="FS78" i="5"/>
  <c r="MH78" i="5" s="1"/>
  <c r="FR78" i="5"/>
  <c r="MJ78" i="5" s="1"/>
  <c r="FM78" i="5"/>
  <c r="LZ78" i="5" s="1"/>
  <c r="FL78" i="5"/>
  <c r="MB78" i="5" s="1"/>
  <c r="FG78" i="5"/>
  <c r="LR78" i="5" s="1"/>
  <c r="FF78" i="5"/>
  <c r="LT78" i="5" s="1"/>
  <c r="FA78" i="5"/>
  <c r="EZ78" i="5"/>
  <c r="EW78" i="5"/>
  <c r="EV78" i="5"/>
  <c r="EP78" i="5"/>
  <c r="LB78" i="5" s="1"/>
  <c r="EO78" i="5"/>
  <c r="EL78" i="5"/>
  <c r="EE78" i="5"/>
  <c r="ED78" i="5"/>
  <c r="DY78" i="5"/>
  <c r="DX78" i="5"/>
  <c r="DR78" i="5"/>
  <c r="DQ78" i="5"/>
  <c r="DO78" i="5"/>
  <c r="DN78" i="5"/>
  <c r="DG78" i="5"/>
  <c r="KD78" i="5" s="1"/>
  <c r="DF78" i="5"/>
  <c r="KF78" i="5" s="1"/>
  <c r="DA78" i="5"/>
  <c r="JV78" i="5" s="1"/>
  <c r="CZ78" i="5"/>
  <c r="JX78" i="5" s="1"/>
  <c r="CV78" i="5"/>
  <c r="CW78" i="5" s="1"/>
  <c r="JR78" i="5" s="1"/>
  <c r="CU78" i="5"/>
  <c r="JN78" i="5" s="1"/>
  <c r="CT78" i="5"/>
  <c r="CQ78" i="5"/>
  <c r="CO78" i="5"/>
  <c r="FW78" i="5" s="1"/>
  <c r="CH78" i="5"/>
  <c r="CG78" i="5"/>
  <c r="CB78" i="5"/>
  <c r="CA78" i="5"/>
  <c r="BV78" i="5"/>
  <c r="BU78" i="5"/>
  <c r="BR78" i="5"/>
  <c r="BQ78" i="5"/>
  <c r="BK78" i="5"/>
  <c r="IJ78" i="5" s="1"/>
  <c r="BJ78" i="5"/>
  <c r="IH78" i="5" s="1"/>
  <c r="AX78" i="5"/>
  <c r="AW78" i="5"/>
  <c r="AS78" i="5"/>
  <c r="AR78" i="5"/>
  <c r="AL78" i="5"/>
  <c r="AK78" i="5"/>
  <c r="AH78" i="5"/>
  <c r="AG78" i="5"/>
  <c r="NS77" i="5"/>
  <c r="QB77" i="5" s="1"/>
  <c r="ML77" i="5"/>
  <c r="MD77" i="5"/>
  <c r="LV77" i="5"/>
  <c r="LN77" i="5"/>
  <c r="LF77" i="5"/>
  <c r="KX77" i="5"/>
  <c r="KP77" i="5"/>
  <c r="KH77" i="5"/>
  <c r="JZ77" i="5"/>
  <c r="JJ77" i="5"/>
  <c r="JB77" i="5"/>
  <c r="IT77" i="5"/>
  <c r="IL77" i="5"/>
  <c r="ID77" i="5"/>
  <c r="HV77" i="5"/>
  <c r="GI77" i="5"/>
  <c r="GF77" i="5"/>
  <c r="GE77" i="5"/>
  <c r="GD77" i="5"/>
  <c r="GC77" i="5"/>
  <c r="GB77" i="5"/>
  <c r="GA77" i="5"/>
  <c r="FZ77" i="5"/>
  <c r="FY77" i="5"/>
  <c r="FV77" i="5"/>
  <c r="FS77" i="5"/>
  <c r="MH77" i="5" s="1"/>
  <c r="FR77" i="5"/>
  <c r="MJ77" i="5" s="1"/>
  <c r="FM77" i="5"/>
  <c r="LZ77" i="5" s="1"/>
  <c r="FL77" i="5"/>
  <c r="MB77" i="5" s="1"/>
  <c r="FG77" i="5"/>
  <c r="LR77" i="5" s="1"/>
  <c r="FF77" i="5"/>
  <c r="LT77" i="5" s="1"/>
  <c r="FA77" i="5"/>
  <c r="EZ77" i="5"/>
  <c r="EW77" i="5"/>
  <c r="EV77" i="5"/>
  <c r="EP77" i="5"/>
  <c r="LB77" i="5" s="1"/>
  <c r="EO77" i="5"/>
  <c r="EL77" i="5"/>
  <c r="EE77" i="5"/>
  <c r="ED77" i="5"/>
  <c r="DY77" i="5"/>
  <c r="DX77" i="5"/>
  <c r="DR77" i="5"/>
  <c r="DQ77" i="5"/>
  <c r="DO77" i="5"/>
  <c r="DN77" i="5"/>
  <c r="DG77" i="5"/>
  <c r="KD77" i="5" s="1"/>
  <c r="DF77" i="5"/>
  <c r="KF77" i="5" s="1"/>
  <c r="DA77" i="5"/>
  <c r="JV77" i="5" s="1"/>
  <c r="CZ77" i="5"/>
  <c r="JX77" i="5" s="1"/>
  <c r="CV77" i="5"/>
  <c r="CW77" i="5" s="1"/>
  <c r="JR77" i="5" s="1"/>
  <c r="CU77" i="5"/>
  <c r="JN77" i="5" s="1"/>
  <c r="CT77" i="5"/>
  <c r="CQ77" i="5"/>
  <c r="CO77" i="5"/>
  <c r="CH77" i="5"/>
  <c r="CG77" i="5"/>
  <c r="CB77" i="5"/>
  <c r="CA77" i="5"/>
  <c r="BV77" i="5"/>
  <c r="BU77" i="5"/>
  <c r="BR77" i="5"/>
  <c r="BQ77" i="5"/>
  <c r="BK77" i="5"/>
  <c r="IJ77" i="5" s="1"/>
  <c r="BJ77" i="5"/>
  <c r="IH77" i="5" s="1"/>
  <c r="AX77" i="5"/>
  <c r="AW77" i="5"/>
  <c r="AS77" i="5"/>
  <c r="AR77" i="5"/>
  <c r="AL77" i="5"/>
  <c r="AK77" i="5"/>
  <c r="AH77" i="5"/>
  <c r="AG77" i="5"/>
  <c r="ML76" i="5"/>
  <c r="MD76" i="5"/>
  <c r="LV76" i="5"/>
  <c r="LN76" i="5"/>
  <c r="LF76" i="5"/>
  <c r="KX76" i="5"/>
  <c r="KP76" i="5"/>
  <c r="KH76" i="5"/>
  <c r="JZ76" i="5"/>
  <c r="JJ76" i="5"/>
  <c r="JB76" i="5"/>
  <c r="IT76" i="5"/>
  <c r="IL76" i="5"/>
  <c r="ID76" i="5"/>
  <c r="HV76" i="5"/>
  <c r="GI76" i="5"/>
  <c r="GF76" i="5"/>
  <c r="GE76" i="5"/>
  <c r="GD76" i="5"/>
  <c r="GC76" i="5"/>
  <c r="GB76" i="5"/>
  <c r="GA76" i="5"/>
  <c r="FZ76" i="5"/>
  <c r="FY76" i="5"/>
  <c r="FV76" i="5"/>
  <c r="FS76" i="5"/>
  <c r="MH76" i="5" s="1"/>
  <c r="FR76" i="5"/>
  <c r="MJ76" i="5" s="1"/>
  <c r="FM76" i="5"/>
  <c r="LZ76" i="5" s="1"/>
  <c r="FL76" i="5"/>
  <c r="MB76" i="5" s="1"/>
  <c r="FG76" i="5"/>
  <c r="LR76" i="5" s="1"/>
  <c r="FF76" i="5"/>
  <c r="LT76" i="5" s="1"/>
  <c r="FA76" i="5"/>
  <c r="EZ76" i="5"/>
  <c r="EW76" i="5"/>
  <c r="EV76" i="5"/>
  <c r="EP76" i="5"/>
  <c r="LB76" i="5" s="1"/>
  <c r="EO76" i="5"/>
  <c r="EL76" i="5"/>
  <c r="EE76" i="5"/>
  <c r="ED76" i="5"/>
  <c r="DY76" i="5"/>
  <c r="DX76" i="5"/>
  <c r="DR76" i="5"/>
  <c r="DQ76" i="5"/>
  <c r="DO76" i="5"/>
  <c r="DN76" i="5"/>
  <c r="DG76" i="5"/>
  <c r="KD76" i="5" s="1"/>
  <c r="DF76" i="5"/>
  <c r="KF76" i="5" s="1"/>
  <c r="DA76" i="5"/>
  <c r="JV76" i="5" s="1"/>
  <c r="CZ76" i="5"/>
  <c r="JX76" i="5" s="1"/>
  <c r="CV76" i="5"/>
  <c r="CW76" i="5" s="1"/>
  <c r="JR76" i="5" s="1"/>
  <c r="CU76" i="5"/>
  <c r="JN76" i="5" s="1"/>
  <c r="CT76" i="5"/>
  <c r="CQ76" i="5"/>
  <c r="CO76" i="5"/>
  <c r="CH76" i="5"/>
  <c r="CG76" i="5"/>
  <c r="CB76" i="5"/>
  <c r="CA76" i="5"/>
  <c r="BV76" i="5"/>
  <c r="BU76" i="5"/>
  <c r="BR76" i="5"/>
  <c r="BQ76" i="5"/>
  <c r="BK76" i="5"/>
  <c r="IJ76" i="5" s="1"/>
  <c r="BJ76" i="5"/>
  <c r="IH76" i="5" s="1"/>
  <c r="AX76" i="5"/>
  <c r="AW76" i="5"/>
  <c r="AS76" i="5"/>
  <c r="AR76" i="5"/>
  <c r="AL76" i="5"/>
  <c r="AK76" i="5"/>
  <c r="AH76" i="5"/>
  <c r="AG76" i="5"/>
  <c r="NS75" i="5"/>
  <c r="QB75" i="5" s="1"/>
  <c r="ML75" i="5"/>
  <c r="MD75" i="5"/>
  <c r="LV75" i="5"/>
  <c r="LN75" i="5"/>
  <c r="LF75" i="5"/>
  <c r="KX75" i="5"/>
  <c r="KP75" i="5"/>
  <c r="KH75" i="5"/>
  <c r="JZ75" i="5"/>
  <c r="JJ75" i="5"/>
  <c r="JB75" i="5"/>
  <c r="IT75" i="5"/>
  <c r="IL75" i="5"/>
  <c r="ID75" i="5"/>
  <c r="HV75" i="5"/>
  <c r="GI75" i="5"/>
  <c r="GF75" i="5"/>
  <c r="GE75" i="5"/>
  <c r="GD75" i="5"/>
  <c r="GC75" i="5"/>
  <c r="GB75" i="5"/>
  <c r="GA75" i="5"/>
  <c r="FZ75" i="5"/>
  <c r="FY75" i="5"/>
  <c r="FV75" i="5"/>
  <c r="FS75" i="5"/>
  <c r="MH75" i="5" s="1"/>
  <c r="FR75" i="5"/>
  <c r="MJ75" i="5" s="1"/>
  <c r="FM75" i="5"/>
  <c r="LZ75" i="5" s="1"/>
  <c r="FL75" i="5"/>
  <c r="MB75" i="5" s="1"/>
  <c r="FG75" i="5"/>
  <c r="LR75" i="5" s="1"/>
  <c r="FF75" i="5"/>
  <c r="LT75" i="5" s="1"/>
  <c r="FA75" i="5"/>
  <c r="EZ75" i="5"/>
  <c r="EW75" i="5"/>
  <c r="EV75" i="5"/>
  <c r="EP75" i="5"/>
  <c r="LB75" i="5" s="1"/>
  <c r="EO75" i="5"/>
  <c r="EL75" i="5"/>
  <c r="EE75" i="5"/>
  <c r="ED75" i="5"/>
  <c r="DY75" i="5"/>
  <c r="DX75" i="5"/>
  <c r="DR75" i="5"/>
  <c r="DQ75" i="5"/>
  <c r="DO75" i="5"/>
  <c r="DN75" i="5"/>
  <c r="DG75" i="5"/>
  <c r="KD75" i="5" s="1"/>
  <c r="DF75" i="5"/>
  <c r="KF75" i="5" s="1"/>
  <c r="DA75" i="5"/>
  <c r="JV75" i="5" s="1"/>
  <c r="CZ75" i="5"/>
  <c r="JX75" i="5" s="1"/>
  <c r="CV75" i="5"/>
  <c r="CW75" i="5" s="1"/>
  <c r="JR75" i="5" s="1"/>
  <c r="CU75" i="5"/>
  <c r="JN75" i="5" s="1"/>
  <c r="CT75" i="5"/>
  <c r="CQ75" i="5"/>
  <c r="CO75" i="5"/>
  <c r="FW75" i="5" s="1"/>
  <c r="CH75" i="5"/>
  <c r="CG75" i="5"/>
  <c r="CB75" i="5"/>
  <c r="CA75" i="5"/>
  <c r="BV75" i="5"/>
  <c r="BU75" i="5"/>
  <c r="BR75" i="5"/>
  <c r="BQ75" i="5"/>
  <c r="BK75" i="5"/>
  <c r="IJ75" i="5" s="1"/>
  <c r="BJ75" i="5"/>
  <c r="IH75" i="5" s="1"/>
  <c r="AX75" i="5"/>
  <c r="AW75" i="5"/>
  <c r="AS75" i="5"/>
  <c r="AR75" i="5"/>
  <c r="AL75" i="5"/>
  <c r="AK75" i="5"/>
  <c r="AH75" i="5"/>
  <c r="AG75" i="5"/>
  <c r="ML74" i="5"/>
  <c r="MD74" i="5"/>
  <c r="LV74" i="5"/>
  <c r="LN74" i="5"/>
  <c r="LF74" i="5"/>
  <c r="KX74" i="5"/>
  <c r="KP74" i="5"/>
  <c r="KH74" i="5"/>
  <c r="JZ74" i="5"/>
  <c r="JJ74" i="5"/>
  <c r="JB74" i="5"/>
  <c r="IT74" i="5"/>
  <c r="IL74" i="5"/>
  <c r="ID74" i="5"/>
  <c r="HV74" i="5"/>
  <c r="GI74" i="5"/>
  <c r="GF74" i="5"/>
  <c r="GE74" i="5"/>
  <c r="GD74" i="5"/>
  <c r="GC74" i="5"/>
  <c r="GB74" i="5"/>
  <c r="GA74" i="5"/>
  <c r="FZ74" i="5"/>
  <c r="FY74" i="5"/>
  <c r="FV74" i="5"/>
  <c r="FS74" i="5"/>
  <c r="MH74" i="5" s="1"/>
  <c r="FR74" i="5"/>
  <c r="MJ74" i="5" s="1"/>
  <c r="FM74" i="5"/>
  <c r="LZ74" i="5" s="1"/>
  <c r="FL74" i="5"/>
  <c r="MB74" i="5" s="1"/>
  <c r="FG74" i="5"/>
  <c r="LR74" i="5" s="1"/>
  <c r="FF74" i="5"/>
  <c r="LT74" i="5" s="1"/>
  <c r="FA74" i="5"/>
  <c r="EZ74" i="5"/>
  <c r="EW74" i="5"/>
  <c r="EV74" i="5"/>
  <c r="EP74" i="5"/>
  <c r="LB74" i="5" s="1"/>
  <c r="EO74" i="5"/>
  <c r="EL74" i="5"/>
  <c r="EE74" i="5"/>
  <c r="ED74" i="5"/>
  <c r="DY74" i="5"/>
  <c r="DX74" i="5"/>
  <c r="DR74" i="5"/>
  <c r="DQ74" i="5"/>
  <c r="DO74" i="5"/>
  <c r="DN74" i="5"/>
  <c r="DG74" i="5"/>
  <c r="KD74" i="5" s="1"/>
  <c r="DF74" i="5"/>
  <c r="KF74" i="5" s="1"/>
  <c r="DA74" i="5"/>
  <c r="JV74" i="5" s="1"/>
  <c r="CZ74" i="5"/>
  <c r="JX74" i="5" s="1"/>
  <c r="CV74" i="5"/>
  <c r="CW74" i="5" s="1"/>
  <c r="JR74" i="5" s="1"/>
  <c r="CU74" i="5"/>
  <c r="JN74" i="5" s="1"/>
  <c r="CT74" i="5"/>
  <c r="CQ74" i="5"/>
  <c r="CO74" i="5"/>
  <c r="CH74" i="5"/>
  <c r="CG74" i="5"/>
  <c r="CB74" i="5"/>
  <c r="CA74" i="5"/>
  <c r="BV74" i="5"/>
  <c r="BU74" i="5"/>
  <c r="BR74" i="5"/>
  <c r="BQ74" i="5"/>
  <c r="BK74" i="5"/>
  <c r="IJ74" i="5" s="1"/>
  <c r="BJ74" i="5"/>
  <c r="IH74" i="5" s="1"/>
  <c r="AX74" i="5"/>
  <c r="AW74" i="5"/>
  <c r="AS74" i="5"/>
  <c r="AR74" i="5"/>
  <c r="AL74" i="5"/>
  <c r="AK74" i="5"/>
  <c r="AH74" i="5"/>
  <c r="AG74" i="5"/>
  <c r="ML73" i="5"/>
  <c r="MD73" i="5"/>
  <c r="LV73" i="5"/>
  <c r="LN73" i="5"/>
  <c r="LF73" i="5"/>
  <c r="KX73" i="5"/>
  <c r="KP73" i="5"/>
  <c r="KH73" i="5"/>
  <c r="JZ73" i="5"/>
  <c r="JJ73" i="5"/>
  <c r="JB73" i="5"/>
  <c r="IT73" i="5"/>
  <c r="IL73" i="5"/>
  <c r="ID73" i="5"/>
  <c r="HV73" i="5"/>
  <c r="GI73" i="5"/>
  <c r="GF73" i="5"/>
  <c r="GE73" i="5"/>
  <c r="GD73" i="5"/>
  <c r="GC73" i="5"/>
  <c r="GB73" i="5"/>
  <c r="GA73" i="5"/>
  <c r="FZ73" i="5"/>
  <c r="FY73" i="5"/>
  <c r="FV73" i="5"/>
  <c r="FS73" i="5"/>
  <c r="MH73" i="5" s="1"/>
  <c r="FR73" i="5"/>
  <c r="MJ73" i="5" s="1"/>
  <c r="FM73" i="5"/>
  <c r="LZ73" i="5" s="1"/>
  <c r="FL73" i="5"/>
  <c r="MB73" i="5" s="1"/>
  <c r="FG73" i="5"/>
  <c r="LR73" i="5" s="1"/>
  <c r="FF73" i="5"/>
  <c r="LT73" i="5" s="1"/>
  <c r="FA73" i="5"/>
  <c r="EZ73" i="5"/>
  <c r="EW73" i="5"/>
  <c r="EV73" i="5"/>
  <c r="EP73" i="5"/>
  <c r="LB73" i="5" s="1"/>
  <c r="EO73" i="5"/>
  <c r="EL73" i="5"/>
  <c r="EE73" i="5"/>
  <c r="ED73" i="5"/>
  <c r="DY73" i="5"/>
  <c r="DX73" i="5"/>
  <c r="DR73" i="5"/>
  <c r="DQ73" i="5"/>
  <c r="DO73" i="5"/>
  <c r="DN73" i="5"/>
  <c r="DG73" i="5"/>
  <c r="KD73" i="5" s="1"/>
  <c r="DF73" i="5"/>
  <c r="KF73" i="5" s="1"/>
  <c r="DA73" i="5"/>
  <c r="JV73" i="5" s="1"/>
  <c r="CZ73" i="5"/>
  <c r="JX73" i="5" s="1"/>
  <c r="CV73" i="5"/>
  <c r="CW73" i="5" s="1"/>
  <c r="JR73" i="5" s="1"/>
  <c r="CU73" i="5"/>
  <c r="JN73" i="5" s="1"/>
  <c r="CT73" i="5"/>
  <c r="CQ73" i="5"/>
  <c r="CO73" i="5"/>
  <c r="FW73" i="5" s="1"/>
  <c r="CH73" i="5"/>
  <c r="CG73" i="5"/>
  <c r="CB73" i="5"/>
  <c r="CA73" i="5"/>
  <c r="BV73" i="5"/>
  <c r="BU73" i="5"/>
  <c r="BR73" i="5"/>
  <c r="BQ73" i="5"/>
  <c r="BK73" i="5"/>
  <c r="IJ73" i="5" s="1"/>
  <c r="BJ73" i="5"/>
  <c r="IH73" i="5" s="1"/>
  <c r="AX73" i="5"/>
  <c r="AW73" i="5"/>
  <c r="AS73" i="5"/>
  <c r="AR73" i="5"/>
  <c r="AL73" i="5"/>
  <c r="AK73" i="5"/>
  <c r="AH73" i="5"/>
  <c r="AG73" i="5"/>
  <c r="ML72" i="5"/>
  <c r="MD72" i="5"/>
  <c r="LV72" i="5"/>
  <c r="LN72" i="5"/>
  <c r="LF72" i="5"/>
  <c r="KX72" i="5"/>
  <c r="KP72" i="5"/>
  <c r="KH72" i="5"/>
  <c r="JZ72" i="5"/>
  <c r="JJ72" i="5"/>
  <c r="JB72" i="5"/>
  <c r="IT72" i="5"/>
  <c r="IL72" i="5"/>
  <c r="ID72" i="5"/>
  <c r="HV72" i="5"/>
  <c r="GI72" i="5"/>
  <c r="GF72" i="5"/>
  <c r="GE72" i="5"/>
  <c r="GD72" i="5"/>
  <c r="GC72" i="5"/>
  <c r="GB72" i="5"/>
  <c r="GA72" i="5"/>
  <c r="FZ72" i="5"/>
  <c r="FY72" i="5"/>
  <c r="FV72" i="5"/>
  <c r="FS72" i="5"/>
  <c r="MH72" i="5" s="1"/>
  <c r="FR72" i="5"/>
  <c r="MJ72" i="5" s="1"/>
  <c r="FM72" i="5"/>
  <c r="LZ72" i="5" s="1"/>
  <c r="FL72" i="5"/>
  <c r="MB72" i="5" s="1"/>
  <c r="FG72" i="5"/>
  <c r="LR72" i="5" s="1"/>
  <c r="FF72" i="5"/>
  <c r="LT72" i="5" s="1"/>
  <c r="FA72" i="5"/>
  <c r="EZ72" i="5"/>
  <c r="EW72" i="5"/>
  <c r="EV72" i="5"/>
  <c r="EP72" i="5"/>
  <c r="LB72" i="5" s="1"/>
  <c r="EO72" i="5"/>
  <c r="EL72" i="5"/>
  <c r="EE72" i="5"/>
  <c r="ED72" i="5"/>
  <c r="DY72" i="5"/>
  <c r="DX72" i="5"/>
  <c r="DR72" i="5"/>
  <c r="DQ72" i="5"/>
  <c r="DO72" i="5"/>
  <c r="DN72" i="5"/>
  <c r="DG72" i="5"/>
  <c r="KD72" i="5" s="1"/>
  <c r="DF72" i="5"/>
  <c r="KF72" i="5" s="1"/>
  <c r="DA72" i="5"/>
  <c r="JV72" i="5" s="1"/>
  <c r="CZ72" i="5"/>
  <c r="JX72" i="5" s="1"/>
  <c r="CV72" i="5"/>
  <c r="CW72" i="5" s="1"/>
  <c r="JR72" i="5" s="1"/>
  <c r="CU72" i="5"/>
  <c r="JN72" i="5" s="1"/>
  <c r="CT72" i="5"/>
  <c r="CQ72" i="5"/>
  <c r="CO72" i="5"/>
  <c r="CH72" i="5"/>
  <c r="CG72" i="5"/>
  <c r="CB72" i="5"/>
  <c r="CA72" i="5"/>
  <c r="BV72" i="5"/>
  <c r="BU72" i="5"/>
  <c r="BR72" i="5"/>
  <c r="BQ72" i="5"/>
  <c r="BK72" i="5"/>
  <c r="IJ72" i="5" s="1"/>
  <c r="BJ72" i="5"/>
  <c r="IH72" i="5" s="1"/>
  <c r="AX72" i="5"/>
  <c r="AW72" i="5"/>
  <c r="AS72" i="5"/>
  <c r="AR72" i="5"/>
  <c r="AL72" i="5"/>
  <c r="AK72" i="5"/>
  <c r="AH72" i="5"/>
  <c r="AG72" i="5"/>
  <c r="ML71" i="5"/>
  <c r="MD71" i="5"/>
  <c r="LV71" i="5"/>
  <c r="LN71" i="5"/>
  <c r="LF71" i="5"/>
  <c r="KX71" i="5"/>
  <c r="KP71" i="5"/>
  <c r="KH71" i="5"/>
  <c r="JZ71" i="5"/>
  <c r="JJ71" i="5"/>
  <c r="JB71" i="5"/>
  <c r="IT71" i="5"/>
  <c r="IL71" i="5"/>
  <c r="ID71" i="5"/>
  <c r="HV71" i="5"/>
  <c r="GI71" i="5"/>
  <c r="GF71" i="5"/>
  <c r="GE71" i="5"/>
  <c r="GD71" i="5"/>
  <c r="GC71" i="5"/>
  <c r="GB71" i="5"/>
  <c r="GA71" i="5"/>
  <c r="FZ71" i="5"/>
  <c r="FY71" i="5"/>
  <c r="FV71" i="5"/>
  <c r="FS71" i="5"/>
  <c r="MH71" i="5" s="1"/>
  <c r="FR71" i="5"/>
  <c r="MJ71" i="5" s="1"/>
  <c r="FM71" i="5"/>
  <c r="LZ71" i="5" s="1"/>
  <c r="FL71" i="5"/>
  <c r="MB71" i="5" s="1"/>
  <c r="FG71" i="5"/>
  <c r="LR71" i="5" s="1"/>
  <c r="FF71" i="5"/>
  <c r="LT71" i="5" s="1"/>
  <c r="FA71" i="5"/>
  <c r="EZ71" i="5"/>
  <c r="EW71" i="5"/>
  <c r="EV71" i="5"/>
  <c r="EP71" i="5"/>
  <c r="LB71" i="5" s="1"/>
  <c r="EO71" i="5"/>
  <c r="EL71" i="5"/>
  <c r="EE71" i="5"/>
  <c r="ED71" i="5"/>
  <c r="DY71" i="5"/>
  <c r="DX71" i="5"/>
  <c r="DR71" i="5"/>
  <c r="DQ71" i="5"/>
  <c r="DO71" i="5"/>
  <c r="DN71" i="5"/>
  <c r="DG71" i="5"/>
  <c r="KD71" i="5" s="1"/>
  <c r="DF71" i="5"/>
  <c r="KF71" i="5" s="1"/>
  <c r="DA71" i="5"/>
  <c r="JV71" i="5" s="1"/>
  <c r="CZ71" i="5"/>
  <c r="JX71" i="5" s="1"/>
  <c r="CV71" i="5"/>
  <c r="CW71" i="5" s="1"/>
  <c r="JR71" i="5" s="1"/>
  <c r="CU71" i="5"/>
  <c r="JN71" i="5" s="1"/>
  <c r="CT71" i="5"/>
  <c r="CQ71" i="5"/>
  <c r="CO71" i="5"/>
  <c r="FW71" i="5" s="1"/>
  <c r="CH71" i="5"/>
  <c r="CG71" i="5"/>
  <c r="CB71" i="5"/>
  <c r="CA71" i="5"/>
  <c r="BV71" i="5"/>
  <c r="BU71" i="5"/>
  <c r="BR71" i="5"/>
  <c r="BQ71" i="5"/>
  <c r="BK71" i="5"/>
  <c r="IJ71" i="5" s="1"/>
  <c r="BJ71" i="5"/>
  <c r="IH71" i="5" s="1"/>
  <c r="AX71" i="5"/>
  <c r="AW71" i="5"/>
  <c r="AS71" i="5"/>
  <c r="AR71" i="5"/>
  <c r="AL71" i="5"/>
  <c r="AK71" i="5"/>
  <c r="AH71" i="5"/>
  <c r="AG71" i="5"/>
  <c r="ML70" i="5"/>
  <c r="MD70" i="5"/>
  <c r="LV70" i="5"/>
  <c r="LN70" i="5"/>
  <c r="LF70" i="5"/>
  <c r="KX70" i="5"/>
  <c r="KP70" i="5"/>
  <c r="KH70" i="5"/>
  <c r="JZ70" i="5"/>
  <c r="JJ70" i="5"/>
  <c r="JB70" i="5"/>
  <c r="IT70" i="5"/>
  <c r="IL70" i="5"/>
  <c r="ID70" i="5"/>
  <c r="HV70" i="5"/>
  <c r="GI70" i="5"/>
  <c r="GF70" i="5"/>
  <c r="GE70" i="5"/>
  <c r="GD70" i="5"/>
  <c r="GC70" i="5"/>
  <c r="GB70" i="5"/>
  <c r="GA70" i="5"/>
  <c r="FZ70" i="5"/>
  <c r="FY70" i="5"/>
  <c r="FV70" i="5"/>
  <c r="FS70" i="5"/>
  <c r="MH70" i="5" s="1"/>
  <c r="FR70" i="5"/>
  <c r="MJ70" i="5" s="1"/>
  <c r="FM70" i="5"/>
  <c r="LZ70" i="5" s="1"/>
  <c r="FL70" i="5"/>
  <c r="MB70" i="5" s="1"/>
  <c r="FG70" i="5"/>
  <c r="LR70" i="5" s="1"/>
  <c r="FF70" i="5"/>
  <c r="LT70" i="5" s="1"/>
  <c r="FA70" i="5"/>
  <c r="EZ70" i="5"/>
  <c r="EW70" i="5"/>
  <c r="EV70" i="5"/>
  <c r="EP70" i="5"/>
  <c r="LB70" i="5" s="1"/>
  <c r="EO70" i="5"/>
  <c r="EL70" i="5"/>
  <c r="EE70" i="5"/>
  <c r="ED70" i="5"/>
  <c r="DY70" i="5"/>
  <c r="DX70" i="5"/>
  <c r="DR70" i="5"/>
  <c r="DQ70" i="5"/>
  <c r="DO70" i="5"/>
  <c r="DN70" i="5"/>
  <c r="DG70" i="5"/>
  <c r="KD70" i="5" s="1"/>
  <c r="DF70" i="5"/>
  <c r="KF70" i="5" s="1"/>
  <c r="DA70" i="5"/>
  <c r="JV70" i="5" s="1"/>
  <c r="CZ70" i="5"/>
  <c r="JX70" i="5" s="1"/>
  <c r="CV70" i="5"/>
  <c r="CW70" i="5" s="1"/>
  <c r="JR70" i="5" s="1"/>
  <c r="CU70" i="5"/>
  <c r="JN70" i="5" s="1"/>
  <c r="CT70" i="5"/>
  <c r="CQ70" i="5"/>
  <c r="CO70" i="5"/>
  <c r="CH70" i="5"/>
  <c r="CG70" i="5"/>
  <c r="CB70" i="5"/>
  <c r="CA70" i="5"/>
  <c r="BV70" i="5"/>
  <c r="BU70" i="5"/>
  <c r="BR70" i="5"/>
  <c r="BQ70" i="5"/>
  <c r="BK70" i="5"/>
  <c r="IJ70" i="5" s="1"/>
  <c r="BJ70" i="5"/>
  <c r="IH70" i="5" s="1"/>
  <c r="AX70" i="5"/>
  <c r="AW70" i="5"/>
  <c r="AS70" i="5"/>
  <c r="AR70" i="5"/>
  <c r="AL70" i="5"/>
  <c r="AK70" i="5"/>
  <c r="AH70" i="5"/>
  <c r="AG70" i="5"/>
  <c r="ML69" i="5"/>
  <c r="MD69" i="5"/>
  <c r="LV69" i="5"/>
  <c r="LN69" i="5"/>
  <c r="LF69" i="5"/>
  <c r="KX69" i="5"/>
  <c r="KP69" i="5"/>
  <c r="KH69" i="5"/>
  <c r="JZ69" i="5"/>
  <c r="JJ69" i="5"/>
  <c r="JB69" i="5"/>
  <c r="IT69" i="5"/>
  <c r="IL69" i="5"/>
  <c r="ID69" i="5"/>
  <c r="HV69" i="5"/>
  <c r="GI69" i="5"/>
  <c r="GF69" i="5"/>
  <c r="GE69" i="5"/>
  <c r="GD69" i="5"/>
  <c r="GC69" i="5"/>
  <c r="GB69" i="5"/>
  <c r="GA69" i="5"/>
  <c r="FZ69" i="5"/>
  <c r="FY69" i="5"/>
  <c r="FV69" i="5"/>
  <c r="FS69" i="5"/>
  <c r="MH69" i="5" s="1"/>
  <c r="FR69" i="5"/>
  <c r="MJ69" i="5" s="1"/>
  <c r="FM69" i="5"/>
  <c r="LZ69" i="5" s="1"/>
  <c r="FL69" i="5"/>
  <c r="MB69" i="5" s="1"/>
  <c r="FG69" i="5"/>
  <c r="LR69" i="5" s="1"/>
  <c r="FF69" i="5"/>
  <c r="LT69" i="5" s="1"/>
  <c r="FA69" i="5"/>
  <c r="EZ69" i="5"/>
  <c r="EW69" i="5"/>
  <c r="EV69" i="5"/>
  <c r="EP69" i="5"/>
  <c r="LB69" i="5" s="1"/>
  <c r="EO69" i="5"/>
  <c r="EL69" i="5"/>
  <c r="EE69" i="5"/>
  <c r="ED69" i="5"/>
  <c r="DY69" i="5"/>
  <c r="DX69" i="5"/>
  <c r="DR69" i="5"/>
  <c r="DQ69" i="5"/>
  <c r="DO69" i="5"/>
  <c r="DN69" i="5"/>
  <c r="DG69" i="5"/>
  <c r="KD69" i="5" s="1"/>
  <c r="DF69" i="5"/>
  <c r="KF69" i="5" s="1"/>
  <c r="DA69" i="5"/>
  <c r="JV69" i="5" s="1"/>
  <c r="CZ69" i="5"/>
  <c r="JX69" i="5" s="1"/>
  <c r="CV69" i="5"/>
  <c r="CW69" i="5" s="1"/>
  <c r="JR69" i="5" s="1"/>
  <c r="CU69" i="5"/>
  <c r="JN69" i="5" s="1"/>
  <c r="CT69" i="5"/>
  <c r="CQ69" i="5"/>
  <c r="CO69" i="5"/>
  <c r="FW69" i="5" s="1"/>
  <c r="CH69" i="5"/>
  <c r="CG69" i="5"/>
  <c r="CB69" i="5"/>
  <c r="CA69" i="5"/>
  <c r="BV69" i="5"/>
  <c r="BU69" i="5"/>
  <c r="BR69" i="5"/>
  <c r="BQ69" i="5"/>
  <c r="BK69" i="5"/>
  <c r="IJ69" i="5" s="1"/>
  <c r="BJ69" i="5"/>
  <c r="IH69" i="5" s="1"/>
  <c r="AX69" i="5"/>
  <c r="AW69" i="5"/>
  <c r="AS69" i="5"/>
  <c r="AR69" i="5"/>
  <c r="AL69" i="5"/>
  <c r="AK69" i="5"/>
  <c r="AH69" i="5"/>
  <c r="AG69" i="5"/>
  <c r="ML68" i="5"/>
  <c r="MD68" i="5"/>
  <c r="LV68" i="5"/>
  <c r="LN68" i="5"/>
  <c r="LF68" i="5"/>
  <c r="KX68" i="5"/>
  <c r="KP68" i="5"/>
  <c r="KH68" i="5"/>
  <c r="JZ68" i="5"/>
  <c r="JJ68" i="5"/>
  <c r="JB68" i="5"/>
  <c r="IT68" i="5"/>
  <c r="IL68" i="5"/>
  <c r="ID68" i="5"/>
  <c r="HV68" i="5"/>
  <c r="GI68" i="5"/>
  <c r="GF68" i="5"/>
  <c r="GE68" i="5"/>
  <c r="GD68" i="5"/>
  <c r="GC68" i="5"/>
  <c r="GB68" i="5"/>
  <c r="GA68" i="5"/>
  <c r="FZ68" i="5"/>
  <c r="FY68" i="5"/>
  <c r="FV68" i="5"/>
  <c r="FS68" i="5"/>
  <c r="MH68" i="5" s="1"/>
  <c r="FR68" i="5"/>
  <c r="MJ68" i="5" s="1"/>
  <c r="FM68" i="5"/>
  <c r="LZ68" i="5" s="1"/>
  <c r="FL68" i="5"/>
  <c r="MB68" i="5" s="1"/>
  <c r="FG68" i="5"/>
  <c r="LR68" i="5" s="1"/>
  <c r="FF68" i="5"/>
  <c r="LT68" i="5" s="1"/>
  <c r="FA68" i="5"/>
  <c r="EZ68" i="5"/>
  <c r="EW68" i="5"/>
  <c r="EV68" i="5"/>
  <c r="EP68" i="5"/>
  <c r="LB68" i="5" s="1"/>
  <c r="EO68" i="5"/>
  <c r="EL68" i="5"/>
  <c r="EE68" i="5"/>
  <c r="ED68" i="5"/>
  <c r="DY68" i="5"/>
  <c r="DX68" i="5"/>
  <c r="DR68" i="5"/>
  <c r="DQ68" i="5"/>
  <c r="DO68" i="5"/>
  <c r="DN68" i="5"/>
  <c r="DG68" i="5"/>
  <c r="KD68" i="5" s="1"/>
  <c r="DF68" i="5"/>
  <c r="KF68" i="5" s="1"/>
  <c r="DA68" i="5"/>
  <c r="JV68" i="5" s="1"/>
  <c r="CZ68" i="5"/>
  <c r="JX68" i="5" s="1"/>
  <c r="CV68" i="5"/>
  <c r="CW68" i="5" s="1"/>
  <c r="JR68" i="5" s="1"/>
  <c r="CU68" i="5"/>
  <c r="JN68" i="5" s="1"/>
  <c r="CT68" i="5"/>
  <c r="CQ68" i="5"/>
  <c r="CO68" i="5"/>
  <c r="CH68" i="5"/>
  <c r="CG68" i="5"/>
  <c r="CB68" i="5"/>
  <c r="CA68" i="5"/>
  <c r="BV68" i="5"/>
  <c r="BU68" i="5"/>
  <c r="BR68" i="5"/>
  <c r="BQ68" i="5"/>
  <c r="BK68" i="5"/>
  <c r="IJ68" i="5" s="1"/>
  <c r="BJ68" i="5"/>
  <c r="IH68" i="5" s="1"/>
  <c r="AX68" i="5"/>
  <c r="AW68" i="5"/>
  <c r="AS68" i="5"/>
  <c r="AR68" i="5"/>
  <c r="AL68" i="5"/>
  <c r="AK68" i="5"/>
  <c r="AH68" i="5"/>
  <c r="AG68" i="5"/>
  <c r="ML67" i="5"/>
  <c r="MD67" i="5"/>
  <c r="LV67" i="5"/>
  <c r="LN67" i="5"/>
  <c r="LF67" i="5"/>
  <c r="KX67" i="5"/>
  <c r="KP67" i="5"/>
  <c r="KH67" i="5"/>
  <c r="JZ67" i="5"/>
  <c r="JJ67" i="5"/>
  <c r="JB67" i="5"/>
  <c r="IT67" i="5"/>
  <c r="IL67" i="5"/>
  <c r="ID67" i="5"/>
  <c r="HV67" i="5"/>
  <c r="GI67" i="5"/>
  <c r="GF67" i="5"/>
  <c r="GE67" i="5"/>
  <c r="GD67" i="5"/>
  <c r="GC67" i="5"/>
  <c r="GB67" i="5"/>
  <c r="GA67" i="5"/>
  <c r="FZ67" i="5"/>
  <c r="FY67" i="5"/>
  <c r="FV67" i="5"/>
  <c r="FS67" i="5"/>
  <c r="MH67" i="5" s="1"/>
  <c r="FR67" i="5"/>
  <c r="MJ67" i="5" s="1"/>
  <c r="FM67" i="5"/>
  <c r="LZ67" i="5" s="1"/>
  <c r="FL67" i="5"/>
  <c r="MB67" i="5" s="1"/>
  <c r="FG67" i="5"/>
  <c r="LR67" i="5" s="1"/>
  <c r="FF67" i="5"/>
  <c r="LT67" i="5" s="1"/>
  <c r="FA67" i="5"/>
  <c r="EZ67" i="5"/>
  <c r="EW67" i="5"/>
  <c r="EV67" i="5"/>
  <c r="EP67" i="5"/>
  <c r="LB67" i="5" s="1"/>
  <c r="EO67" i="5"/>
  <c r="EL67" i="5"/>
  <c r="EE67" i="5"/>
  <c r="ED67" i="5"/>
  <c r="DY67" i="5"/>
  <c r="DX67" i="5"/>
  <c r="DR67" i="5"/>
  <c r="DQ67" i="5"/>
  <c r="DO67" i="5"/>
  <c r="DN67" i="5"/>
  <c r="DG67" i="5"/>
  <c r="KD67" i="5" s="1"/>
  <c r="DF67" i="5"/>
  <c r="KF67" i="5" s="1"/>
  <c r="DA67" i="5"/>
  <c r="JV67" i="5" s="1"/>
  <c r="CZ67" i="5"/>
  <c r="JX67" i="5" s="1"/>
  <c r="CV67" i="5"/>
  <c r="CW67" i="5" s="1"/>
  <c r="JR67" i="5" s="1"/>
  <c r="CU67" i="5"/>
  <c r="JN67" i="5" s="1"/>
  <c r="CT67" i="5"/>
  <c r="CQ67" i="5"/>
  <c r="CO67" i="5"/>
  <c r="FX67" i="5" s="1"/>
  <c r="CH67" i="5"/>
  <c r="CG67" i="5"/>
  <c r="CB67" i="5"/>
  <c r="CA67" i="5"/>
  <c r="BV67" i="5"/>
  <c r="BU67" i="5"/>
  <c r="BR67" i="5"/>
  <c r="BQ67" i="5"/>
  <c r="BK67" i="5"/>
  <c r="IJ67" i="5" s="1"/>
  <c r="BJ67" i="5"/>
  <c r="IH67" i="5" s="1"/>
  <c r="AX67" i="5"/>
  <c r="AW67" i="5"/>
  <c r="AS67" i="5"/>
  <c r="AR67" i="5"/>
  <c r="AL67" i="5"/>
  <c r="AK67" i="5"/>
  <c r="AH67" i="5"/>
  <c r="AG67" i="5"/>
  <c r="ML66" i="5"/>
  <c r="MD66" i="5"/>
  <c r="LV66" i="5"/>
  <c r="LN66" i="5"/>
  <c r="LF66" i="5"/>
  <c r="KX66" i="5"/>
  <c r="KP66" i="5"/>
  <c r="KH66" i="5"/>
  <c r="JZ66" i="5"/>
  <c r="JJ66" i="5"/>
  <c r="JB66" i="5"/>
  <c r="IT66" i="5"/>
  <c r="IL66" i="5"/>
  <c r="ID66" i="5"/>
  <c r="HV66" i="5"/>
  <c r="GI66" i="5"/>
  <c r="GF66" i="5"/>
  <c r="GE66" i="5"/>
  <c r="GD66" i="5"/>
  <c r="GC66" i="5"/>
  <c r="GB66" i="5"/>
  <c r="GA66" i="5"/>
  <c r="FZ66" i="5"/>
  <c r="FY66" i="5"/>
  <c r="FV66" i="5"/>
  <c r="FS66" i="5"/>
  <c r="MH66" i="5" s="1"/>
  <c r="FR66" i="5"/>
  <c r="MJ66" i="5" s="1"/>
  <c r="FM66" i="5"/>
  <c r="LZ66" i="5" s="1"/>
  <c r="FL66" i="5"/>
  <c r="MB66" i="5" s="1"/>
  <c r="FG66" i="5"/>
  <c r="LR66" i="5" s="1"/>
  <c r="FF66" i="5"/>
  <c r="LT66" i="5" s="1"/>
  <c r="FA66" i="5"/>
  <c r="EZ66" i="5"/>
  <c r="EW66" i="5"/>
  <c r="EV66" i="5"/>
  <c r="EP66" i="5"/>
  <c r="LB66" i="5" s="1"/>
  <c r="EO66" i="5"/>
  <c r="EL66" i="5"/>
  <c r="EE66" i="5"/>
  <c r="ED66" i="5"/>
  <c r="DY66" i="5"/>
  <c r="DX66" i="5"/>
  <c r="DR66" i="5"/>
  <c r="DQ66" i="5"/>
  <c r="DO66" i="5"/>
  <c r="DN66" i="5"/>
  <c r="DG66" i="5"/>
  <c r="KD66" i="5" s="1"/>
  <c r="DF66" i="5"/>
  <c r="KF66" i="5" s="1"/>
  <c r="DA66" i="5"/>
  <c r="JV66" i="5" s="1"/>
  <c r="CZ66" i="5"/>
  <c r="JX66" i="5" s="1"/>
  <c r="CV66" i="5"/>
  <c r="CW66" i="5" s="1"/>
  <c r="JR66" i="5" s="1"/>
  <c r="CU66" i="5"/>
  <c r="JN66" i="5" s="1"/>
  <c r="CT66" i="5"/>
  <c r="CQ66" i="5"/>
  <c r="CO66" i="5"/>
  <c r="CH66" i="5"/>
  <c r="CG66" i="5"/>
  <c r="CB66" i="5"/>
  <c r="CA66" i="5"/>
  <c r="BV66" i="5"/>
  <c r="BU66" i="5"/>
  <c r="BR66" i="5"/>
  <c r="BQ66" i="5"/>
  <c r="BK66" i="5"/>
  <c r="IJ66" i="5" s="1"/>
  <c r="BJ66" i="5"/>
  <c r="IH66" i="5" s="1"/>
  <c r="AX66" i="5"/>
  <c r="AW66" i="5"/>
  <c r="AS66" i="5"/>
  <c r="AR66" i="5"/>
  <c r="AL66" i="5"/>
  <c r="AK66" i="5"/>
  <c r="AH66" i="5"/>
  <c r="AG66" i="5"/>
  <c r="NS65" i="5"/>
  <c r="QB65" i="5" s="1"/>
  <c r="ML65" i="5"/>
  <c r="MD65" i="5"/>
  <c r="LV65" i="5"/>
  <c r="LN65" i="5"/>
  <c r="LF65" i="5"/>
  <c r="KX65" i="5"/>
  <c r="KP65" i="5"/>
  <c r="KH65" i="5"/>
  <c r="JZ65" i="5"/>
  <c r="JJ65" i="5"/>
  <c r="JB65" i="5"/>
  <c r="IT65" i="5"/>
  <c r="IL65" i="5"/>
  <c r="ID65" i="5"/>
  <c r="HV65" i="5"/>
  <c r="GI65" i="5"/>
  <c r="GF65" i="5"/>
  <c r="GE65" i="5"/>
  <c r="GD65" i="5"/>
  <c r="GC65" i="5"/>
  <c r="GB65" i="5"/>
  <c r="GA65" i="5"/>
  <c r="FZ65" i="5"/>
  <c r="FY65" i="5"/>
  <c r="FV65" i="5"/>
  <c r="FS65" i="5"/>
  <c r="MH65" i="5" s="1"/>
  <c r="FR65" i="5"/>
  <c r="MJ65" i="5" s="1"/>
  <c r="FM65" i="5"/>
  <c r="LZ65" i="5" s="1"/>
  <c r="FL65" i="5"/>
  <c r="MB65" i="5" s="1"/>
  <c r="FG65" i="5"/>
  <c r="LR65" i="5" s="1"/>
  <c r="FF65" i="5"/>
  <c r="LT65" i="5" s="1"/>
  <c r="FA65" i="5"/>
  <c r="EZ65" i="5"/>
  <c r="EW65" i="5"/>
  <c r="EV65" i="5"/>
  <c r="EP65" i="5"/>
  <c r="LB65" i="5" s="1"/>
  <c r="EO65" i="5"/>
  <c r="EL65" i="5"/>
  <c r="EE65" i="5"/>
  <c r="ED65" i="5"/>
  <c r="DY65" i="5"/>
  <c r="DX65" i="5"/>
  <c r="DR65" i="5"/>
  <c r="DQ65" i="5"/>
  <c r="DO65" i="5"/>
  <c r="DN65" i="5"/>
  <c r="DG65" i="5"/>
  <c r="KD65" i="5" s="1"/>
  <c r="DF65" i="5"/>
  <c r="KF65" i="5" s="1"/>
  <c r="DA65" i="5"/>
  <c r="JV65" i="5" s="1"/>
  <c r="CZ65" i="5"/>
  <c r="JX65" i="5" s="1"/>
  <c r="CV65" i="5"/>
  <c r="CW65" i="5" s="1"/>
  <c r="JR65" i="5" s="1"/>
  <c r="CU65" i="5"/>
  <c r="JN65" i="5" s="1"/>
  <c r="CT65" i="5"/>
  <c r="CQ65" i="5"/>
  <c r="CO65" i="5"/>
  <c r="FX65" i="5" s="1"/>
  <c r="CH65" i="5"/>
  <c r="CG65" i="5"/>
  <c r="CB65" i="5"/>
  <c r="CA65" i="5"/>
  <c r="BV65" i="5"/>
  <c r="BU65" i="5"/>
  <c r="BR65" i="5"/>
  <c r="BQ65" i="5"/>
  <c r="BK65" i="5"/>
  <c r="IJ65" i="5" s="1"/>
  <c r="BJ65" i="5"/>
  <c r="IH65" i="5" s="1"/>
  <c r="AX65" i="5"/>
  <c r="AW65" i="5"/>
  <c r="AS65" i="5"/>
  <c r="AR65" i="5"/>
  <c r="AL65" i="5"/>
  <c r="AK65" i="5"/>
  <c r="AH65" i="5"/>
  <c r="AG65" i="5"/>
  <c r="NS64" i="5"/>
  <c r="QB64" i="5" s="1"/>
  <c r="ML64" i="5"/>
  <c r="MD64" i="5"/>
  <c r="LV64" i="5"/>
  <c r="LN64" i="5"/>
  <c r="LF64" i="5"/>
  <c r="KX64" i="5"/>
  <c r="KP64" i="5"/>
  <c r="KH64" i="5"/>
  <c r="JZ64" i="5"/>
  <c r="JJ64" i="5"/>
  <c r="JB64" i="5"/>
  <c r="IT64" i="5"/>
  <c r="IL64" i="5"/>
  <c r="ID64" i="5"/>
  <c r="HV64" i="5"/>
  <c r="GI64" i="5"/>
  <c r="GF64" i="5"/>
  <c r="GE64" i="5"/>
  <c r="GD64" i="5"/>
  <c r="GC64" i="5"/>
  <c r="GB64" i="5"/>
  <c r="GA64" i="5"/>
  <c r="FZ64" i="5"/>
  <c r="FY64" i="5"/>
  <c r="FV64" i="5"/>
  <c r="FS64" i="5"/>
  <c r="MH64" i="5" s="1"/>
  <c r="FR64" i="5"/>
  <c r="MJ64" i="5" s="1"/>
  <c r="FM64" i="5"/>
  <c r="LZ64" i="5" s="1"/>
  <c r="FL64" i="5"/>
  <c r="MB64" i="5" s="1"/>
  <c r="FG64" i="5"/>
  <c r="LR64" i="5" s="1"/>
  <c r="FF64" i="5"/>
  <c r="LT64" i="5" s="1"/>
  <c r="FA64" i="5"/>
  <c r="EZ64" i="5"/>
  <c r="EW64" i="5"/>
  <c r="EV64" i="5"/>
  <c r="EP64" i="5"/>
  <c r="LB64" i="5" s="1"/>
  <c r="EO64" i="5"/>
  <c r="EL64" i="5"/>
  <c r="EE64" i="5"/>
  <c r="ED64" i="5"/>
  <c r="DY64" i="5"/>
  <c r="DX64" i="5"/>
  <c r="DR64" i="5"/>
  <c r="DQ64" i="5"/>
  <c r="DO64" i="5"/>
  <c r="DN64" i="5"/>
  <c r="DG64" i="5"/>
  <c r="KD64" i="5" s="1"/>
  <c r="DF64" i="5"/>
  <c r="KF64" i="5" s="1"/>
  <c r="DA64" i="5"/>
  <c r="JV64" i="5" s="1"/>
  <c r="CZ64" i="5"/>
  <c r="JX64" i="5" s="1"/>
  <c r="CV64" i="5"/>
  <c r="CW64" i="5" s="1"/>
  <c r="JR64" i="5" s="1"/>
  <c r="CU64" i="5"/>
  <c r="JN64" i="5" s="1"/>
  <c r="CT64" i="5"/>
  <c r="CQ64" i="5"/>
  <c r="CO64" i="5"/>
  <c r="FX64" i="5" s="1"/>
  <c r="CH64" i="5"/>
  <c r="CG64" i="5"/>
  <c r="CB64" i="5"/>
  <c r="CA64" i="5"/>
  <c r="BV64" i="5"/>
  <c r="BU64" i="5"/>
  <c r="BR64" i="5"/>
  <c r="BQ64" i="5"/>
  <c r="BK64" i="5"/>
  <c r="IJ64" i="5" s="1"/>
  <c r="BJ64" i="5"/>
  <c r="IH64" i="5" s="1"/>
  <c r="AX64" i="5"/>
  <c r="AW64" i="5"/>
  <c r="AS64" i="5"/>
  <c r="AR64" i="5"/>
  <c r="AL64" i="5"/>
  <c r="AK64" i="5"/>
  <c r="AH64" i="5"/>
  <c r="AG64" i="5"/>
  <c r="ML63" i="5"/>
  <c r="MD63" i="5"/>
  <c r="LV63" i="5"/>
  <c r="LN63" i="5"/>
  <c r="LF63" i="5"/>
  <c r="KX63" i="5"/>
  <c r="KP63" i="5"/>
  <c r="KH63" i="5"/>
  <c r="JZ63" i="5"/>
  <c r="JJ63" i="5"/>
  <c r="JB63" i="5"/>
  <c r="IT63" i="5"/>
  <c r="IL63" i="5"/>
  <c r="ID63" i="5"/>
  <c r="HV63" i="5"/>
  <c r="GI63" i="5"/>
  <c r="GF63" i="5"/>
  <c r="GE63" i="5"/>
  <c r="GD63" i="5"/>
  <c r="GC63" i="5"/>
  <c r="GB63" i="5"/>
  <c r="GA63" i="5"/>
  <c r="FZ63" i="5"/>
  <c r="FY63" i="5"/>
  <c r="FV63" i="5"/>
  <c r="FS63" i="5"/>
  <c r="MH63" i="5" s="1"/>
  <c r="FR63" i="5"/>
  <c r="MJ63" i="5" s="1"/>
  <c r="FM63" i="5"/>
  <c r="LZ63" i="5" s="1"/>
  <c r="FL63" i="5"/>
  <c r="MB63" i="5" s="1"/>
  <c r="FG63" i="5"/>
  <c r="LR63" i="5" s="1"/>
  <c r="FF63" i="5"/>
  <c r="LT63" i="5" s="1"/>
  <c r="FA63" i="5"/>
  <c r="EZ63" i="5"/>
  <c r="EW63" i="5"/>
  <c r="EV63" i="5"/>
  <c r="EP63" i="5"/>
  <c r="LB63" i="5" s="1"/>
  <c r="EO63" i="5"/>
  <c r="EL63" i="5"/>
  <c r="EE63" i="5"/>
  <c r="ED63" i="5"/>
  <c r="DY63" i="5"/>
  <c r="DX63" i="5"/>
  <c r="DR63" i="5"/>
  <c r="DQ63" i="5"/>
  <c r="DO63" i="5"/>
  <c r="DN63" i="5"/>
  <c r="DG63" i="5"/>
  <c r="KD63" i="5" s="1"/>
  <c r="DF63" i="5"/>
  <c r="KF63" i="5" s="1"/>
  <c r="DA63" i="5"/>
  <c r="JV63" i="5" s="1"/>
  <c r="CZ63" i="5"/>
  <c r="JX63" i="5" s="1"/>
  <c r="CV63" i="5"/>
  <c r="CW63" i="5" s="1"/>
  <c r="JR63" i="5" s="1"/>
  <c r="CU63" i="5"/>
  <c r="JN63" i="5" s="1"/>
  <c r="CT63" i="5"/>
  <c r="CQ63" i="5"/>
  <c r="CO63" i="5"/>
  <c r="CH63" i="5"/>
  <c r="CG63" i="5"/>
  <c r="CB63" i="5"/>
  <c r="CA63" i="5"/>
  <c r="BV63" i="5"/>
  <c r="BU63" i="5"/>
  <c r="BR63" i="5"/>
  <c r="BQ63" i="5"/>
  <c r="BK63" i="5"/>
  <c r="IJ63" i="5" s="1"/>
  <c r="BJ63" i="5"/>
  <c r="IH63" i="5" s="1"/>
  <c r="AX63" i="5"/>
  <c r="AW63" i="5"/>
  <c r="AS63" i="5"/>
  <c r="AR63" i="5"/>
  <c r="AL63" i="5"/>
  <c r="AK63" i="5"/>
  <c r="AH63" i="5"/>
  <c r="AG63" i="5"/>
  <c r="ML62" i="5"/>
  <c r="MD62" i="5"/>
  <c r="LV62" i="5"/>
  <c r="LN62" i="5"/>
  <c r="LF62" i="5"/>
  <c r="KX62" i="5"/>
  <c r="KP62" i="5"/>
  <c r="KH62" i="5"/>
  <c r="JZ62" i="5"/>
  <c r="JJ62" i="5"/>
  <c r="JB62" i="5"/>
  <c r="IT62" i="5"/>
  <c r="IL62" i="5"/>
  <c r="ID62" i="5"/>
  <c r="HV62" i="5"/>
  <c r="GI62" i="5"/>
  <c r="GF62" i="5"/>
  <c r="GE62" i="5"/>
  <c r="GD62" i="5"/>
  <c r="GC62" i="5"/>
  <c r="GB62" i="5"/>
  <c r="GA62" i="5"/>
  <c r="FZ62" i="5"/>
  <c r="FY62" i="5"/>
  <c r="FV62" i="5"/>
  <c r="FS62" i="5"/>
  <c r="MH62" i="5" s="1"/>
  <c r="FR62" i="5"/>
  <c r="MJ62" i="5" s="1"/>
  <c r="FM62" i="5"/>
  <c r="LZ62" i="5" s="1"/>
  <c r="FL62" i="5"/>
  <c r="MB62" i="5" s="1"/>
  <c r="FG62" i="5"/>
  <c r="LR62" i="5" s="1"/>
  <c r="FF62" i="5"/>
  <c r="LT62" i="5" s="1"/>
  <c r="FA62" i="5"/>
  <c r="EZ62" i="5"/>
  <c r="EW62" i="5"/>
  <c r="EV62" i="5"/>
  <c r="EP62" i="5"/>
  <c r="LB62" i="5" s="1"/>
  <c r="EO62" i="5"/>
  <c r="EL62" i="5"/>
  <c r="EE62" i="5"/>
  <c r="ED62" i="5"/>
  <c r="DY62" i="5"/>
  <c r="DX62" i="5"/>
  <c r="DR62" i="5"/>
  <c r="DQ62" i="5"/>
  <c r="DO62" i="5"/>
  <c r="DN62" i="5"/>
  <c r="DG62" i="5"/>
  <c r="KD62" i="5" s="1"/>
  <c r="DF62" i="5"/>
  <c r="KF62" i="5" s="1"/>
  <c r="DA62" i="5"/>
  <c r="JV62" i="5" s="1"/>
  <c r="CZ62" i="5"/>
  <c r="JX62" i="5" s="1"/>
  <c r="CV62" i="5"/>
  <c r="CW62" i="5" s="1"/>
  <c r="JR62" i="5" s="1"/>
  <c r="CU62" i="5"/>
  <c r="JN62" i="5" s="1"/>
  <c r="CT62" i="5"/>
  <c r="CQ62" i="5"/>
  <c r="CO62" i="5"/>
  <c r="CH62" i="5"/>
  <c r="CG62" i="5"/>
  <c r="CB62" i="5"/>
  <c r="CA62" i="5"/>
  <c r="BV62" i="5"/>
  <c r="BU62" i="5"/>
  <c r="BR62" i="5"/>
  <c r="BQ62" i="5"/>
  <c r="BK62" i="5"/>
  <c r="IJ62" i="5" s="1"/>
  <c r="BJ62" i="5"/>
  <c r="IH62" i="5" s="1"/>
  <c r="AX62" i="5"/>
  <c r="AW62" i="5"/>
  <c r="AS62" i="5"/>
  <c r="AR62" i="5"/>
  <c r="AL62" i="5"/>
  <c r="AK62" i="5"/>
  <c r="AH62" i="5"/>
  <c r="AG62" i="5"/>
  <c r="ML61" i="5"/>
  <c r="MD61" i="5"/>
  <c r="LV61" i="5"/>
  <c r="LN61" i="5"/>
  <c r="LF61" i="5"/>
  <c r="KX61" i="5"/>
  <c r="KP61" i="5"/>
  <c r="KH61" i="5"/>
  <c r="JZ61" i="5"/>
  <c r="JJ61" i="5"/>
  <c r="JB61" i="5"/>
  <c r="IT61" i="5"/>
  <c r="IL61" i="5"/>
  <c r="ID61" i="5"/>
  <c r="HV61" i="5"/>
  <c r="GI61" i="5"/>
  <c r="GF61" i="5"/>
  <c r="GE61" i="5"/>
  <c r="GD61" i="5"/>
  <c r="GC61" i="5"/>
  <c r="GB61" i="5"/>
  <c r="GA61" i="5"/>
  <c r="FZ61" i="5"/>
  <c r="FY61" i="5"/>
  <c r="FV61" i="5"/>
  <c r="FS61" i="5"/>
  <c r="MH61" i="5" s="1"/>
  <c r="FR61" i="5"/>
  <c r="MJ61" i="5" s="1"/>
  <c r="FM61" i="5"/>
  <c r="LZ61" i="5" s="1"/>
  <c r="FL61" i="5"/>
  <c r="MB61" i="5" s="1"/>
  <c r="FG61" i="5"/>
  <c r="LR61" i="5" s="1"/>
  <c r="FF61" i="5"/>
  <c r="LT61" i="5" s="1"/>
  <c r="FA61" i="5"/>
  <c r="EZ61" i="5"/>
  <c r="EW61" i="5"/>
  <c r="EV61" i="5"/>
  <c r="EP61" i="5"/>
  <c r="LB61" i="5" s="1"/>
  <c r="EO61" i="5"/>
  <c r="EL61" i="5"/>
  <c r="EE61" i="5"/>
  <c r="ED61" i="5"/>
  <c r="DY61" i="5"/>
  <c r="DX61" i="5"/>
  <c r="DR61" i="5"/>
  <c r="DQ61" i="5"/>
  <c r="DO61" i="5"/>
  <c r="DN61" i="5"/>
  <c r="DG61" i="5"/>
  <c r="KD61" i="5" s="1"/>
  <c r="DF61" i="5"/>
  <c r="KF61" i="5" s="1"/>
  <c r="DA61" i="5"/>
  <c r="JV61" i="5" s="1"/>
  <c r="CZ61" i="5"/>
  <c r="JX61" i="5" s="1"/>
  <c r="CV61" i="5"/>
  <c r="CW61" i="5" s="1"/>
  <c r="JR61" i="5" s="1"/>
  <c r="CU61" i="5"/>
  <c r="JN61" i="5" s="1"/>
  <c r="CT61" i="5"/>
  <c r="CQ61" i="5"/>
  <c r="CO61" i="5"/>
  <c r="FW61" i="5" s="1"/>
  <c r="CH61" i="5"/>
  <c r="CG61" i="5"/>
  <c r="CB61" i="5"/>
  <c r="CA61" i="5"/>
  <c r="BV61" i="5"/>
  <c r="BU61" i="5"/>
  <c r="BR61" i="5"/>
  <c r="BQ61" i="5"/>
  <c r="BK61" i="5"/>
  <c r="IJ61" i="5" s="1"/>
  <c r="BJ61" i="5"/>
  <c r="IH61" i="5" s="1"/>
  <c r="AX61" i="5"/>
  <c r="AW61" i="5"/>
  <c r="AS61" i="5"/>
  <c r="AR61" i="5"/>
  <c r="AL61" i="5"/>
  <c r="AK61" i="5"/>
  <c r="AH61" i="5"/>
  <c r="AG61" i="5"/>
  <c r="FK113" i="5"/>
  <c r="ML60" i="5"/>
  <c r="MD60" i="5"/>
  <c r="LV60" i="5"/>
  <c r="LN60" i="5"/>
  <c r="LF60" i="5"/>
  <c r="KX60" i="5"/>
  <c r="KP60" i="5"/>
  <c r="KH60" i="5"/>
  <c r="JZ60" i="5"/>
  <c r="JJ60" i="5"/>
  <c r="JB60" i="5"/>
  <c r="IT60" i="5"/>
  <c r="IL60" i="5"/>
  <c r="ID60" i="5"/>
  <c r="HV60" i="5"/>
  <c r="GI60" i="5"/>
  <c r="GF60" i="5"/>
  <c r="GE60" i="5"/>
  <c r="GD60" i="5"/>
  <c r="GC60" i="5"/>
  <c r="GB60" i="5"/>
  <c r="GA60" i="5"/>
  <c r="FZ60" i="5"/>
  <c r="FY60" i="5"/>
  <c r="FV60" i="5"/>
  <c r="FS60" i="5"/>
  <c r="MH60" i="5" s="1"/>
  <c r="FR60" i="5"/>
  <c r="MJ60" i="5" s="1"/>
  <c r="FM60" i="5"/>
  <c r="LZ60" i="5" s="1"/>
  <c r="FL60" i="5"/>
  <c r="MB60" i="5" s="1"/>
  <c r="FG60" i="5"/>
  <c r="LR60" i="5" s="1"/>
  <c r="FF60" i="5"/>
  <c r="LT60" i="5" s="1"/>
  <c r="FA60" i="5"/>
  <c r="EZ60" i="5"/>
  <c r="EW60" i="5"/>
  <c r="EV60" i="5"/>
  <c r="EP60" i="5"/>
  <c r="LB60" i="5" s="1"/>
  <c r="EO60" i="5"/>
  <c r="EL60" i="5"/>
  <c r="EE60" i="5"/>
  <c r="ED60" i="5"/>
  <c r="DY60" i="5"/>
  <c r="DX60" i="5"/>
  <c r="DR60" i="5"/>
  <c r="DQ60" i="5"/>
  <c r="DO60" i="5"/>
  <c r="DN60" i="5"/>
  <c r="DG60" i="5"/>
  <c r="KD60" i="5" s="1"/>
  <c r="DF60" i="5"/>
  <c r="KF60" i="5" s="1"/>
  <c r="DA60" i="5"/>
  <c r="JV60" i="5" s="1"/>
  <c r="KA60" i="5" s="1"/>
  <c r="CZ60" i="5"/>
  <c r="JX60" i="5" s="1"/>
  <c r="CV60" i="5"/>
  <c r="CW60" i="5" s="1"/>
  <c r="JR60" i="5" s="1"/>
  <c r="CU60" i="5"/>
  <c r="JN60" i="5" s="1"/>
  <c r="CT60" i="5"/>
  <c r="CQ60" i="5"/>
  <c r="CO60" i="5"/>
  <c r="CH60" i="5"/>
  <c r="CG60" i="5"/>
  <c r="CB60" i="5"/>
  <c r="CA60" i="5"/>
  <c r="BV60" i="5"/>
  <c r="BU60" i="5"/>
  <c r="BR60" i="5"/>
  <c r="BQ60" i="5"/>
  <c r="BK60" i="5"/>
  <c r="IJ60" i="5" s="1"/>
  <c r="BJ60" i="5"/>
  <c r="IH60" i="5" s="1"/>
  <c r="IM60" i="5" s="1"/>
  <c r="AX60" i="5"/>
  <c r="AW60" i="5"/>
  <c r="AS60" i="5"/>
  <c r="AR60" i="5"/>
  <c r="AL60" i="5"/>
  <c r="AK60" i="5"/>
  <c r="AH60" i="5"/>
  <c r="AG60" i="5"/>
  <c r="ML59" i="5"/>
  <c r="MD59" i="5"/>
  <c r="LV59" i="5"/>
  <c r="LN59" i="5"/>
  <c r="LF59" i="5"/>
  <c r="KX59" i="5"/>
  <c r="KP59" i="5"/>
  <c r="KH59" i="5"/>
  <c r="JZ59" i="5"/>
  <c r="JJ59" i="5"/>
  <c r="JB59" i="5"/>
  <c r="IT59" i="5"/>
  <c r="IL59" i="5"/>
  <c r="ID59" i="5"/>
  <c r="HV59" i="5"/>
  <c r="GI59" i="5"/>
  <c r="GF59" i="5"/>
  <c r="GE59" i="5"/>
  <c r="GD59" i="5"/>
  <c r="GC59" i="5"/>
  <c r="GB59" i="5"/>
  <c r="GA59" i="5"/>
  <c r="FZ59" i="5"/>
  <c r="FY59" i="5"/>
  <c r="FV59" i="5"/>
  <c r="FS59" i="5"/>
  <c r="MH59" i="5" s="1"/>
  <c r="FR59" i="5"/>
  <c r="MJ59" i="5" s="1"/>
  <c r="FM59" i="5"/>
  <c r="LZ59" i="5" s="1"/>
  <c r="FL59" i="5"/>
  <c r="MB59" i="5" s="1"/>
  <c r="FG59" i="5"/>
  <c r="LR59" i="5" s="1"/>
  <c r="FF59" i="5"/>
  <c r="LT59" i="5" s="1"/>
  <c r="FA59" i="5"/>
  <c r="EZ59" i="5"/>
  <c r="EW59" i="5"/>
  <c r="EV59" i="5"/>
  <c r="EP59" i="5"/>
  <c r="LB59" i="5" s="1"/>
  <c r="EO59" i="5"/>
  <c r="EL59" i="5"/>
  <c r="EE59" i="5"/>
  <c r="ED59" i="5"/>
  <c r="DY59" i="5"/>
  <c r="DX59" i="5"/>
  <c r="DR59" i="5"/>
  <c r="DQ59" i="5"/>
  <c r="DO59" i="5"/>
  <c r="DN59" i="5"/>
  <c r="DG59" i="5"/>
  <c r="KD59" i="5" s="1"/>
  <c r="DF59" i="5"/>
  <c r="KF59" i="5" s="1"/>
  <c r="DA59" i="5"/>
  <c r="JV59" i="5" s="1"/>
  <c r="CZ59" i="5"/>
  <c r="JX59" i="5" s="1"/>
  <c r="CV59" i="5"/>
  <c r="CW59" i="5" s="1"/>
  <c r="JR59" i="5" s="1"/>
  <c r="CU59" i="5"/>
  <c r="JN59" i="5" s="1"/>
  <c r="CT59" i="5"/>
  <c r="CQ59" i="5"/>
  <c r="CO59" i="5"/>
  <c r="FX59" i="5" s="1"/>
  <c r="CH59" i="5"/>
  <c r="CG59" i="5"/>
  <c r="CB59" i="5"/>
  <c r="CA59" i="5"/>
  <c r="BV59" i="5"/>
  <c r="BU59" i="5"/>
  <c r="BR59" i="5"/>
  <c r="BQ59" i="5"/>
  <c r="BK59" i="5"/>
  <c r="IJ59" i="5" s="1"/>
  <c r="BJ59" i="5"/>
  <c r="IH59" i="5" s="1"/>
  <c r="AX59" i="5"/>
  <c r="AW59" i="5"/>
  <c r="AS59" i="5"/>
  <c r="AR59" i="5"/>
  <c r="AL59" i="5"/>
  <c r="AK59" i="5"/>
  <c r="AH59" i="5"/>
  <c r="AG59" i="5"/>
  <c r="NS58" i="5"/>
  <c r="QB58" i="5" s="1"/>
  <c r="ML58" i="5"/>
  <c r="MD58" i="5"/>
  <c r="LV58" i="5"/>
  <c r="LN58" i="5"/>
  <c r="LF58" i="5"/>
  <c r="KX58" i="5"/>
  <c r="KP58" i="5"/>
  <c r="KH58" i="5"/>
  <c r="JZ58" i="5"/>
  <c r="JJ58" i="5"/>
  <c r="JB58" i="5"/>
  <c r="IT58" i="5"/>
  <c r="IL58" i="5"/>
  <c r="ID58" i="5"/>
  <c r="HV58" i="5"/>
  <c r="GI58" i="5"/>
  <c r="GF58" i="5"/>
  <c r="GE58" i="5"/>
  <c r="GD58" i="5"/>
  <c r="GC58" i="5"/>
  <c r="GB58" i="5"/>
  <c r="GA58" i="5"/>
  <c r="FZ58" i="5"/>
  <c r="FY58" i="5"/>
  <c r="FV58" i="5"/>
  <c r="FS58" i="5"/>
  <c r="MH58" i="5" s="1"/>
  <c r="FR58" i="5"/>
  <c r="MJ58" i="5" s="1"/>
  <c r="FM58" i="5"/>
  <c r="LZ58" i="5" s="1"/>
  <c r="FL58" i="5"/>
  <c r="MB58" i="5" s="1"/>
  <c r="FG58" i="5"/>
  <c r="LR58" i="5" s="1"/>
  <c r="FF58" i="5"/>
  <c r="LT58" i="5" s="1"/>
  <c r="FA58" i="5"/>
  <c r="EZ58" i="5"/>
  <c r="EW58" i="5"/>
  <c r="EV58" i="5"/>
  <c r="EP58" i="5"/>
  <c r="LB58" i="5" s="1"/>
  <c r="EO58" i="5"/>
  <c r="EL58" i="5"/>
  <c r="EE58" i="5"/>
  <c r="ED58" i="5"/>
  <c r="DY58" i="5"/>
  <c r="DX58" i="5"/>
  <c r="DR58" i="5"/>
  <c r="DQ58" i="5"/>
  <c r="DO58" i="5"/>
  <c r="DN58" i="5"/>
  <c r="DG58" i="5"/>
  <c r="KD58" i="5" s="1"/>
  <c r="DF58" i="5"/>
  <c r="KF58" i="5" s="1"/>
  <c r="DA58" i="5"/>
  <c r="JV58" i="5" s="1"/>
  <c r="CZ58" i="5"/>
  <c r="JX58" i="5" s="1"/>
  <c r="CV58" i="5"/>
  <c r="CW58" i="5" s="1"/>
  <c r="JR58" i="5" s="1"/>
  <c r="CU58" i="5"/>
  <c r="JN58" i="5" s="1"/>
  <c r="CT58" i="5"/>
  <c r="CQ58" i="5"/>
  <c r="CO58" i="5"/>
  <c r="FW58" i="5" s="1"/>
  <c r="CH58" i="5"/>
  <c r="CG58" i="5"/>
  <c r="CB58" i="5"/>
  <c r="CA58" i="5"/>
  <c r="BV58" i="5"/>
  <c r="BU58" i="5"/>
  <c r="BR58" i="5"/>
  <c r="BQ58" i="5"/>
  <c r="BK58" i="5"/>
  <c r="IJ58" i="5" s="1"/>
  <c r="IK58" i="5" s="1"/>
  <c r="BJ58" i="5"/>
  <c r="IH58" i="5" s="1"/>
  <c r="AX58" i="5"/>
  <c r="AW58" i="5"/>
  <c r="AS58" i="5"/>
  <c r="AR58" i="5"/>
  <c r="AL58" i="5"/>
  <c r="AK58" i="5"/>
  <c r="AH58" i="5"/>
  <c r="AG58" i="5"/>
  <c r="NS57" i="5"/>
  <c r="QB57" i="5" s="1"/>
  <c r="ML57" i="5"/>
  <c r="MD57" i="5"/>
  <c r="LV57" i="5"/>
  <c r="LN57" i="5"/>
  <c r="LF57" i="5"/>
  <c r="KX57" i="5"/>
  <c r="KP57" i="5"/>
  <c r="KH57" i="5"/>
  <c r="JZ57" i="5"/>
  <c r="JJ57" i="5"/>
  <c r="JB57" i="5"/>
  <c r="IT57" i="5"/>
  <c r="IL57" i="5"/>
  <c r="ID57" i="5"/>
  <c r="HV57" i="5"/>
  <c r="GI57" i="5"/>
  <c r="GF57" i="5"/>
  <c r="GE57" i="5"/>
  <c r="GD57" i="5"/>
  <c r="GC57" i="5"/>
  <c r="GB57" i="5"/>
  <c r="GA57" i="5"/>
  <c r="FZ57" i="5"/>
  <c r="FY57" i="5"/>
  <c r="FV57" i="5"/>
  <c r="FS57" i="5"/>
  <c r="MH57" i="5" s="1"/>
  <c r="FR57" i="5"/>
  <c r="MJ57" i="5" s="1"/>
  <c r="FM57" i="5"/>
  <c r="LZ57" i="5" s="1"/>
  <c r="FL57" i="5"/>
  <c r="MB57" i="5" s="1"/>
  <c r="FG57" i="5"/>
  <c r="LR57" i="5" s="1"/>
  <c r="FF57" i="5"/>
  <c r="LT57" i="5" s="1"/>
  <c r="FA57" i="5"/>
  <c r="EZ57" i="5"/>
  <c r="EW57" i="5"/>
  <c r="EV57" i="5"/>
  <c r="EP57" i="5"/>
  <c r="LB57" i="5" s="1"/>
  <c r="EO57" i="5"/>
  <c r="EL57" i="5"/>
  <c r="EE57" i="5"/>
  <c r="ED57" i="5"/>
  <c r="DY57" i="5"/>
  <c r="DX57" i="5"/>
  <c r="DR57" i="5"/>
  <c r="DQ57" i="5"/>
  <c r="DO57" i="5"/>
  <c r="DN57" i="5"/>
  <c r="DG57" i="5"/>
  <c r="KD57" i="5" s="1"/>
  <c r="DF57" i="5"/>
  <c r="KF57" i="5" s="1"/>
  <c r="DA57" i="5"/>
  <c r="JV57" i="5" s="1"/>
  <c r="CZ57" i="5"/>
  <c r="JX57" i="5" s="1"/>
  <c r="CV57" i="5"/>
  <c r="CW57" i="5" s="1"/>
  <c r="JR57" i="5" s="1"/>
  <c r="CU57" i="5"/>
  <c r="JN57" i="5" s="1"/>
  <c r="CT57" i="5"/>
  <c r="CQ57" i="5"/>
  <c r="CO57" i="5"/>
  <c r="FW57" i="5" s="1"/>
  <c r="CH57" i="5"/>
  <c r="CG57" i="5"/>
  <c r="CB57" i="5"/>
  <c r="CA57" i="5"/>
  <c r="BV57" i="5"/>
  <c r="BU57" i="5"/>
  <c r="BR57" i="5"/>
  <c r="BQ57" i="5"/>
  <c r="BK57" i="5"/>
  <c r="IJ57" i="5" s="1"/>
  <c r="IK57" i="5" s="1"/>
  <c r="BJ57" i="5"/>
  <c r="IH57" i="5" s="1"/>
  <c r="AX57" i="5"/>
  <c r="AW57" i="5"/>
  <c r="AS57" i="5"/>
  <c r="AR57" i="5"/>
  <c r="AL57" i="5"/>
  <c r="AK57" i="5"/>
  <c r="AH57" i="5"/>
  <c r="AG57" i="5"/>
  <c r="NS56" i="5"/>
  <c r="QB56" i="5" s="1"/>
  <c r="ML56" i="5"/>
  <c r="MD56" i="5"/>
  <c r="LV56" i="5"/>
  <c r="LN56" i="5"/>
  <c r="LF56" i="5"/>
  <c r="KX56" i="5"/>
  <c r="KP56" i="5"/>
  <c r="KH56" i="5"/>
  <c r="JZ56" i="5"/>
  <c r="JJ56" i="5"/>
  <c r="JB56" i="5"/>
  <c r="IT56" i="5"/>
  <c r="IL56" i="5"/>
  <c r="ID56" i="5"/>
  <c r="HV56" i="5"/>
  <c r="GI56" i="5"/>
  <c r="GF56" i="5"/>
  <c r="GE56" i="5"/>
  <c r="GD56" i="5"/>
  <c r="GC56" i="5"/>
  <c r="GB56" i="5"/>
  <c r="GA56" i="5"/>
  <c r="FZ56" i="5"/>
  <c r="FY56" i="5"/>
  <c r="FV56" i="5"/>
  <c r="FS56" i="5"/>
  <c r="MH56" i="5" s="1"/>
  <c r="FR56" i="5"/>
  <c r="MJ56" i="5" s="1"/>
  <c r="MK56" i="5" s="1"/>
  <c r="FM56" i="5"/>
  <c r="LZ56" i="5" s="1"/>
  <c r="FL56" i="5"/>
  <c r="MB56" i="5" s="1"/>
  <c r="FG56" i="5"/>
  <c r="LR56" i="5" s="1"/>
  <c r="FF56" i="5"/>
  <c r="LT56" i="5" s="1"/>
  <c r="LU56" i="5" s="1"/>
  <c r="FA56" i="5"/>
  <c r="EZ56" i="5"/>
  <c r="EW56" i="5"/>
  <c r="EV56" i="5"/>
  <c r="EP56" i="5"/>
  <c r="LB56" i="5" s="1"/>
  <c r="EO56" i="5"/>
  <c r="EL56" i="5"/>
  <c r="EE56" i="5"/>
  <c r="ED56" i="5"/>
  <c r="DY56" i="5"/>
  <c r="DX56" i="5"/>
  <c r="DR56" i="5"/>
  <c r="DQ56" i="5"/>
  <c r="DO56" i="5"/>
  <c r="DN56" i="5"/>
  <c r="DG56" i="5"/>
  <c r="KD56" i="5" s="1"/>
  <c r="DF56" i="5"/>
  <c r="KF56" i="5" s="1"/>
  <c r="DA56" i="5"/>
  <c r="JV56" i="5" s="1"/>
  <c r="CZ56" i="5"/>
  <c r="JX56" i="5" s="1"/>
  <c r="JY56" i="5" s="1"/>
  <c r="CV56" i="5"/>
  <c r="CW56" i="5" s="1"/>
  <c r="JR56" i="5" s="1"/>
  <c r="CU56" i="5"/>
  <c r="JN56" i="5" s="1"/>
  <c r="CT56" i="5"/>
  <c r="CQ56" i="5"/>
  <c r="CO56" i="5"/>
  <c r="FW56" i="5" s="1"/>
  <c r="CH56" i="5"/>
  <c r="CG56" i="5"/>
  <c r="CB56" i="5"/>
  <c r="CA56" i="5"/>
  <c r="BV56" i="5"/>
  <c r="BU56" i="5"/>
  <c r="BR56" i="5"/>
  <c r="BQ56" i="5"/>
  <c r="BK56" i="5"/>
  <c r="IJ56" i="5" s="1"/>
  <c r="BJ56" i="5"/>
  <c r="IH56" i="5" s="1"/>
  <c r="AX56" i="5"/>
  <c r="AW56" i="5"/>
  <c r="AS56" i="5"/>
  <c r="AR56" i="5"/>
  <c r="AL56" i="5"/>
  <c r="AK56" i="5"/>
  <c r="AH56" i="5"/>
  <c r="AG56" i="5"/>
  <c r="ML55" i="5"/>
  <c r="MD55" i="5"/>
  <c r="LV55" i="5"/>
  <c r="LN55" i="5"/>
  <c r="LF55" i="5"/>
  <c r="KX55" i="5"/>
  <c r="KP55" i="5"/>
  <c r="KH55" i="5"/>
  <c r="JZ55" i="5"/>
  <c r="JJ55" i="5"/>
  <c r="JB55" i="5"/>
  <c r="IT55" i="5"/>
  <c r="IL55" i="5"/>
  <c r="ID55" i="5"/>
  <c r="HV55" i="5"/>
  <c r="GI55" i="5"/>
  <c r="GF55" i="5"/>
  <c r="GE55" i="5"/>
  <c r="GD55" i="5"/>
  <c r="GC55" i="5"/>
  <c r="GB55" i="5"/>
  <c r="GA55" i="5"/>
  <c r="FZ55" i="5"/>
  <c r="FY55" i="5"/>
  <c r="FV55" i="5"/>
  <c r="FS55" i="5"/>
  <c r="MH55" i="5" s="1"/>
  <c r="FR55" i="5"/>
  <c r="MJ55" i="5" s="1"/>
  <c r="MK55" i="5" s="1"/>
  <c r="FM55" i="5"/>
  <c r="LZ55" i="5" s="1"/>
  <c r="FL55" i="5"/>
  <c r="MB55" i="5" s="1"/>
  <c r="MC55" i="5" s="1"/>
  <c r="FG55" i="5"/>
  <c r="LR55" i="5" s="1"/>
  <c r="FF55" i="5"/>
  <c r="LT55" i="5" s="1"/>
  <c r="LU55" i="5" s="1"/>
  <c r="FA55" i="5"/>
  <c r="EZ55" i="5"/>
  <c r="EW55" i="5"/>
  <c r="EV55" i="5"/>
  <c r="EP55" i="5"/>
  <c r="LB55" i="5" s="1"/>
  <c r="EO55" i="5"/>
  <c r="EL55" i="5"/>
  <c r="EE55" i="5"/>
  <c r="ED55" i="5"/>
  <c r="DY55" i="5"/>
  <c r="DX55" i="5"/>
  <c r="DR55" i="5"/>
  <c r="DQ55" i="5"/>
  <c r="DO55" i="5"/>
  <c r="DN55" i="5"/>
  <c r="DG55" i="5"/>
  <c r="KD55" i="5" s="1"/>
  <c r="DF55" i="5"/>
  <c r="KF55" i="5" s="1"/>
  <c r="DA55" i="5"/>
  <c r="JV55" i="5" s="1"/>
  <c r="CZ55" i="5"/>
  <c r="JX55" i="5" s="1"/>
  <c r="CV55" i="5"/>
  <c r="CW55" i="5" s="1"/>
  <c r="JR55" i="5" s="1"/>
  <c r="CU55" i="5"/>
  <c r="JN55" i="5" s="1"/>
  <c r="CT55" i="5"/>
  <c r="CQ55" i="5"/>
  <c r="CO55" i="5"/>
  <c r="FW55" i="5" s="1"/>
  <c r="CH55" i="5"/>
  <c r="CG55" i="5"/>
  <c r="CB55" i="5"/>
  <c r="CA55" i="5"/>
  <c r="BV55" i="5"/>
  <c r="BU55" i="5"/>
  <c r="BR55" i="5"/>
  <c r="BQ55" i="5"/>
  <c r="BK55" i="5"/>
  <c r="IJ55" i="5" s="1"/>
  <c r="IK55" i="5" s="1"/>
  <c r="BJ55" i="5"/>
  <c r="IH55" i="5" s="1"/>
  <c r="AX55" i="5"/>
  <c r="AW55" i="5"/>
  <c r="AS55" i="5"/>
  <c r="AR55" i="5"/>
  <c r="AL55" i="5"/>
  <c r="AK55" i="5"/>
  <c r="AH55" i="5"/>
  <c r="AG55" i="5"/>
  <c r="NS54" i="5"/>
  <c r="QB54" i="5" s="1"/>
  <c r="ML54" i="5"/>
  <c r="MD54" i="5"/>
  <c r="LV54" i="5"/>
  <c r="LN54" i="5"/>
  <c r="LF54" i="5"/>
  <c r="KX54" i="5"/>
  <c r="KP54" i="5"/>
  <c r="KH54" i="5"/>
  <c r="JZ54" i="5"/>
  <c r="JJ54" i="5"/>
  <c r="JB54" i="5"/>
  <c r="IT54" i="5"/>
  <c r="IL54" i="5"/>
  <c r="ID54" i="5"/>
  <c r="HV54" i="5"/>
  <c r="GI54" i="5"/>
  <c r="GF54" i="5"/>
  <c r="GE54" i="5"/>
  <c r="GD54" i="5"/>
  <c r="GC54" i="5"/>
  <c r="GB54" i="5"/>
  <c r="GA54" i="5"/>
  <c r="FZ54" i="5"/>
  <c r="FY54" i="5"/>
  <c r="FV54" i="5"/>
  <c r="FS54" i="5"/>
  <c r="MH54" i="5" s="1"/>
  <c r="FR54" i="5"/>
  <c r="MJ54" i="5" s="1"/>
  <c r="FM54" i="5"/>
  <c r="LZ54" i="5" s="1"/>
  <c r="FL54" i="5"/>
  <c r="MB54" i="5" s="1"/>
  <c r="FG54" i="5"/>
  <c r="LR54" i="5" s="1"/>
  <c r="FF54" i="5"/>
  <c r="LT54" i="5" s="1"/>
  <c r="FA54" i="5"/>
  <c r="EZ54" i="5"/>
  <c r="EW54" i="5"/>
  <c r="EV54" i="5"/>
  <c r="EP54" i="5"/>
  <c r="LB54" i="5" s="1"/>
  <c r="EO54" i="5"/>
  <c r="EL54" i="5"/>
  <c r="EE54" i="5"/>
  <c r="ED54" i="5"/>
  <c r="DY54" i="5"/>
  <c r="DX54" i="5"/>
  <c r="DR54" i="5"/>
  <c r="DQ54" i="5"/>
  <c r="DO54" i="5"/>
  <c r="DN54" i="5"/>
  <c r="DG54" i="5"/>
  <c r="KD54" i="5" s="1"/>
  <c r="DF54" i="5"/>
  <c r="KF54" i="5" s="1"/>
  <c r="DA54" i="5"/>
  <c r="JV54" i="5" s="1"/>
  <c r="CZ54" i="5"/>
  <c r="JX54" i="5" s="1"/>
  <c r="CV54" i="5"/>
  <c r="CW54" i="5" s="1"/>
  <c r="JR54" i="5" s="1"/>
  <c r="CU54" i="5"/>
  <c r="JN54" i="5" s="1"/>
  <c r="CT54" i="5"/>
  <c r="CQ54" i="5"/>
  <c r="CO54" i="5"/>
  <c r="FW54" i="5" s="1"/>
  <c r="CH54" i="5"/>
  <c r="CG54" i="5"/>
  <c r="CB54" i="5"/>
  <c r="CA54" i="5"/>
  <c r="BV54" i="5"/>
  <c r="BU54" i="5"/>
  <c r="BR54" i="5"/>
  <c r="BQ54" i="5"/>
  <c r="BK54" i="5"/>
  <c r="IJ54" i="5" s="1"/>
  <c r="BJ54" i="5"/>
  <c r="IH54" i="5" s="1"/>
  <c r="II54" i="5" s="1"/>
  <c r="AX54" i="5"/>
  <c r="AW54" i="5"/>
  <c r="AS54" i="5"/>
  <c r="AR54" i="5"/>
  <c r="AL54" i="5"/>
  <c r="AK54" i="5"/>
  <c r="AH54" i="5"/>
  <c r="AG54" i="5"/>
  <c r="ML53" i="5"/>
  <c r="MD53" i="5"/>
  <c r="LV53" i="5"/>
  <c r="LN53" i="5"/>
  <c r="LF53" i="5"/>
  <c r="KX53" i="5"/>
  <c r="KP53" i="5"/>
  <c r="KH53" i="5"/>
  <c r="JZ53" i="5"/>
  <c r="JJ53" i="5"/>
  <c r="JB53" i="5"/>
  <c r="IT53" i="5"/>
  <c r="IL53" i="5"/>
  <c r="ID53" i="5"/>
  <c r="HV53" i="5"/>
  <c r="GI53" i="5"/>
  <c r="GF53" i="5"/>
  <c r="GE53" i="5"/>
  <c r="GD53" i="5"/>
  <c r="GC53" i="5"/>
  <c r="GB53" i="5"/>
  <c r="GA53" i="5"/>
  <c r="FZ53" i="5"/>
  <c r="FY53" i="5"/>
  <c r="FV53" i="5"/>
  <c r="FS53" i="5"/>
  <c r="MH53" i="5" s="1"/>
  <c r="FR53" i="5"/>
  <c r="MJ53" i="5" s="1"/>
  <c r="FM53" i="5"/>
  <c r="LZ53" i="5" s="1"/>
  <c r="FL53" i="5"/>
  <c r="MB53" i="5" s="1"/>
  <c r="FG53" i="5"/>
  <c r="LR53" i="5" s="1"/>
  <c r="FF53" i="5"/>
  <c r="LT53" i="5" s="1"/>
  <c r="FA53" i="5"/>
  <c r="EZ53" i="5"/>
  <c r="EW53" i="5"/>
  <c r="EV53" i="5"/>
  <c r="EP53" i="5"/>
  <c r="LB53" i="5" s="1"/>
  <c r="EO53" i="5"/>
  <c r="EL53" i="5"/>
  <c r="EE53" i="5"/>
  <c r="ED53" i="5"/>
  <c r="DY53" i="5"/>
  <c r="DX53" i="5"/>
  <c r="DR53" i="5"/>
  <c r="DQ53" i="5"/>
  <c r="DO53" i="5"/>
  <c r="DN53" i="5"/>
  <c r="DG53" i="5"/>
  <c r="KD53" i="5" s="1"/>
  <c r="DF53" i="5"/>
  <c r="KF53" i="5" s="1"/>
  <c r="DA53" i="5"/>
  <c r="JV53" i="5" s="1"/>
  <c r="CZ53" i="5"/>
  <c r="JX53" i="5" s="1"/>
  <c r="CV53" i="5"/>
  <c r="CW53" i="5" s="1"/>
  <c r="JR53" i="5" s="1"/>
  <c r="CU53" i="5"/>
  <c r="JN53" i="5" s="1"/>
  <c r="CT53" i="5"/>
  <c r="CQ53" i="5"/>
  <c r="CO53" i="5"/>
  <c r="FX53" i="5" s="1"/>
  <c r="CH53" i="5"/>
  <c r="CG53" i="5"/>
  <c r="CB53" i="5"/>
  <c r="CA53" i="5"/>
  <c r="BV53" i="5"/>
  <c r="BU53" i="5"/>
  <c r="BR53" i="5"/>
  <c r="BQ53" i="5"/>
  <c r="BK53" i="5"/>
  <c r="IJ53" i="5" s="1"/>
  <c r="BJ53" i="5"/>
  <c r="IH53" i="5" s="1"/>
  <c r="AX53" i="5"/>
  <c r="AW53" i="5"/>
  <c r="AS53" i="5"/>
  <c r="AR53" i="5"/>
  <c r="AL53" i="5"/>
  <c r="AK53" i="5"/>
  <c r="AH53" i="5"/>
  <c r="AG53" i="5"/>
  <c r="NS52" i="5"/>
  <c r="QB52" i="5" s="1"/>
  <c r="ML52" i="5"/>
  <c r="MD52" i="5"/>
  <c r="LV52" i="5"/>
  <c r="LN52" i="5"/>
  <c r="LF52" i="5"/>
  <c r="KX52" i="5"/>
  <c r="KP52" i="5"/>
  <c r="KH52" i="5"/>
  <c r="JZ52" i="5"/>
  <c r="JJ52" i="5"/>
  <c r="JB52" i="5"/>
  <c r="IT52" i="5"/>
  <c r="IL52" i="5"/>
  <c r="ID52" i="5"/>
  <c r="HV52" i="5"/>
  <c r="GI52" i="5"/>
  <c r="GF52" i="5"/>
  <c r="GE52" i="5"/>
  <c r="GD52" i="5"/>
  <c r="GC52" i="5"/>
  <c r="GB52" i="5"/>
  <c r="GA52" i="5"/>
  <c r="FZ52" i="5"/>
  <c r="FY52" i="5"/>
  <c r="FV52" i="5"/>
  <c r="FS52" i="5"/>
  <c r="MH52" i="5" s="1"/>
  <c r="FR52" i="5"/>
  <c r="MJ52" i="5" s="1"/>
  <c r="FM52" i="5"/>
  <c r="LZ52" i="5" s="1"/>
  <c r="FL52" i="5"/>
  <c r="MB52" i="5" s="1"/>
  <c r="FG52" i="5"/>
  <c r="LR52" i="5" s="1"/>
  <c r="FF52" i="5"/>
  <c r="LT52" i="5" s="1"/>
  <c r="FA52" i="5"/>
  <c r="EZ52" i="5"/>
  <c r="EW52" i="5"/>
  <c r="EV52" i="5"/>
  <c r="EP52" i="5"/>
  <c r="LB52" i="5" s="1"/>
  <c r="EO52" i="5"/>
  <c r="EL52" i="5"/>
  <c r="EE52" i="5"/>
  <c r="ED52" i="5"/>
  <c r="DY52" i="5"/>
  <c r="DX52" i="5"/>
  <c r="DR52" i="5"/>
  <c r="DQ52" i="5"/>
  <c r="DO52" i="5"/>
  <c r="DN52" i="5"/>
  <c r="DG52" i="5"/>
  <c r="KD52" i="5" s="1"/>
  <c r="DF52" i="5"/>
  <c r="KF52" i="5" s="1"/>
  <c r="DA52" i="5"/>
  <c r="JV52" i="5" s="1"/>
  <c r="CZ52" i="5"/>
  <c r="JX52" i="5" s="1"/>
  <c r="CV52" i="5"/>
  <c r="CW52" i="5" s="1"/>
  <c r="JR52" i="5" s="1"/>
  <c r="CU52" i="5"/>
  <c r="JN52" i="5" s="1"/>
  <c r="CT52" i="5"/>
  <c r="CQ52" i="5"/>
  <c r="CO52" i="5"/>
  <c r="FW52" i="5" s="1"/>
  <c r="CH52" i="5"/>
  <c r="CG52" i="5"/>
  <c r="CB52" i="5"/>
  <c r="CA52" i="5"/>
  <c r="BV52" i="5"/>
  <c r="BU52" i="5"/>
  <c r="BR52" i="5"/>
  <c r="BQ52" i="5"/>
  <c r="BK52" i="5"/>
  <c r="IJ52" i="5" s="1"/>
  <c r="BJ52" i="5"/>
  <c r="IH52" i="5" s="1"/>
  <c r="AX52" i="5"/>
  <c r="AW52" i="5"/>
  <c r="AS52" i="5"/>
  <c r="AR52" i="5"/>
  <c r="AL52" i="5"/>
  <c r="AK52" i="5"/>
  <c r="AH52" i="5"/>
  <c r="AG52" i="5"/>
  <c r="NS51" i="5"/>
  <c r="QB51" i="5" s="1"/>
  <c r="ML51" i="5"/>
  <c r="MD51" i="5"/>
  <c r="LV51" i="5"/>
  <c r="LN51" i="5"/>
  <c r="LF51" i="5"/>
  <c r="KX51" i="5"/>
  <c r="KP51" i="5"/>
  <c r="KH51" i="5"/>
  <c r="JZ51" i="5"/>
  <c r="JJ51" i="5"/>
  <c r="JB51" i="5"/>
  <c r="IT51" i="5"/>
  <c r="IL51" i="5"/>
  <c r="ID51" i="5"/>
  <c r="HV51" i="5"/>
  <c r="GI51" i="5"/>
  <c r="GF51" i="5"/>
  <c r="GE51" i="5"/>
  <c r="GD51" i="5"/>
  <c r="GC51" i="5"/>
  <c r="GB51" i="5"/>
  <c r="GA51" i="5"/>
  <c r="FZ51" i="5"/>
  <c r="FY51" i="5"/>
  <c r="FV51" i="5"/>
  <c r="FS51" i="5"/>
  <c r="MH51" i="5" s="1"/>
  <c r="FR51" i="5"/>
  <c r="MJ51" i="5" s="1"/>
  <c r="FM51" i="5"/>
  <c r="LZ51" i="5" s="1"/>
  <c r="FL51" i="5"/>
  <c r="MB51" i="5" s="1"/>
  <c r="FG51" i="5"/>
  <c r="LR51" i="5" s="1"/>
  <c r="FF51" i="5"/>
  <c r="LT51" i="5" s="1"/>
  <c r="FA51" i="5"/>
  <c r="EZ51" i="5"/>
  <c r="EW51" i="5"/>
  <c r="EV51" i="5"/>
  <c r="EP51" i="5"/>
  <c r="LB51" i="5" s="1"/>
  <c r="EO51" i="5"/>
  <c r="EL51" i="5"/>
  <c r="EE51" i="5"/>
  <c r="ED51" i="5"/>
  <c r="DY51" i="5"/>
  <c r="DX51" i="5"/>
  <c r="DR51" i="5"/>
  <c r="DQ51" i="5"/>
  <c r="DO51" i="5"/>
  <c r="DN51" i="5"/>
  <c r="DG51" i="5"/>
  <c r="KD51" i="5" s="1"/>
  <c r="DF51" i="5"/>
  <c r="KF51" i="5" s="1"/>
  <c r="DA51" i="5"/>
  <c r="JV51" i="5" s="1"/>
  <c r="CZ51" i="5"/>
  <c r="JX51" i="5" s="1"/>
  <c r="CV51" i="5"/>
  <c r="CW51" i="5" s="1"/>
  <c r="JR51" i="5" s="1"/>
  <c r="CU51" i="5"/>
  <c r="JN51" i="5" s="1"/>
  <c r="CT51" i="5"/>
  <c r="CQ51" i="5"/>
  <c r="CO51" i="5"/>
  <c r="CH51" i="5"/>
  <c r="CG51" i="5"/>
  <c r="CB51" i="5"/>
  <c r="CA51" i="5"/>
  <c r="BV51" i="5"/>
  <c r="BU51" i="5"/>
  <c r="BR51" i="5"/>
  <c r="BQ51" i="5"/>
  <c r="BK51" i="5"/>
  <c r="IJ51" i="5" s="1"/>
  <c r="BJ51" i="5"/>
  <c r="IH51" i="5" s="1"/>
  <c r="AX51" i="5"/>
  <c r="AW51" i="5"/>
  <c r="AS51" i="5"/>
  <c r="AR51" i="5"/>
  <c r="AL51" i="5"/>
  <c r="AK51" i="5"/>
  <c r="AH51" i="5"/>
  <c r="AG51" i="5"/>
  <c r="NS50" i="5"/>
  <c r="QB50" i="5" s="1"/>
  <c r="ML50" i="5"/>
  <c r="MD50" i="5"/>
  <c r="LV50" i="5"/>
  <c r="LN50" i="5"/>
  <c r="LF50" i="5"/>
  <c r="KX50" i="5"/>
  <c r="KP50" i="5"/>
  <c r="KH50" i="5"/>
  <c r="JZ50" i="5"/>
  <c r="JJ50" i="5"/>
  <c r="JB50" i="5"/>
  <c r="IT50" i="5"/>
  <c r="IL50" i="5"/>
  <c r="ID50" i="5"/>
  <c r="HV50" i="5"/>
  <c r="GI50" i="5"/>
  <c r="GF50" i="5"/>
  <c r="GE50" i="5"/>
  <c r="GD50" i="5"/>
  <c r="GC50" i="5"/>
  <c r="GB50" i="5"/>
  <c r="GA50" i="5"/>
  <c r="FZ50" i="5"/>
  <c r="FY50" i="5"/>
  <c r="FV50" i="5"/>
  <c r="FS50" i="5"/>
  <c r="MH50" i="5" s="1"/>
  <c r="FR50" i="5"/>
  <c r="MJ50" i="5" s="1"/>
  <c r="FM50" i="5"/>
  <c r="LZ50" i="5" s="1"/>
  <c r="FL50" i="5"/>
  <c r="MB50" i="5" s="1"/>
  <c r="FG50" i="5"/>
  <c r="LR50" i="5" s="1"/>
  <c r="FF50" i="5"/>
  <c r="LT50" i="5" s="1"/>
  <c r="FA50" i="5"/>
  <c r="EZ50" i="5"/>
  <c r="EW50" i="5"/>
  <c r="EV50" i="5"/>
  <c r="EP50" i="5"/>
  <c r="LB50" i="5" s="1"/>
  <c r="EO50" i="5"/>
  <c r="EL50" i="5"/>
  <c r="EE50" i="5"/>
  <c r="ED50" i="5"/>
  <c r="DY50" i="5"/>
  <c r="DX50" i="5"/>
  <c r="DR50" i="5"/>
  <c r="DQ50" i="5"/>
  <c r="DO50" i="5"/>
  <c r="DN50" i="5"/>
  <c r="DG50" i="5"/>
  <c r="KD50" i="5" s="1"/>
  <c r="DF50" i="5"/>
  <c r="KF50" i="5" s="1"/>
  <c r="DA50" i="5"/>
  <c r="JV50" i="5" s="1"/>
  <c r="CZ50" i="5"/>
  <c r="JX50" i="5" s="1"/>
  <c r="CV50" i="5"/>
  <c r="CW50" i="5" s="1"/>
  <c r="JR50" i="5" s="1"/>
  <c r="CU50" i="5"/>
  <c r="JN50" i="5" s="1"/>
  <c r="CT50" i="5"/>
  <c r="CQ50" i="5"/>
  <c r="CO50" i="5"/>
  <c r="FX50" i="5" s="1"/>
  <c r="CH50" i="5"/>
  <c r="CG50" i="5"/>
  <c r="CB50" i="5"/>
  <c r="CA50" i="5"/>
  <c r="BV50" i="5"/>
  <c r="BU50" i="5"/>
  <c r="BR50" i="5"/>
  <c r="BQ50" i="5"/>
  <c r="BK50" i="5"/>
  <c r="IJ50" i="5" s="1"/>
  <c r="BJ50" i="5"/>
  <c r="IH50" i="5" s="1"/>
  <c r="AX50" i="5"/>
  <c r="AW50" i="5"/>
  <c r="AS50" i="5"/>
  <c r="AR50" i="5"/>
  <c r="AL50" i="5"/>
  <c r="AK50" i="5"/>
  <c r="AH50" i="5"/>
  <c r="AG50" i="5"/>
  <c r="NS49" i="5"/>
  <c r="QB49" i="5" s="1"/>
  <c r="ML49" i="5"/>
  <c r="MD49" i="5"/>
  <c r="LV49" i="5"/>
  <c r="LN49" i="5"/>
  <c r="LF49" i="5"/>
  <c r="KX49" i="5"/>
  <c r="KP49" i="5"/>
  <c r="KH49" i="5"/>
  <c r="JZ49" i="5"/>
  <c r="JJ49" i="5"/>
  <c r="JB49" i="5"/>
  <c r="IT49" i="5"/>
  <c r="IL49" i="5"/>
  <c r="ID49" i="5"/>
  <c r="HV49" i="5"/>
  <c r="GI49" i="5"/>
  <c r="GF49" i="5"/>
  <c r="GE49" i="5"/>
  <c r="GD49" i="5"/>
  <c r="GC49" i="5"/>
  <c r="GB49" i="5"/>
  <c r="GA49" i="5"/>
  <c r="FZ49" i="5"/>
  <c r="FY49" i="5"/>
  <c r="FV49" i="5"/>
  <c r="FS49" i="5"/>
  <c r="MH49" i="5" s="1"/>
  <c r="FR49" i="5"/>
  <c r="MJ49" i="5" s="1"/>
  <c r="FM49" i="5"/>
  <c r="LZ49" i="5" s="1"/>
  <c r="FL49" i="5"/>
  <c r="MB49" i="5" s="1"/>
  <c r="FG49" i="5"/>
  <c r="LR49" i="5" s="1"/>
  <c r="FF49" i="5"/>
  <c r="LT49" i="5" s="1"/>
  <c r="FA49" i="5"/>
  <c r="EZ49" i="5"/>
  <c r="EW49" i="5"/>
  <c r="EV49" i="5"/>
  <c r="EP49" i="5"/>
  <c r="LB49" i="5" s="1"/>
  <c r="EO49" i="5"/>
  <c r="EL49" i="5"/>
  <c r="EE49" i="5"/>
  <c r="ED49" i="5"/>
  <c r="DY49" i="5"/>
  <c r="DX49" i="5"/>
  <c r="DR49" i="5"/>
  <c r="DQ49" i="5"/>
  <c r="DO49" i="5"/>
  <c r="DN49" i="5"/>
  <c r="DG49" i="5"/>
  <c r="KD49" i="5" s="1"/>
  <c r="DF49" i="5"/>
  <c r="KF49" i="5" s="1"/>
  <c r="DA49" i="5"/>
  <c r="JV49" i="5" s="1"/>
  <c r="CZ49" i="5"/>
  <c r="JX49" i="5" s="1"/>
  <c r="CV49" i="5"/>
  <c r="CW49" i="5" s="1"/>
  <c r="JR49" i="5" s="1"/>
  <c r="CU49" i="5"/>
  <c r="JN49" i="5" s="1"/>
  <c r="CT49" i="5"/>
  <c r="CQ49" i="5"/>
  <c r="CO49" i="5"/>
  <c r="FX49" i="5" s="1"/>
  <c r="CH49" i="5"/>
  <c r="CG49" i="5"/>
  <c r="CB49" i="5"/>
  <c r="CA49" i="5"/>
  <c r="BV49" i="5"/>
  <c r="BU49" i="5"/>
  <c r="BR49" i="5"/>
  <c r="BQ49" i="5"/>
  <c r="BK49" i="5"/>
  <c r="IJ49" i="5" s="1"/>
  <c r="BJ49" i="5"/>
  <c r="IH49" i="5" s="1"/>
  <c r="AX49" i="5"/>
  <c r="AW49" i="5"/>
  <c r="AS49" i="5"/>
  <c r="AR49" i="5"/>
  <c r="AL49" i="5"/>
  <c r="AK49" i="5"/>
  <c r="AH49" i="5"/>
  <c r="AG49" i="5"/>
  <c r="ML48" i="5"/>
  <c r="MD48" i="5"/>
  <c r="LV48" i="5"/>
  <c r="LN48" i="5"/>
  <c r="LF48" i="5"/>
  <c r="KX48" i="5"/>
  <c r="KP48" i="5"/>
  <c r="KH48" i="5"/>
  <c r="JZ48" i="5"/>
  <c r="JJ48" i="5"/>
  <c r="JB48" i="5"/>
  <c r="IT48" i="5"/>
  <c r="IL48" i="5"/>
  <c r="ID48" i="5"/>
  <c r="HV48" i="5"/>
  <c r="GI48" i="5"/>
  <c r="GF48" i="5"/>
  <c r="GE48" i="5"/>
  <c r="GD48" i="5"/>
  <c r="GC48" i="5"/>
  <c r="GB48" i="5"/>
  <c r="GA48" i="5"/>
  <c r="FZ48" i="5"/>
  <c r="FY48" i="5"/>
  <c r="FV48" i="5"/>
  <c r="FS48" i="5"/>
  <c r="MH48" i="5" s="1"/>
  <c r="FR48" i="5"/>
  <c r="MJ48" i="5" s="1"/>
  <c r="FM48" i="5"/>
  <c r="LZ48" i="5" s="1"/>
  <c r="FL48" i="5"/>
  <c r="MB48" i="5" s="1"/>
  <c r="FG48" i="5"/>
  <c r="LR48" i="5" s="1"/>
  <c r="FF48" i="5"/>
  <c r="LT48" i="5" s="1"/>
  <c r="FA48" i="5"/>
  <c r="EZ48" i="5"/>
  <c r="EW48" i="5"/>
  <c r="EV48" i="5"/>
  <c r="EP48" i="5"/>
  <c r="LB48" i="5" s="1"/>
  <c r="EO48" i="5"/>
  <c r="EL48" i="5"/>
  <c r="EE48" i="5"/>
  <c r="ED48" i="5"/>
  <c r="DY48" i="5"/>
  <c r="DX48" i="5"/>
  <c r="DR48" i="5"/>
  <c r="DQ48" i="5"/>
  <c r="DO48" i="5"/>
  <c r="DN48" i="5"/>
  <c r="DG48" i="5"/>
  <c r="KD48" i="5" s="1"/>
  <c r="DF48" i="5"/>
  <c r="KF48" i="5" s="1"/>
  <c r="DA48" i="5"/>
  <c r="JV48" i="5" s="1"/>
  <c r="CZ48" i="5"/>
  <c r="JX48" i="5" s="1"/>
  <c r="CV48" i="5"/>
  <c r="CW48" i="5" s="1"/>
  <c r="JR48" i="5" s="1"/>
  <c r="CU48" i="5"/>
  <c r="JN48" i="5" s="1"/>
  <c r="CT48" i="5"/>
  <c r="CQ48" i="5"/>
  <c r="CO48" i="5"/>
  <c r="CH48" i="5"/>
  <c r="CG48" i="5"/>
  <c r="CB48" i="5"/>
  <c r="CA48" i="5"/>
  <c r="BV48" i="5"/>
  <c r="BU48" i="5"/>
  <c r="BR48" i="5"/>
  <c r="BQ48" i="5"/>
  <c r="BK48" i="5"/>
  <c r="IJ48" i="5" s="1"/>
  <c r="BJ48" i="5"/>
  <c r="IH48" i="5" s="1"/>
  <c r="AX48" i="5"/>
  <c r="AW48" i="5"/>
  <c r="AS48" i="5"/>
  <c r="AR48" i="5"/>
  <c r="AL48" i="5"/>
  <c r="AK48" i="5"/>
  <c r="AH48" i="5"/>
  <c r="AG48" i="5"/>
  <c r="ML47" i="5"/>
  <c r="MD47" i="5"/>
  <c r="LV47" i="5"/>
  <c r="LN47" i="5"/>
  <c r="LF47" i="5"/>
  <c r="KX47" i="5"/>
  <c r="KP47" i="5"/>
  <c r="KH47" i="5"/>
  <c r="JZ47" i="5"/>
  <c r="JJ47" i="5"/>
  <c r="JB47" i="5"/>
  <c r="IT47" i="5"/>
  <c r="IL47" i="5"/>
  <c r="ID47" i="5"/>
  <c r="HV47" i="5"/>
  <c r="GI47" i="5"/>
  <c r="GF47" i="5"/>
  <c r="GE47" i="5"/>
  <c r="GD47" i="5"/>
  <c r="GC47" i="5"/>
  <c r="GB47" i="5"/>
  <c r="GA47" i="5"/>
  <c r="FZ47" i="5"/>
  <c r="FY47" i="5"/>
  <c r="FV47" i="5"/>
  <c r="FS47" i="5"/>
  <c r="MH47" i="5" s="1"/>
  <c r="FR47" i="5"/>
  <c r="MJ47" i="5" s="1"/>
  <c r="FM47" i="5"/>
  <c r="LZ47" i="5" s="1"/>
  <c r="FL47" i="5"/>
  <c r="MB47" i="5" s="1"/>
  <c r="FG47" i="5"/>
  <c r="LR47" i="5" s="1"/>
  <c r="FF47" i="5"/>
  <c r="LT47" i="5" s="1"/>
  <c r="FA47" i="5"/>
  <c r="EZ47" i="5"/>
  <c r="EW47" i="5"/>
  <c r="EV47" i="5"/>
  <c r="EP47" i="5"/>
  <c r="LB47" i="5" s="1"/>
  <c r="EO47" i="5"/>
  <c r="EL47" i="5"/>
  <c r="EE47" i="5"/>
  <c r="ED47" i="5"/>
  <c r="DY47" i="5"/>
  <c r="DX47" i="5"/>
  <c r="DR47" i="5"/>
  <c r="DQ47" i="5"/>
  <c r="DO47" i="5"/>
  <c r="DN47" i="5"/>
  <c r="DG47" i="5"/>
  <c r="KD47" i="5" s="1"/>
  <c r="DF47" i="5"/>
  <c r="KF47" i="5" s="1"/>
  <c r="DA47" i="5"/>
  <c r="JV47" i="5" s="1"/>
  <c r="CZ47" i="5"/>
  <c r="JX47" i="5" s="1"/>
  <c r="CV47" i="5"/>
  <c r="CW47" i="5" s="1"/>
  <c r="JR47" i="5" s="1"/>
  <c r="CU47" i="5"/>
  <c r="JN47" i="5" s="1"/>
  <c r="CT47" i="5"/>
  <c r="CQ47" i="5"/>
  <c r="CO47" i="5"/>
  <c r="CH47" i="5"/>
  <c r="CG47" i="5"/>
  <c r="CB47" i="5"/>
  <c r="CA47" i="5"/>
  <c r="BV47" i="5"/>
  <c r="BU47" i="5"/>
  <c r="BR47" i="5"/>
  <c r="BQ47" i="5"/>
  <c r="BK47" i="5"/>
  <c r="IJ47" i="5" s="1"/>
  <c r="BJ47" i="5"/>
  <c r="IH47" i="5" s="1"/>
  <c r="AX47" i="5"/>
  <c r="AW47" i="5"/>
  <c r="AS47" i="5"/>
  <c r="AR47" i="5"/>
  <c r="AL47" i="5"/>
  <c r="AK47" i="5"/>
  <c r="AH47" i="5"/>
  <c r="AG47" i="5"/>
  <c r="NS46" i="5"/>
  <c r="QB46" i="5" s="1"/>
  <c r="ML46" i="5"/>
  <c r="MD46" i="5"/>
  <c r="LV46" i="5"/>
  <c r="LN46" i="5"/>
  <c r="LF46" i="5"/>
  <c r="KX46" i="5"/>
  <c r="KP46" i="5"/>
  <c r="KH46" i="5"/>
  <c r="JZ46" i="5"/>
  <c r="JJ46" i="5"/>
  <c r="JB46" i="5"/>
  <c r="IT46" i="5"/>
  <c r="IL46" i="5"/>
  <c r="ID46" i="5"/>
  <c r="HV46" i="5"/>
  <c r="GI46" i="5"/>
  <c r="GF46" i="5"/>
  <c r="GE46" i="5"/>
  <c r="GD46" i="5"/>
  <c r="GC46" i="5"/>
  <c r="GB46" i="5"/>
  <c r="GA46" i="5"/>
  <c r="FZ46" i="5"/>
  <c r="FY46" i="5"/>
  <c r="FV46" i="5"/>
  <c r="FS46" i="5"/>
  <c r="MH46" i="5" s="1"/>
  <c r="FR46" i="5"/>
  <c r="MJ46" i="5" s="1"/>
  <c r="FM46" i="5"/>
  <c r="LZ46" i="5" s="1"/>
  <c r="FL46" i="5"/>
  <c r="MB46" i="5" s="1"/>
  <c r="FG46" i="5"/>
  <c r="LR46" i="5" s="1"/>
  <c r="FF46" i="5"/>
  <c r="LT46" i="5" s="1"/>
  <c r="FA46" i="5"/>
  <c r="EZ46" i="5"/>
  <c r="EW46" i="5"/>
  <c r="EV46" i="5"/>
  <c r="EP46" i="5"/>
  <c r="LB46" i="5" s="1"/>
  <c r="EO46" i="5"/>
  <c r="EL46" i="5"/>
  <c r="EE46" i="5"/>
  <c r="ED46" i="5"/>
  <c r="DY46" i="5"/>
  <c r="DX46" i="5"/>
  <c r="DR46" i="5"/>
  <c r="DQ46" i="5"/>
  <c r="DO46" i="5"/>
  <c r="DN46" i="5"/>
  <c r="DG46" i="5"/>
  <c r="KD46" i="5" s="1"/>
  <c r="DF46" i="5"/>
  <c r="KF46" i="5" s="1"/>
  <c r="DA46" i="5"/>
  <c r="JV46" i="5" s="1"/>
  <c r="CZ46" i="5"/>
  <c r="JX46" i="5" s="1"/>
  <c r="CV46" i="5"/>
  <c r="CW46" i="5" s="1"/>
  <c r="JR46" i="5" s="1"/>
  <c r="CU46" i="5"/>
  <c r="JN46" i="5" s="1"/>
  <c r="CT46" i="5"/>
  <c r="CQ46" i="5"/>
  <c r="CO46" i="5"/>
  <c r="FX46" i="5" s="1"/>
  <c r="CH46" i="5"/>
  <c r="CG46" i="5"/>
  <c r="CB46" i="5"/>
  <c r="CA46" i="5"/>
  <c r="BV46" i="5"/>
  <c r="BU46" i="5"/>
  <c r="BR46" i="5"/>
  <c r="BQ46" i="5"/>
  <c r="BK46" i="5"/>
  <c r="IJ46" i="5" s="1"/>
  <c r="BJ46" i="5"/>
  <c r="IH46" i="5" s="1"/>
  <c r="AX46" i="5"/>
  <c r="AW46" i="5"/>
  <c r="AS46" i="5"/>
  <c r="AR46" i="5"/>
  <c r="AL46" i="5"/>
  <c r="AK46" i="5"/>
  <c r="AH46" i="5"/>
  <c r="AG46" i="5"/>
  <c r="NS45" i="5"/>
  <c r="QB45" i="5" s="1"/>
  <c r="ML45" i="5"/>
  <c r="MD45" i="5"/>
  <c r="LV45" i="5"/>
  <c r="LN45" i="5"/>
  <c r="LF45" i="5"/>
  <c r="KX45" i="5"/>
  <c r="KP45" i="5"/>
  <c r="KH45" i="5"/>
  <c r="JZ45" i="5"/>
  <c r="JJ45" i="5"/>
  <c r="JB45" i="5"/>
  <c r="IT45" i="5"/>
  <c r="IL45" i="5"/>
  <c r="ID45" i="5"/>
  <c r="HV45" i="5"/>
  <c r="GI45" i="5"/>
  <c r="GF45" i="5"/>
  <c r="GE45" i="5"/>
  <c r="GD45" i="5"/>
  <c r="GC45" i="5"/>
  <c r="GB45" i="5"/>
  <c r="GA45" i="5"/>
  <c r="FZ45" i="5"/>
  <c r="FY45" i="5"/>
  <c r="FV45" i="5"/>
  <c r="FS45" i="5"/>
  <c r="MH45" i="5" s="1"/>
  <c r="FR45" i="5"/>
  <c r="MJ45" i="5" s="1"/>
  <c r="FM45" i="5"/>
  <c r="LZ45" i="5" s="1"/>
  <c r="FL45" i="5"/>
  <c r="MB45" i="5" s="1"/>
  <c r="FG45" i="5"/>
  <c r="LR45" i="5" s="1"/>
  <c r="FF45" i="5"/>
  <c r="LT45" i="5" s="1"/>
  <c r="FA45" i="5"/>
  <c r="EZ45" i="5"/>
  <c r="EW45" i="5"/>
  <c r="EV45" i="5"/>
  <c r="EP45" i="5"/>
  <c r="LB45" i="5" s="1"/>
  <c r="EO45" i="5"/>
  <c r="EL45" i="5"/>
  <c r="EE45" i="5"/>
  <c r="ED45" i="5"/>
  <c r="DY45" i="5"/>
  <c r="DX45" i="5"/>
  <c r="DR45" i="5"/>
  <c r="DQ45" i="5"/>
  <c r="DO45" i="5"/>
  <c r="DN45" i="5"/>
  <c r="DG45" i="5"/>
  <c r="KD45" i="5" s="1"/>
  <c r="DF45" i="5"/>
  <c r="KF45" i="5" s="1"/>
  <c r="DA45" i="5"/>
  <c r="JV45" i="5" s="1"/>
  <c r="CZ45" i="5"/>
  <c r="JX45" i="5" s="1"/>
  <c r="CV45" i="5"/>
  <c r="CW45" i="5" s="1"/>
  <c r="JR45" i="5" s="1"/>
  <c r="CU45" i="5"/>
  <c r="JN45" i="5" s="1"/>
  <c r="CT45" i="5"/>
  <c r="CQ45" i="5"/>
  <c r="CO45" i="5"/>
  <c r="FX45" i="5" s="1"/>
  <c r="CH45" i="5"/>
  <c r="CG45" i="5"/>
  <c r="CB45" i="5"/>
  <c r="CA45" i="5"/>
  <c r="BV45" i="5"/>
  <c r="BU45" i="5"/>
  <c r="BR45" i="5"/>
  <c r="BQ45" i="5"/>
  <c r="BK45" i="5"/>
  <c r="IJ45" i="5" s="1"/>
  <c r="BJ45" i="5"/>
  <c r="IH45" i="5" s="1"/>
  <c r="AX45" i="5"/>
  <c r="AW45" i="5"/>
  <c r="AS45" i="5"/>
  <c r="AR45" i="5"/>
  <c r="AL45" i="5"/>
  <c r="AK45" i="5"/>
  <c r="AH45" i="5"/>
  <c r="AG45" i="5"/>
  <c r="NS44" i="5"/>
  <c r="QB44" i="5" s="1"/>
  <c r="ML44" i="5"/>
  <c r="MD44" i="5"/>
  <c r="LV44" i="5"/>
  <c r="LN44" i="5"/>
  <c r="LF44" i="5"/>
  <c r="KX44" i="5"/>
  <c r="KP44" i="5"/>
  <c r="KH44" i="5"/>
  <c r="JZ44" i="5"/>
  <c r="JJ44" i="5"/>
  <c r="JB44" i="5"/>
  <c r="IT44" i="5"/>
  <c r="IL44" i="5"/>
  <c r="ID44" i="5"/>
  <c r="HV44" i="5"/>
  <c r="GI44" i="5"/>
  <c r="GF44" i="5"/>
  <c r="GE44" i="5"/>
  <c r="GD44" i="5"/>
  <c r="GC44" i="5"/>
  <c r="GB44" i="5"/>
  <c r="GA44" i="5"/>
  <c r="FZ44" i="5"/>
  <c r="FY44" i="5"/>
  <c r="FV44" i="5"/>
  <c r="FS44" i="5"/>
  <c r="MH44" i="5" s="1"/>
  <c r="FR44" i="5"/>
  <c r="MJ44" i="5" s="1"/>
  <c r="FM44" i="5"/>
  <c r="LZ44" i="5" s="1"/>
  <c r="FL44" i="5"/>
  <c r="MB44" i="5" s="1"/>
  <c r="FG44" i="5"/>
  <c r="LR44" i="5" s="1"/>
  <c r="FF44" i="5"/>
  <c r="LT44" i="5" s="1"/>
  <c r="FA44" i="5"/>
  <c r="EZ44" i="5"/>
  <c r="EW44" i="5"/>
  <c r="EV44" i="5"/>
  <c r="EP44" i="5"/>
  <c r="LB44" i="5" s="1"/>
  <c r="EO44" i="5"/>
  <c r="EL44" i="5"/>
  <c r="EE44" i="5"/>
  <c r="ED44" i="5"/>
  <c r="DY44" i="5"/>
  <c r="DX44" i="5"/>
  <c r="DR44" i="5"/>
  <c r="DQ44" i="5"/>
  <c r="DO44" i="5"/>
  <c r="DN44" i="5"/>
  <c r="DG44" i="5"/>
  <c r="KD44" i="5" s="1"/>
  <c r="DF44" i="5"/>
  <c r="KF44" i="5" s="1"/>
  <c r="DA44" i="5"/>
  <c r="JV44" i="5" s="1"/>
  <c r="CZ44" i="5"/>
  <c r="JX44" i="5" s="1"/>
  <c r="CV44" i="5"/>
  <c r="CW44" i="5" s="1"/>
  <c r="JR44" i="5" s="1"/>
  <c r="CU44" i="5"/>
  <c r="JN44" i="5" s="1"/>
  <c r="CT44" i="5"/>
  <c r="CQ44" i="5"/>
  <c r="CO44" i="5"/>
  <c r="FX44" i="5" s="1"/>
  <c r="CH44" i="5"/>
  <c r="CG44" i="5"/>
  <c r="CB44" i="5"/>
  <c r="CA44" i="5"/>
  <c r="BV44" i="5"/>
  <c r="BU44" i="5"/>
  <c r="BR44" i="5"/>
  <c r="BQ44" i="5"/>
  <c r="BK44" i="5"/>
  <c r="IJ44" i="5" s="1"/>
  <c r="BJ44" i="5"/>
  <c r="IH44" i="5" s="1"/>
  <c r="AX44" i="5"/>
  <c r="AW44" i="5"/>
  <c r="AS44" i="5"/>
  <c r="AR44" i="5"/>
  <c r="AL44" i="5"/>
  <c r="AK44" i="5"/>
  <c r="AH44" i="5"/>
  <c r="AG44" i="5"/>
  <c r="NS43" i="5"/>
  <c r="QB43" i="5" s="1"/>
  <c r="ML43" i="5"/>
  <c r="MD43" i="5"/>
  <c r="LV43" i="5"/>
  <c r="LN43" i="5"/>
  <c r="LF43" i="5"/>
  <c r="KX43" i="5"/>
  <c r="KP43" i="5"/>
  <c r="KH43" i="5"/>
  <c r="JZ43" i="5"/>
  <c r="JJ43" i="5"/>
  <c r="JB43" i="5"/>
  <c r="IT43" i="5"/>
  <c r="IL43" i="5"/>
  <c r="ID43" i="5"/>
  <c r="HV43" i="5"/>
  <c r="GI43" i="5"/>
  <c r="GF43" i="5"/>
  <c r="GE43" i="5"/>
  <c r="GD43" i="5"/>
  <c r="GC43" i="5"/>
  <c r="GB43" i="5"/>
  <c r="GA43" i="5"/>
  <c r="FZ43" i="5"/>
  <c r="FY43" i="5"/>
  <c r="FV43" i="5"/>
  <c r="FS43" i="5"/>
  <c r="MH43" i="5" s="1"/>
  <c r="FR43" i="5"/>
  <c r="MJ43" i="5" s="1"/>
  <c r="FM43" i="5"/>
  <c r="LZ43" i="5" s="1"/>
  <c r="FL43" i="5"/>
  <c r="MB43" i="5" s="1"/>
  <c r="FG43" i="5"/>
  <c r="LR43" i="5" s="1"/>
  <c r="FF43" i="5"/>
  <c r="LT43" i="5" s="1"/>
  <c r="FA43" i="5"/>
  <c r="EZ43" i="5"/>
  <c r="EW43" i="5"/>
  <c r="EV43" i="5"/>
  <c r="EP43" i="5"/>
  <c r="LB43" i="5" s="1"/>
  <c r="EO43" i="5"/>
  <c r="EL43" i="5"/>
  <c r="EE43" i="5"/>
  <c r="ED43" i="5"/>
  <c r="DY43" i="5"/>
  <c r="DX43" i="5"/>
  <c r="DR43" i="5"/>
  <c r="DQ43" i="5"/>
  <c r="DO43" i="5"/>
  <c r="DN43" i="5"/>
  <c r="DG43" i="5"/>
  <c r="KD43" i="5" s="1"/>
  <c r="DF43" i="5"/>
  <c r="KF43" i="5" s="1"/>
  <c r="DA43" i="5"/>
  <c r="JV43" i="5" s="1"/>
  <c r="CZ43" i="5"/>
  <c r="JX43" i="5" s="1"/>
  <c r="CV43" i="5"/>
  <c r="CW43" i="5" s="1"/>
  <c r="JR43" i="5" s="1"/>
  <c r="CU43" i="5"/>
  <c r="JN43" i="5" s="1"/>
  <c r="CT43" i="5"/>
  <c r="CQ43" i="5"/>
  <c r="CO43" i="5"/>
  <c r="CH43" i="5"/>
  <c r="CG43" i="5"/>
  <c r="CB43" i="5"/>
  <c r="CA43" i="5"/>
  <c r="BV43" i="5"/>
  <c r="BU43" i="5"/>
  <c r="BR43" i="5"/>
  <c r="BQ43" i="5"/>
  <c r="BK43" i="5"/>
  <c r="IJ43" i="5" s="1"/>
  <c r="BJ43" i="5"/>
  <c r="IH43" i="5" s="1"/>
  <c r="AX43" i="5"/>
  <c r="AW43" i="5"/>
  <c r="AS43" i="5"/>
  <c r="AR43" i="5"/>
  <c r="AL43" i="5"/>
  <c r="AK43" i="5"/>
  <c r="AH43" i="5"/>
  <c r="AG43" i="5"/>
  <c r="NS42" i="5"/>
  <c r="QB42" i="5" s="1"/>
  <c r="ML42" i="5"/>
  <c r="MD42" i="5"/>
  <c r="LV42" i="5"/>
  <c r="LN42" i="5"/>
  <c r="LF42" i="5"/>
  <c r="KX42" i="5"/>
  <c r="KP42" i="5"/>
  <c r="KH42" i="5"/>
  <c r="JZ42" i="5"/>
  <c r="JJ42" i="5"/>
  <c r="JB42" i="5"/>
  <c r="IT42" i="5"/>
  <c r="IL42" i="5"/>
  <c r="ID42" i="5"/>
  <c r="HV42" i="5"/>
  <c r="GI42" i="5"/>
  <c r="GF42" i="5"/>
  <c r="GE42" i="5"/>
  <c r="GD42" i="5"/>
  <c r="GC42" i="5"/>
  <c r="GB42" i="5"/>
  <c r="GA42" i="5"/>
  <c r="FZ42" i="5"/>
  <c r="FY42" i="5"/>
  <c r="FV42" i="5"/>
  <c r="FS42" i="5"/>
  <c r="MH42" i="5" s="1"/>
  <c r="FR42" i="5"/>
  <c r="MJ42" i="5" s="1"/>
  <c r="FM42" i="5"/>
  <c r="LZ42" i="5" s="1"/>
  <c r="FL42" i="5"/>
  <c r="MB42" i="5" s="1"/>
  <c r="FG42" i="5"/>
  <c r="LR42" i="5" s="1"/>
  <c r="FF42" i="5"/>
  <c r="LT42" i="5" s="1"/>
  <c r="FA42" i="5"/>
  <c r="EZ42" i="5"/>
  <c r="EW42" i="5"/>
  <c r="EV42" i="5"/>
  <c r="EP42" i="5"/>
  <c r="LB42" i="5" s="1"/>
  <c r="EO42" i="5"/>
  <c r="EL42" i="5"/>
  <c r="EE42" i="5"/>
  <c r="ED42" i="5"/>
  <c r="DY42" i="5"/>
  <c r="DX42" i="5"/>
  <c r="DR42" i="5"/>
  <c r="DQ42" i="5"/>
  <c r="DO42" i="5"/>
  <c r="DN42" i="5"/>
  <c r="DG42" i="5"/>
  <c r="KD42" i="5" s="1"/>
  <c r="DF42" i="5"/>
  <c r="KF42" i="5" s="1"/>
  <c r="DA42" i="5"/>
  <c r="JV42" i="5" s="1"/>
  <c r="CZ42" i="5"/>
  <c r="JX42" i="5" s="1"/>
  <c r="CV42" i="5"/>
  <c r="CW42" i="5" s="1"/>
  <c r="JR42" i="5" s="1"/>
  <c r="CU42" i="5"/>
  <c r="JN42" i="5" s="1"/>
  <c r="CT42" i="5"/>
  <c r="CQ42" i="5"/>
  <c r="CO42" i="5"/>
  <c r="FX42" i="5" s="1"/>
  <c r="CH42" i="5"/>
  <c r="CG42" i="5"/>
  <c r="CB42" i="5"/>
  <c r="CA42" i="5"/>
  <c r="BV42" i="5"/>
  <c r="BU42" i="5"/>
  <c r="BR42" i="5"/>
  <c r="BQ42" i="5"/>
  <c r="BK42" i="5"/>
  <c r="IJ42" i="5" s="1"/>
  <c r="BJ42" i="5"/>
  <c r="IH42" i="5" s="1"/>
  <c r="AX42" i="5"/>
  <c r="AW42" i="5"/>
  <c r="AS42" i="5"/>
  <c r="AR42" i="5"/>
  <c r="AL42" i="5"/>
  <c r="AK42" i="5"/>
  <c r="AH42" i="5"/>
  <c r="AG42" i="5"/>
  <c r="ML41" i="5"/>
  <c r="MD41" i="5"/>
  <c r="LV41" i="5"/>
  <c r="LN41" i="5"/>
  <c r="LF41" i="5"/>
  <c r="KX41" i="5"/>
  <c r="KP41" i="5"/>
  <c r="KH41" i="5"/>
  <c r="JZ41" i="5"/>
  <c r="JJ41" i="5"/>
  <c r="JB41" i="5"/>
  <c r="IT41" i="5"/>
  <c r="IL41" i="5"/>
  <c r="ID41" i="5"/>
  <c r="HV41" i="5"/>
  <c r="GI41" i="5"/>
  <c r="GF41" i="5"/>
  <c r="GE41" i="5"/>
  <c r="GD41" i="5"/>
  <c r="GC41" i="5"/>
  <c r="GB41" i="5"/>
  <c r="GA41" i="5"/>
  <c r="FZ41" i="5"/>
  <c r="FY41" i="5"/>
  <c r="FV41" i="5"/>
  <c r="FS41" i="5"/>
  <c r="MH41" i="5" s="1"/>
  <c r="FR41" i="5"/>
  <c r="MJ41" i="5" s="1"/>
  <c r="FM41" i="5"/>
  <c r="LZ41" i="5" s="1"/>
  <c r="FL41" i="5"/>
  <c r="MB41" i="5" s="1"/>
  <c r="FG41" i="5"/>
  <c r="LR41" i="5" s="1"/>
  <c r="FF41" i="5"/>
  <c r="LT41" i="5" s="1"/>
  <c r="FA41" i="5"/>
  <c r="EZ41" i="5"/>
  <c r="EW41" i="5"/>
  <c r="EV41" i="5"/>
  <c r="EP41" i="5"/>
  <c r="LB41" i="5" s="1"/>
  <c r="EO41" i="5"/>
  <c r="EL41" i="5"/>
  <c r="EE41" i="5"/>
  <c r="ED41" i="5"/>
  <c r="DY41" i="5"/>
  <c r="DX41" i="5"/>
  <c r="DR41" i="5"/>
  <c r="DQ41" i="5"/>
  <c r="DO41" i="5"/>
  <c r="DN41" i="5"/>
  <c r="DG41" i="5"/>
  <c r="KD41" i="5" s="1"/>
  <c r="DF41" i="5"/>
  <c r="KF41" i="5" s="1"/>
  <c r="DA41" i="5"/>
  <c r="JV41" i="5" s="1"/>
  <c r="CZ41" i="5"/>
  <c r="JX41" i="5" s="1"/>
  <c r="CV41" i="5"/>
  <c r="CW41" i="5" s="1"/>
  <c r="JR41" i="5" s="1"/>
  <c r="CU41" i="5"/>
  <c r="JN41" i="5" s="1"/>
  <c r="CT41" i="5"/>
  <c r="CQ41" i="5"/>
  <c r="CO41" i="5"/>
  <c r="CH41" i="5"/>
  <c r="CG41" i="5"/>
  <c r="CB41" i="5"/>
  <c r="CA41" i="5"/>
  <c r="BV41" i="5"/>
  <c r="BU41" i="5"/>
  <c r="BR41" i="5"/>
  <c r="BQ41" i="5"/>
  <c r="BK41" i="5"/>
  <c r="IJ41" i="5" s="1"/>
  <c r="BJ41" i="5"/>
  <c r="IH41" i="5" s="1"/>
  <c r="AX41" i="5"/>
  <c r="AW41" i="5"/>
  <c r="AS41" i="5"/>
  <c r="AR41" i="5"/>
  <c r="AL41" i="5"/>
  <c r="AK41" i="5"/>
  <c r="AH41" i="5"/>
  <c r="AG41" i="5"/>
  <c r="ML40" i="5"/>
  <c r="MD40" i="5"/>
  <c r="LV40" i="5"/>
  <c r="LN40" i="5"/>
  <c r="LF40" i="5"/>
  <c r="KX40" i="5"/>
  <c r="KP40" i="5"/>
  <c r="KH40" i="5"/>
  <c r="JZ40" i="5"/>
  <c r="JJ40" i="5"/>
  <c r="JB40" i="5"/>
  <c r="IT40" i="5"/>
  <c r="IL40" i="5"/>
  <c r="ID40" i="5"/>
  <c r="HV40" i="5"/>
  <c r="GI40" i="5"/>
  <c r="GF40" i="5"/>
  <c r="GE40" i="5"/>
  <c r="GD40" i="5"/>
  <c r="GC40" i="5"/>
  <c r="GB40" i="5"/>
  <c r="GA40" i="5"/>
  <c r="FZ40" i="5"/>
  <c r="FY40" i="5"/>
  <c r="FV40" i="5"/>
  <c r="FS40" i="5"/>
  <c r="MH40" i="5" s="1"/>
  <c r="FR40" i="5"/>
  <c r="MJ40" i="5" s="1"/>
  <c r="FM40" i="5"/>
  <c r="LZ40" i="5" s="1"/>
  <c r="FL40" i="5"/>
  <c r="MB40" i="5" s="1"/>
  <c r="FG40" i="5"/>
  <c r="LR40" i="5" s="1"/>
  <c r="FF40" i="5"/>
  <c r="LT40" i="5" s="1"/>
  <c r="FA40" i="5"/>
  <c r="EZ40" i="5"/>
  <c r="EW40" i="5"/>
  <c r="EV40" i="5"/>
  <c r="EP40" i="5"/>
  <c r="LB40" i="5" s="1"/>
  <c r="EO40" i="5"/>
  <c r="EL40" i="5"/>
  <c r="EE40" i="5"/>
  <c r="ED40" i="5"/>
  <c r="DY40" i="5"/>
  <c r="DX40" i="5"/>
  <c r="DR40" i="5"/>
  <c r="DQ40" i="5"/>
  <c r="DO40" i="5"/>
  <c r="DN40" i="5"/>
  <c r="DG40" i="5"/>
  <c r="KD40" i="5" s="1"/>
  <c r="DF40" i="5"/>
  <c r="KF40" i="5" s="1"/>
  <c r="DA40" i="5"/>
  <c r="JV40" i="5" s="1"/>
  <c r="CZ40" i="5"/>
  <c r="JX40" i="5" s="1"/>
  <c r="CV40" i="5"/>
  <c r="CW40" i="5" s="1"/>
  <c r="JR40" i="5" s="1"/>
  <c r="CU40" i="5"/>
  <c r="JN40" i="5" s="1"/>
  <c r="CT40" i="5"/>
  <c r="CQ40" i="5"/>
  <c r="CO40" i="5"/>
  <c r="CH40" i="5"/>
  <c r="CG40" i="5"/>
  <c r="CB40" i="5"/>
  <c r="CA40" i="5"/>
  <c r="BV40" i="5"/>
  <c r="BU40" i="5"/>
  <c r="BR40" i="5"/>
  <c r="BQ40" i="5"/>
  <c r="BK40" i="5"/>
  <c r="IJ40" i="5" s="1"/>
  <c r="BJ40" i="5"/>
  <c r="IH40" i="5" s="1"/>
  <c r="AX40" i="5"/>
  <c r="AW40" i="5"/>
  <c r="AS40" i="5"/>
  <c r="AR40" i="5"/>
  <c r="AL40" i="5"/>
  <c r="AK40" i="5"/>
  <c r="AH40" i="5"/>
  <c r="AG40" i="5"/>
  <c r="NS39" i="5"/>
  <c r="QB39" i="5" s="1"/>
  <c r="ML39" i="5"/>
  <c r="MD39" i="5"/>
  <c r="LV39" i="5"/>
  <c r="LN39" i="5"/>
  <c r="LF39" i="5"/>
  <c r="KX39" i="5"/>
  <c r="KP39" i="5"/>
  <c r="KH39" i="5"/>
  <c r="JZ39" i="5"/>
  <c r="JJ39" i="5"/>
  <c r="JB39" i="5"/>
  <c r="IT39" i="5"/>
  <c r="IL39" i="5"/>
  <c r="ID39" i="5"/>
  <c r="HV39" i="5"/>
  <c r="GI39" i="5"/>
  <c r="GF39" i="5"/>
  <c r="GE39" i="5"/>
  <c r="GD39" i="5"/>
  <c r="GC39" i="5"/>
  <c r="GB39" i="5"/>
  <c r="GA39" i="5"/>
  <c r="FZ39" i="5"/>
  <c r="FY39" i="5"/>
  <c r="FV39" i="5"/>
  <c r="FS39" i="5"/>
  <c r="MH39" i="5" s="1"/>
  <c r="FR39" i="5"/>
  <c r="MJ39" i="5" s="1"/>
  <c r="FM39" i="5"/>
  <c r="LZ39" i="5" s="1"/>
  <c r="FL39" i="5"/>
  <c r="MB39" i="5" s="1"/>
  <c r="FG39" i="5"/>
  <c r="LR39" i="5" s="1"/>
  <c r="FF39" i="5"/>
  <c r="LT39" i="5" s="1"/>
  <c r="FA39" i="5"/>
  <c r="EZ39" i="5"/>
  <c r="EW39" i="5"/>
  <c r="EV39" i="5"/>
  <c r="EP39" i="5"/>
  <c r="LB39" i="5" s="1"/>
  <c r="EO39" i="5"/>
  <c r="EL39" i="5"/>
  <c r="EE39" i="5"/>
  <c r="ED39" i="5"/>
  <c r="DY39" i="5"/>
  <c r="DX39" i="5"/>
  <c r="DR39" i="5"/>
  <c r="DQ39" i="5"/>
  <c r="DO39" i="5"/>
  <c r="DN39" i="5"/>
  <c r="DG39" i="5"/>
  <c r="KD39" i="5" s="1"/>
  <c r="DF39" i="5"/>
  <c r="KF39" i="5" s="1"/>
  <c r="DA39" i="5"/>
  <c r="JV39" i="5" s="1"/>
  <c r="CZ39" i="5"/>
  <c r="JX39" i="5" s="1"/>
  <c r="CV39" i="5"/>
  <c r="CW39" i="5" s="1"/>
  <c r="JR39" i="5" s="1"/>
  <c r="CU39" i="5"/>
  <c r="JN39" i="5" s="1"/>
  <c r="CT39" i="5"/>
  <c r="CQ39" i="5"/>
  <c r="CO39" i="5"/>
  <c r="FX39" i="5" s="1"/>
  <c r="CH39" i="5"/>
  <c r="CG39" i="5"/>
  <c r="CB39" i="5"/>
  <c r="CA39" i="5"/>
  <c r="BV39" i="5"/>
  <c r="BU39" i="5"/>
  <c r="BR39" i="5"/>
  <c r="BQ39" i="5"/>
  <c r="BK39" i="5"/>
  <c r="IJ39" i="5" s="1"/>
  <c r="BJ39" i="5"/>
  <c r="IH39" i="5" s="1"/>
  <c r="AX39" i="5"/>
  <c r="AW39" i="5"/>
  <c r="AS39" i="5"/>
  <c r="AR39" i="5"/>
  <c r="AL39" i="5"/>
  <c r="AK39" i="5"/>
  <c r="AH39" i="5"/>
  <c r="AG39" i="5"/>
  <c r="NS38" i="5"/>
  <c r="QB38" i="5" s="1"/>
  <c r="ML38" i="5"/>
  <c r="MD38" i="5"/>
  <c r="LV38" i="5"/>
  <c r="LN38" i="5"/>
  <c r="LF38" i="5"/>
  <c r="KX38" i="5"/>
  <c r="KP38" i="5"/>
  <c r="KH38" i="5"/>
  <c r="JZ38" i="5"/>
  <c r="JJ38" i="5"/>
  <c r="JB38" i="5"/>
  <c r="IT38" i="5"/>
  <c r="IL38" i="5"/>
  <c r="ID38" i="5"/>
  <c r="HV38" i="5"/>
  <c r="GI38" i="5"/>
  <c r="GF38" i="5"/>
  <c r="GE38" i="5"/>
  <c r="GD38" i="5"/>
  <c r="GC38" i="5"/>
  <c r="GB38" i="5"/>
  <c r="GA38" i="5"/>
  <c r="FZ38" i="5"/>
  <c r="FY38" i="5"/>
  <c r="FV38" i="5"/>
  <c r="FS38" i="5"/>
  <c r="MH38" i="5" s="1"/>
  <c r="FR38" i="5"/>
  <c r="MJ38" i="5" s="1"/>
  <c r="FM38" i="5"/>
  <c r="LZ38" i="5" s="1"/>
  <c r="FL38" i="5"/>
  <c r="MB38" i="5" s="1"/>
  <c r="FG38" i="5"/>
  <c r="LR38" i="5" s="1"/>
  <c r="FF38" i="5"/>
  <c r="LT38" i="5" s="1"/>
  <c r="FA38" i="5"/>
  <c r="EZ38" i="5"/>
  <c r="EW38" i="5"/>
  <c r="EV38" i="5"/>
  <c r="EP38" i="5"/>
  <c r="LB38" i="5" s="1"/>
  <c r="EO38" i="5"/>
  <c r="EL38" i="5"/>
  <c r="EE38" i="5"/>
  <c r="ED38" i="5"/>
  <c r="DY38" i="5"/>
  <c r="DX38" i="5"/>
  <c r="DR38" i="5"/>
  <c r="DQ38" i="5"/>
  <c r="DO38" i="5"/>
  <c r="DN38" i="5"/>
  <c r="DG38" i="5"/>
  <c r="KD38" i="5" s="1"/>
  <c r="DF38" i="5"/>
  <c r="KF38" i="5" s="1"/>
  <c r="DA38" i="5"/>
  <c r="JV38" i="5" s="1"/>
  <c r="CZ38" i="5"/>
  <c r="JX38" i="5" s="1"/>
  <c r="CV38" i="5"/>
  <c r="CW38" i="5" s="1"/>
  <c r="JR38" i="5" s="1"/>
  <c r="CU38" i="5"/>
  <c r="JN38" i="5" s="1"/>
  <c r="CT38" i="5"/>
  <c r="CQ38" i="5"/>
  <c r="CO38" i="5"/>
  <c r="FX38" i="5" s="1"/>
  <c r="CH38" i="5"/>
  <c r="CG38" i="5"/>
  <c r="CB38" i="5"/>
  <c r="CA38" i="5"/>
  <c r="BV38" i="5"/>
  <c r="BU38" i="5"/>
  <c r="BR38" i="5"/>
  <c r="BQ38" i="5"/>
  <c r="BK38" i="5"/>
  <c r="IJ38" i="5" s="1"/>
  <c r="BJ38" i="5"/>
  <c r="IH38" i="5" s="1"/>
  <c r="AX38" i="5"/>
  <c r="AW38" i="5"/>
  <c r="AS38" i="5"/>
  <c r="AR38" i="5"/>
  <c r="AL38" i="5"/>
  <c r="AK38" i="5"/>
  <c r="AH38" i="5"/>
  <c r="AG38" i="5"/>
  <c r="ML37" i="5"/>
  <c r="MD37" i="5"/>
  <c r="LV37" i="5"/>
  <c r="LN37" i="5"/>
  <c r="LF37" i="5"/>
  <c r="KX37" i="5"/>
  <c r="KP37" i="5"/>
  <c r="KH37" i="5"/>
  <c r="JZ37" i="5"/>
  <c r="JJ37" i="5"/>
  <c r="JB37" i="5"/>
  <c r="IT37" i="5"/>
  <c r="IL37" i="5"/>
  <c r="ID37" i="5"/>
  <c r="HV37" i="5"/>
  <c r="GI37" i="5"/>
  <c r="GF37" i="5"/>
  <c r="GE37" i="5"/>
  <c r="GD37" i="5"/>
  <c r="GC37" i="5"/>
  <c r="GB37" i="5"/>
  <c r="GA37" i="5"/>
  <c r="FZ37" i="5"/>
  <c r="FY37" i="5"/>
  <c r="FV37" i="5"/>
  <c r="FS37" i="5"/>
  <c r="MH37" i="5" s="1"/>
  <c r="FR37" i="5"/>
  <c r="MJ37" i="5" s="1"/>
  <c r="FM37" i="5"/>
  <c r="LZ37" i="5" s="1"/>
  <c r="FL37" i="5"/>
  <c r="MB37" i="5" s="1"/>
  <c r="FG37" i="5"/>
  <c r="LR37" i="5" s="1"/>
  <c r="FF37" i="5"/>
  <c r="LT37" i="5" s="1"/>
  <c r="FA37" i="5"/>
  <c r="EZ37" i="5"/>
  <c r="EW37" i="5"/>
  <c r="EV37" i="5"/>
  <c r="EP37" i="5"/>
  <c r="LB37" i="5" s="1"/>
  <c r="EO37" i="5"/>
  <c r="EL37" i="5"/>
  <c r="EE37" i="5"/>
  <c r="ED37" i="5"/>
  <c r="DY37" i="5"/>
  <c r="DX37" i="5"/>
  <c r="DR37" i="5"/>
  <c r="DQ37" i="5"/>
  <c r="DO37" i="5"/>
  <c r="DN37" i="5"/>
  <c r="DG37" i="5"/>
  <c r="KD37" i="5" s="1"/>
  <c r="DF37" i="5"/>
  <c r="KF37" i="5" s="1"/>
  <c r="DA37" i="5"/>
  <c r="JV37" i="5" s="1"/>
  <c r="CZ37" i="5"/>
  <c r="JX37" i="5" s="1"/>
  <c r="CV37" i="5"/>
  <c r="CW37" i="5" s="1"/>
  <c r="JR37" i="5" s="1"/>
  <c r="CU37" i="5"/>
  <c r="JN37" i="5" s="1"/>
  <c r="CT37" i="5"/>
  <c r="CQ37" i="5"/>
  <c r="CO37" i="5"/>
  <c r="FW37" i="5" s="1"/>
  <c r="CH37" i="5"/>
  <c r="CG37" i="5"/>
  <c r="CB37" i="5"/>
  <c r="CA37" i="5"/>
  <c r="BV37" i="5"/>
  <c r="BU37" i="5"/>
  <c r="BR37" i="5"/>
  <c r="BQ37" i="5"/>
  <c r="BK37" i="5"/>
  <c r="IJ37" i="5" s="1"/>
  <c r="BJ37" i="5"/>
  <c r="IH37" i="5" s="1"/>
  <c r="AX37" i="5"/>
  <c r="AW37" i="5"/>
  <c r="AS37" i="5"/>
  <c r="AR37" i="5"/>
  <c r="AL37" i="5"/>
  <c r="AK37" i="5"/>
  <c r="AH37" i="5"/>
  <c r="AG37" i="5"/>
  <c r="NS36" i="5"/>
  <c r="QB36" i="5" s="1"/>
  <c r="ML36" i="5"/>
  <c r="MD36" i="5"/>
  <c r="LV36" i="5"/>
  <c r="LN36" i="5"/>
  <c r="LF36" i="5"/>
  <c r="KX36" i="5"/>
  <c r="KP36" i="5"/>
  <c r="KH36" i="5"/>
  <c r="JZ36" i="5"/>
  <c r="JJ36" i="5"/>
  <c r="JB36" i="5"/>
  <c r="IT36" i="5"/>
  <c r="IL36" i="5"/>
  <c r="ID36" i="5"/>
  <c r="HV36" i="5"/>
  <c r="GI36" i="5"/>
  <c r="GF36" i="5"/>
  <c r="GE36" i="5"/>
  <c r="GD36" i="5"/>
  <c r="GC36" i="5"/>
  <c r="GB36" i="5"/>
  <c r="GA36" i="5"/>
  <c r="FZ36" i="5"/>
  <c r="FY36" i="5"/>
  <c r="FV36" i="5"/>
  <c r="FS36" i="5"/>
  <c r="MH36" i="5" s="1"/>
  <c r="FR36" i="5"/>
  <c r="MJ36" i="5" s="1"/>
  <c r="FM36" i="5"/>
  <c r="LZ36" i="5" s="1"/>
  <c r="FL36" i="5"/>
  <c r="MB36" i="5" s="1"/>
  <c r="FG36" i="5"/>
  <c r="LR36" i="5" s="1"/>
  <c r="FF36" i="5"/>
  <c r="LT36" i="5" s="1"/>
  <c r="FA36" i="5"/>
  <c r="EZ36" i="5"/>
  <c r="EW36" i="5"/>
  <c r="EV36" i="5"/>
  <c r="EP36" i="5"/>
  <c r="LB36" i="5" s="1"/>
  <c r="EO36" i="5"/>
  <c r="EL36" i="5"/>
  <c r="EE36" i="5"/>
  <c r="ED36" i="5"/>
  <c r="DY36" i="5"/>
  <c r="DX36" i="5"/>
  <c r="DR36" i="5"/>
  <c r="DQ36" i="5"/>
  <c r="DO36" i="5"/>
  <c r="DN36" i="5"/>
  <c r="DG36" i="5"/>
  <c r="KD36" i="5" s="1"/>
  <c r="DF36" i="5"/>
  <c r="KF36" i="5" s="1"/>
  <c r="DA36" i="5"/>
  <c r="JV36" i="5" s="1"/>
  <c r="CZ36" i="5"/>
  <c r="JX36" i="5" s="1"/>
  <c r="CV36" i="5"/>
  <c r="CW36" i="5" s="1"/>
  <c r="JR36" i="5" s="1"/>
  <c r="CU36" i="5"/>
  <c r="JN36" i="5" s="1"/>
  <c r="CT36" i="5"/>
  <c r="CQ36" i="5"/>
  <c r="CO36" i="5"/>
  <c r="CH36" i="5"/>
  <c r="CG36" i="5"/>
  <c r="CB36" i="5"/>
  <c r="CA36" i="5"/>
  <c r="BV36" i="5"/>
  <c r="BU36" i="5"/>
  <c r="BR36" i="5"/>
  <c r="BQ36" i="5"/>
  <c r="BK36" i="5"/>
  <c r="IJ36" i="5" s="1"/>
  <c r="IK36" i="5" s="1"/>
  <c r="BJ36" i="5"/>
  <c r="IH36" i="5" s="1"/>
  <c r="AX36" i="5"/>
  <c r="AW36" i="5"/>
  <c r="AS36" i="5"/>
  <c r="AR36" i="5"/>
  <c r="AL36" i="5"/>
  <c r="AK36" i="5"/>
  <c r="AH36" i="5"/>
  <c r="AG36" i="5"/>
  <c r="NS35" i="5"/>
  <c r="QB35" i="5" s="1"/>
  <c r="ML35" i="5"/>
  <c r="MD35" i="5"/>
  <c r="LV35" i="5"/>
  <c r="LN35" i="5"/>
  <c r="LF35" i="5"/>
  <c r="KX35" i="5"/>
  <c r="KP35" i="5"/>
  <c r="KH35" i="5"/>
  <c r="JZ35" i="5"/>
  <c r="JJ35" i="5"/>
  <c r="JB35" i="5"/>
  <c r="IT35" i="5"/>
  <c r="IL35" i="5"/>
  <c r="ID35" i="5"/>
  <c r="HV35" i="5"/>
  <c r="GI35" i="5"/>
  <c r="GF35" i="5"/>
  <c r="GE35" i="5"/>
  <c r="GD35" i="5"/>
  <c r="GC35" i="5"/>
  <c r="GB35" i="5"/>
  <c r="GA35" i="5"/>
  <c r="FZ35" i="5"/>
  <c r="FY35" i="5"/>
  <c r="FV35" i="5"/>
  <c r="FS35" i="5"/>
  <c r="MH35" i="5" s="1"/>
  <c r="FR35" i="5"/>
  <c r="MJ35" i="5" s="1"/>
  <c r="FM35" i="5"/>
  <c r="LZ35" i="5" s="1"/>
  <c r="FL35" i="5"/>
  <c r="MB35" i="5" s="1"/>
  <c r="FG35" i="5"/>
  <c r="LR35" i="5" s="1"/>
  <c r="FF35" i="5"/>
  <c r="LT35" i="5" s="1"/>
  <c r="FA35" i="5"/>
  <c r="EZ35" i="5"/>
  <c r="EW35" i="5"/>
  <c r="EV35" i="5"/>
  <c r="EP35" i="5"/>
  <c r="LB35" i="5" s="1"/>
  <c r="EO35" i="5"/>
  <c r="EL35" i="5"/>
  <c r="EE35" i="5"/>
  <c r="ED35" i="5"/>
  <c r="DY35" i="5"/>
  <c r="DX35" i="5"/>
  <c r="DR35" i="5"/>
  <c r="DQ35" i="5"/>
  <c r="DO35" i="5"/>
  <c r="DN35" i="5"/>
  <c r="DG35" i="5"/>
  <c r="KD35" i="5" s="1"/>
  <c r="DF35" i="5"/>
  <c r="KF35" i="5" s="1"/>
  <c r="DA35" i="5"/>
  <c r="JV35" i="5" s="1"/>
  <c r="KA35" i="5" s="1"/>
  <c r="CZ35" i="5"/>
  <c r="JX35" i="5" s="1"/>
  <c r="CV35" i="5"/>
  <c r="CW35" i="5" s="1"/>
  <c r="JR35" i="5" s="1"/>
  <c r="CU35" i="5"/>
  <c r="JN35" i="5" s="1"/>
  <c r="CT35" i="5"/>
  <c r="CQ35" i="5"/>
  <c r="CO35" i="5"/>
  <c r="FW35" i="5" s="1"/>
  <c r="CH35" i="5"/>
  <c r="CG35" i="5"/>
  <c r="CB35" i="5"/>
  <c r="CA35" i="5"/>
  <c r="BV35" i="5"/>
  <c r="BU35" i="5"/>
  <c r="BR35" i="5"/>
  <c r="BQ35" i="5"/>
  <c r="BK35" i="5"/>
  <c r="IJ35" i="5" s="1"/>
  <c r="BJ35" i="5"/>
  <c r="IH35" i="5" s="1"/>
  <c r="AX35" i="5"/>
  <c r="AW35" i="5"/>
  <c r="AS35" i="5"/>
  <c r="AR35" i="5"/>
  <c r="AL35" i="5"/>
  <c r="AK35" i="5"/>
  <c r="AH35" i="5"/>
  <c r="AG35" i="5"/>
  <c r="NS34" i="5"/>
  <c r="QB34" i="5" s="1"/>
  <c r="ML34" i="5"/>
  <c r="MD34" i="5"/>
  <c r="LV34" i="5"/>
  <c r="LN34" i="5"/>
  <c r="LF34" i="5"/>
  <c r="KX34" i="5"/>
  <c r="KP34" i="5"/>
  <c r="KH34" i="5"/>
  <c r="JZ34" i="5"/>
  <c r="JJ34" i="5"/>
  <c r="JB34" i="5"/>
  <c r="IT34" i="5"/>
  <c r="IL34" i="5"/>
  <c r="ID34" i="5"/>
  <c r="HV34" i="5"/>
  <c r="GI34" i="5"/>
  <c r="GF34" i="5"/>
  <c r="GE34" i="5"/>
  <c r="GD34" i="5"/>
  <c r="GC34" i="5"/>
  <c r="GB34" i="5"/>
  <c r="GA34" i="5"/>
  <c r="FZ34" i="5"/>
  <c r="FY34" i="5"/>
  <c r="FV34" i="5"/>
  <c r="FS34" i="5"/>
  <c r="MH34" i="5" s="1"/>
  <c r="FR34" i="5"/>
  <c r="MJ34" i="5" s="1"/>
  <c r="FM34" i="5"/>
  <c r="LZ34" i="5" s="1"/>
  <c r="FL34" i="5"/>
  <c r="MB34" i="5" s="1"/>
  <c r="FG34" i="5"/>
  <c r="LR34" i="5" s="1"/>
  <c r="FF34" i="5"/>
  <c r="LT34" i="5" s="1"/>
  <c r="LX34" i="5" s="1"/>
  <c r="FA34" i="5"/>
  <c r="EZ34" i="5"/>
  <c r="EW34" i="5"/>
  <c r="EV34" i="5"/>
  <c r="EP34" i="5"/>
  <c r="LB34" i="5" s="1"/>
  <c r="EO34" i="5"/>
  <c r="EL34" i="5"/>
  <c r="EE34" i="5"/>
  <c r="ED34" i="5"/>
  <c r="DY34" i="5"/>
  <c r="DX34" i="5"/>
  <c r="DR34" i="5"/>
  <c r="DQ34" i="5"/>
  <c r="DO34" i="5"/>
  <c r="DN34" i="5"/>
  <c r="DG34" i="5"/>
  <c r="KD34" i="5" s="1"/>
  <c r="DF34" i="5"/>
  <c r="KF34" i="5" s="1"/>
  <c r="KJ34" i="5" s="1"/>
  <c r="DA34" i="5"/>
  <c r="JV34" i="5" s="1"/>
  <c r="CZ34" i="5"/>
  <c r="JX34" i="5" s="1"/>
  <c r="CV34" i="5"/>
  <c r="CW34" i="5" s="1"/>
  <c r="JR34" i="5" s="1"/>
  <c r="CU34" i="5"/>
  <c r="JN34" i="5" s="1"/>
  <c r="CT34" i="5"/>
  <c r="CQ34" i="5"/>
  <c r="CO34" i="5"/>
  <c r="FW34" i="5" s="1"/>
  <c r="CH34" i="5"/>
  <c r="CG34" i="5"/>
  <c r="CB34" i="5"/>
  <c r="CA34" i="5"/>
  <c r="BV34" i="5"/>
  <c r="BU34" i="5"/>
  <c r="BR34" i="5"/>
  <c r="BQ34" i="5"/>
  <c r="BK34" i="5"/>
  <c r="IJ34" i="5" s="1"/>
  <c r="BJ34" i="5"/>
  <c r="IH34" i="5" s="1"/>
  <c r="AX34" i="5"/>
  <c r="AW34" i="5"/>
  <c r="AS34" i="5"/>
  <c r="AR34" i="5"/>
  <c r="AL34" i="5"/>
  <c r="AK34" i="5"/>
  <c r="AH34" i="5"/>
  <c r="AG34" i="5"/>
  <c r="NS33" i="5"/>
  <c r="QB33" i="5" s="1"/>
  <c r="ML33" i="5"/>
  <c r="MD33" i="5"/>
  <c r="LV33" i="5"/>
  <c r="LN33" i="5"/>
  <c r="LF33" i="5"/>
  <c r="KX33" i="5"/>
  <c r="KP33" i="5"/>
  <c r="KH33" i="5"/>
  <c r="JZ33" i="5"/>
  <c r="JJ33" i="5"/>
  <c r="JB33" i="5"/>
  <c r="IT33" i="5"/>
  <c r="IL33" i="5"/>
  <c r="ID33" i="5"/>
  <c r="HV33" i="5"/>
  <c r="GI33" i="5"/>
  <c r="GF33" i="5"/>
  <c r="GE33" i="5"/>
  <c r="GD33" i="5"/>
  <c r="GC33" i="5"/>
  <c r="GB33" i="5"/>
  <c r="GA33" i="5"/>
  <c r="FZ33" i="5"/>
  <c r="FY33" i="5"/>
  <c r="FV33" i="5"/>
  <c r="FS33" i="5"/>
  <c r="MH33" i="5" s="1"/>
  <c r="FR33" i="5"/>
  <c r="MJ33" i="5" s="1"/>
  <c r="MK33" i="5" s="1"/>
  <c r="FM33" i="5"/>
  <c r="LZ33" i="5" s="1"/>
  <c r="FL33" i="5"/>
  <c r="MB33" i="5" s="1"/>
  <c r="FG33" i="5"/>
  <c r="LR33" i="5" s="1"/>
  <c r="FF33" i="5"/>
  <c r="LT33" i="5" s="1"/>
  <c r="FA33" i="5"/>
  <c r="EZ33" i="5"/>
  <c r="EW33" i="5"/>
  <c r="EV33" i="5"/>
  <c r="EP33" i="5"/>
  <c r="LB33" i="5" s="1"/>
  <c r="EO33" i="5"/>
  <c r="EL33" i="5"/>
  <c r="EE33" i="5"/>
  <c r="ED33" i="5"/>
  <c r="DY33" i="5"/>
  <c r="DX33" i="5"/>
  <c r="DR33" i="5"/>
  <c r="DQ33" i="5"/>
  <c r="DO33" i="5"/>
  <c r="DN33" i="5"/>
  <c r="DG33" i="5"/>
  <c r="KD33" i="5" s="1"/>
  <c r="DF33" i="5"/>
  <c r="KF33" i="5" s="1"/>
  <c r="KG33" i="5" s="1"/>
  <c r="DA33" i="5"/>
  <c r="JV33" i="5" s="1"/>
  <c r="CZ33" i="5"/>
  <c r="JX33" i="5" s="1"/>
  <c r="JY33" i="5" s="1"/>
  <c r="CV33" i="5"/>
  <c r="CW33" i="5" s="1"/>
  <c r="JR33" i="5" s="1"/>
  <c r="CU33" i="5"/>
  <c r="JN33" i="5" s="1"/>
  <c r="CT33" i="5"/>
  <c r="CQ33" i="5"/>
  <c r="CO33" i="5"/>
  <c r="FW33" i="5" s="1"/>
  <c r="CH33" i="5"/>
  <c r="CG33" i="5"/>
  <c r="CB33" i="5"/>
  <c r="CA33" i="5"/>
  <c r="BV33" i="5"/>
  <c r="BU33" i="5"/>
  <c r="BR33" i="5"/>
  <c r="BQ33" i="5"/>
  <c r="BK33" i="5"/>
  <c r="IJ33" i="5" s="1"/>
  <c r="BJ33" i="5"/>
  <c r="IH33" i="5" s="1"/>
  <c r="AX33" i="5"/>
  <c r="AW33" i="5"/>
  <c r="AS33" i="5"/>
  <c r="AR33" i="5"/>
  <c r="AL33" i="5"/>
  <c r="AK33" i="5"/>
  <c r="AH33" i="5"/>
  <c r="AG33" i="5"/>
  <c r="ML32" i="5"/>
  <c r="MD32" i="5"/>
  <c r="LV32" i="5"/>
  <c r="LN32" i="5"/>
  <c r="LF32" i="5"/>
  <c r="KX32" i="5"/>
  <c r="KP32" i="5"/>
  <c r="KH32" i="5"/>
  <c r="JZ32" i="5"/>
  <c r="JJ32" i="5"/>
  <c r="JB32" i="5"/>
  <c r="IT32" i="5"/>
  <c r="IL32" i="5"/>
  <c r="ID32" i="5"/>
  <c r="HV32" i="5"/>
  <c r="GI32" i="5"/>
  <c r="GF32" i="5"/>
  <c r="GE32" i="5"/>
  <c r="GD32" i="5"/>
  <c r="GC32" i="5"/>
  <c r="GB32" i="5"/>
  <c r="GA32" i="5"/>
  <c r="FZ32" i="5"/>
  <c r="FY32" i="5"/>
  <c r="FV32" i="5"/>
  <c r="FS32" i="5"/>
  <c r="MH32" i="5" s="1"/>
  <c r="FR32" i="5"/>
  <c r="MJ32" i="5" s="1"/>
  <c r="FM32" i="5"/>
  <c r="LZ32" i="5" s="1"/>
  <c r="FL32" i="5"/>
  <c r="MB32" i="5" s="1"/>
  <c r="FG32" i="5"/>
  <c r="LR32" i="5" s="1"/>
  <c r="FF32" i="5"/>
  <c r="LT32" i="5" s="1"/>
  <c r="LX32" i="5" s="1"/>
  <c r="FA32" i="5"/>
  <c r="EZ32" i="5"/>
  <c r="EW32" i="5"/>
  <c r="EV32" i="5"/>
  <c r="EP32" i="5"/>
  <c r="LB32" i="5" s="1"/>
  <c r="EO32" i="5"/>
  <c r="EL32" i="5"/>
  <c r="EE32" i="5"/>
  <c r="ED32" i="5"/>
  <c r="DY32" i="5"/>
  <c r="DX32" i="5"/>
  <c r="DR32" i="5"/>
  <c r="DQ32" i="5"/>
  <c r="DO32" i="5"/>
  <c r="DN32" i="5"/>
  <c r="DG32" i="5"/>
  <c r="KD32" i="5" s="1"/>
  <c r="DF32" i="5"/>
  <c r="KF32" i="5" s="1"/>
  <c r="KJ32" i="5" s="1"/>
  <c r="DA32" i="5"/>
  <c r="JV32" i="5" s="1"/>
  <c r="CZ32" i="5"/>
  <c r="JX32" i="5" s="1"/>
  <c r="CV32" i="5"/>
  <c r="CW32" i="5" s="1"/>
  <c r="JR32" i="5" s="1"/>
  <c r="CU32" i="5"/>
  <c r="JN32" i="5" s="1"/>
  <c r="CT32" i="5"/>
  <c r="CQ32" i="5"/>
  <c r="CO32" i="5"/>
  <c r="FW32" i="5" s="1"/>
  <c r="CH32" i="5"/>
  <c r="CG32" i="5"/>
  <c r="CB32" i="5"/>
  <c r="CA32" i="5"/>
  <c r="BV32" i="5"/>
  <c r="BU32" i="5"/>
  <c r="BR32" i="5"/>
  <c r="BQ32" i="5"/>
  <c r="BK32" i="5"/>
  <c r="IJ32" i="5" s="1"/>
  <c r="BJ32" i="5"/>
  <c r="IH32" i="5" s="1"/>
  <c r="AX32" i="5"/>
  <c r="AW32" i="5"/>
  <c r="AS32" i="5"/>
  <c r="AR32" i="5"/>
  <c r="AL32" i="5"/>
  <c r="AK32" i="5"/>
  <c r="AH32" i="5"/>
  <c r="AG32" i="5"/>
  <c r="ML31" i="5"/>
  <c r="MD31" i="5"/>
  <c r="LV31" i="5"/>
  <c r="LN31" i="5"/>
  <c r="LF31" i="5"/>
  <c r="KX31" i="5"/>
  <c r="KP31" i="5"/>
  <c r="KH31" i="5"/>
  <c r="JZ31" i="5"/>
  <c r="JJ31" i="5"/>
  <c r="JB31" i="5"/>
  <c r="IT31" i="5"/>
  <c r="IL31" i="5"/>
  <c r="ID31" i="5"/>
  <c r="HV31" i="5"/>
  <c r="GI31" i="5"/>
  <c r="GF31" i="5"/>
  <c r="GE31" i="5"/>
  <c r="GD31" i="5"/>
  <c r="GC31" i="5"/>
  <c r="GB31" i="5"/>
  <c r="GA31" i="5"/>
  <c r="FZ31" i="5"/>
  <c r="FY31" i="5"/>
  <c r="FV31" i="5"/>
  <c r="FS31" i="5"/>
  <c r="MH31" i="5" s="1"/>
  <c r="FR31" i="5"/>
  <c r="MJ31" i="5" s="1"/>
  <c r="MK31" i="5" s="1"/>
  <c r="FM31" i="5"/>
  <c r="LZ31" i="5" s="1"/>
  <c r="FL31" i="5"/>
  <c r="MB31" i="5" s="1"/>
  <c r="FG31" i="5"/>
  <c r="LR31" i="5" s="1"/>
  <c r="FF31" i="5"/>
  <c r="LT31" i="5" s="1"/>
  <c r="LU31" i="5" s="1"/>
  <c r="FA31" i="5"/>
  <c r="EZ31" i="5"/>
  <c r="EW31" i="5"/>
  <c r="EV31" i="5"/>
  <c r="EP31" i="5"/>
  <c r="LB31" i="5" s="1"/>
  <c r="EO31" i="5"/>
  <c r="EL31" i="5"/>
  <c r="EE31" i="5"/>
  <c r="ED31" i="5"/>
  <c r="DY31" i="5"/>
  <c r="DX31" i="5"/>
  <c r="DR31" i="5"/>
  <c r="DQ31" i="5"/>
  <c r="DO31" i="5"/>
  <c r="DN31" i="5"/>
  <c r="DG31" i="5"/>
  <c r="KD31" i="5" s="1"/>
  <c r="DF31" i="5"/>
  <c r="KF31" i="5" s="1"/>
  <c r="KG31" i="5" s="1"/>
  <c r="DA31" i="5"/>
  <c r="JV31" i="5" s="1"/>
  <c r="CZ31" i="5"/>
  <c r="JX31" i="5" s="1"/>
  <c r="CV31" i="5"/>
  <c r="CW31" i="5" s="1"/>
  <c r="JR31" i="5" s="1"/>
  <c r="CU31" i="5"/>
  <c r="JN31" i="5" s="1"/>
  <c r="CT31" i="5"/>
  <c r="CQ31" i="5"/>
  <c r="CO31" i="5"/>
  <c r="FX31" i="5" s="1"/>
  <c r="CH31" i="5"/>
  <c r="CG31" i="5"/>
  <c r="CB31" i="5"/>
  <c r="CA31" i="5"/>
  <c r="BV31" i="5"/>
  <c r="BU31" i="5"/>
  <c r="BR31" i="5"/>
  <c r="BQ31" i="5"/>
  <c r="BK31" i="5"/>
  <c r="IJ31" i="5" s="1"/>
  <c r="IK31" i="5" s="1"/>
  <c r="BJ31" i="5"/>
  <c r="IH31" i="5" s="1"/>
  <c r="AX31" i="5"/>
  <c r="AW31" i="5"/>
  <c r="AS31" i="5"/>
  <c r="AR31" i="5"/>
  <c r="AL31" i="5"/>
  <c r="AK31" i="5"/>
  <c r="AH31" i="5"/>
  <c r="AG31" i="5"/>
  <c r="NS30" i="5"/>
  <c r="QB30" i="5" s="1"/>
  <c r="ML30" i="5"/>
  <c r="MD30" i="5"/>
  <c r="LV30" i="5"/>
  <c r="LN30" i="5"/>
  <c r="LF30" i="5"/>
  <c r="KX30" i="5"/>
  <c r="KP30" i="5"/>
  <c r="KH30" i="5"/>
  <c r="JZ30" i="5"/>
  <c r="JJ30" i="5"/>
  <c r="JB30" i="5"/>
  <c r="IT30" i="5"/>
  <c r="IL30" i="5"/>
  <c r="ID30" i="5"/>
  <c r="HV30" i="5"/>
  <c r="GI30" i="5"/>
  <c r="GF30" i="5"/>
  <c r="GE30" i="5"/>
  <c r="GD30" i="5"/>
  <c r="GC30" i="5"/>
  <c r="GB30" i="5"/>
  <c r="GA30" i="5"/>
  <c r="FZ30" i="5"/>
  <c r="FY30" i="5"/>
  <c r="FV30" i="5"/>
  <c r="FS30" i="5"/>
  <c r="MH30" i="5" s="1"/>
  <c r="FR30" i="5"/>
  <c r="MJ30" i="5" s="1"/>
  <c r="FM30" i="5"/>
  <c r="LZ30" i="5" s="1"/>
  <c r="MA30" i="5" s="1"/>
  <c r="FL30" i="5"/>
  <c r="MB30" i="5" s="1"/>
  <c r="FG30" i="5"/>
  <c r="LR30" i="5" s="1"/>
  <c r="LS30" i="5" s="1"/>
  <c r="FF30" i="5"/>
  <c r="LT30" i="5" s="1"/>
  <c r="FA30" i="5"/>
  <c r="EZ30" i="5"/>
  <c r="EW30" i="5"/>
  <c r="EV30" i="5"/>
  <c r="EP30" i="5"/>
  <c r="LB30" i="5" s="1"/>
  <c r="EO30" i="5"/>
  <c r="EL30" i="5"/>
  <c r="EE30" i="5"/>
  <c r="ED30" i="5"/>
  <c r="DY30" i="5"/>
  <c r="DX30" i="5"/>
  <c r="DR30" i="5"/>
  <c r="DQ30" i="5"/>
  <c r="DO30" i="5"/>
  <c r="DN30" i="5"/>
  <c r="DG30" i="5"/>
  <c r="KD30" i="5" s="1"/>
  <c r="DF30" i="5"/>
  <c r="KF30" i="5" s="1"/>
  <c r="DA30" i="5"/>
  <c r="JV30" i="5" s="1"/>
  <c r="KA30" i="5" s="1"/>
  <c r="CZ30" i="5"/>
  <c r="JX30" i="5" s="1"/>
  <c r="CV30" i="5"/>
  <c r="CW30" i="5" s="1"/>
  <c r="JR30" i="5" s="1"/>
  <c r="CU30" i="5"/>
  <c r="JN30" i="5" s="1"/>
  <c r="JO30" i="5" s="1"/>
  <c r="CT30" i="5"/>
  <c r="CQ30" i="5"/>
  <c r="CO30" i="5"/>
  <c r="CH30" i="5"/>
  <c r="CG30" i="5"/>
  <c r="CB30" i="5"/>
  <c r="CA30" i="5"/>
  <c r="BV30" i="5"/>
  <c r="BU30" i="5"/>
  <c r="BR30" i="5"/>
  <c r="BQ30" i="5"/>
  <c r="BK30" i="5"/>
  <c r="IJ30" i="5" s="1"/>
  <c r="IK30" i="5" s="1"/>
  <c r="BJ30" i="5"/>
  <c r="IH30" i="5" s="1"/>
  <c r="AX30" i="5"/>
  <c r="AW30" i="5"/>
  <c r="AS30" i="5"/>
  <c r="AR30" i="5"/>
  <c r="AL30" i="5"/>
  <c r="AK30" i="5"/>
  <c r="AH30" i="5"/>
  <c r="AG30" i="5"/>
  <c r="NS29" i="5"/>
  <c r="QB29" i="5" s="1"/>
  <c r="ML29" i="5"/>
  <c r="MD29" i="5"/>
  <c r="LV29" i="5"/>
  <c r="LN29" i="5"/>
  <c r="LF29" i="5"/>
  <c r="KX29" i="5"/>
  <c r="KP29" i="5"/>
  <c r="KH29" i="5"/>
  <c r="JZ29" i="5"/>
  <c r="JJ29" i="5"/>
  <c r="JB29" i="5"/>
  <c r="IT29" i="5"/>
  <c r="IL29" i="5"/>
  <c r="ID29" i="5"/>
  <c r="HV29" i="5"/>
  <c r="GI29" i="5"/>
  <c r="GF29" i="5"/>
  <c r="GE29" i="5"/>
  <c r="GD29" i="5"/>
  <c r="GC29" i="5"/>
  <c r="GB29" i="5"/>
  <c r="GA29" i="5"/>
  <c r="FZ29" i="5"/>
  <c r="FY29" i="5"/>
  <c r="FV29" i="5"/>
  <c r="FS29" i="5"/>
  <c r="MH29" i="5" s="1"/>
  <c r="FR29" i="5"/>
  <c r="MJ29" i="5" s="1"/>
  <c r="MK29" i="5" s="1"/>
  <c r="FM29" i="5"/>
  <c r="LZ29" i="5" s="1"/>
  <c r="FL29" i="5"/>
  <c r="MB29" i="5" s="1"/>
  <c r="FG29" i="5"/>
  <c r="LR29" i="5" s="1"/>
  <c r="FF29" i="5"/>
  <c r="LT29" i="5" s="1"/>
  <c r="FA29" i="5"/>
  <c r="EZ29" i="5"/>
  <c r="EW29" i="5"/>
  <c r="EV29" i="5"/>
  <c r="EP29" i="5"/>
  <c r="LB29" i="5" s="1"/>
  <c r="EO29" i="5"/>
  <c r="EL29" i="5"/>
  <c r="EE29" i="5"/>
  <c r="ED29" i="5"/>
  <c r="DY29" i="5"/>
  <c r="DX29" i="5"/>
  <c r="DR29" i="5"/>
  <c r="DQ29" i="5"/>
  <c r="DO29" i="5"/>
  <c r="DN29" i="5"/>
  <c r="DG29" i="5"/>
  <c r="KD29" i="5" s="1"/>
  <c r="DF29" i="5"/>
  <c r="KF29" i="5" s="1"/>
  <c r="DA29" i="5"/>
  <c r="JV29" i="5" s="1"/>
  <c r="CZ29" i="5"/>
  <c r="JX29" i="5" s="1"/>
  <c r="JY29" i="5" s="1"/>
  <c r="CV29" i="5"/>
  <c r="CW29" i="5" s="1"/>
  <c r="JR29" i="5" s="1"/>
  <c r="CU29" i="5"/>
  <c r="JN29" i="5" s="1"/>
  <c r="CT29" i="5"/>
  <c r="CQ29" i="5"/>
  <c r="CO29" i="5"/>
  <c r="FW29" i="5" s="1"/>
  <c r="CH29" i="5"/>
  <c r="CG29" i="5"/>
  <c r="CB29" i="5"/>
  <c r="CA29" i="5"/>
  <c r="BV29" i="5"/>
  <c r="BU29" i="5"/>
  <c r="BR29" i="5"/>
  <c r="BQ29" i="5"/>
  <c r="BK29" i="5"/>
  <c r="IJ29" i="5" s="1"/>
  <c r="BJ29" i="5"/>
  <c r="IH29" i="5" s="1"/>
  <c r="AX29" i="5"/>
  <c r="AW29" i="5"/>
  <c r="AS29" i="5"/>
  <c r="AR29" i="5"/>
  <c r="AL29" i="5"/>
  <c r="AK29" i="5"/>
  <c r="AH29" i="5"/>
  <c r="AG29" i="5"/>
  <c r="NS28" i="5"/>
  <c r="QB28" i="5" s="1"/>
  <c r="ML28" i="5"/>
  <c r="MD28" i="5"/>
  <c r="LV28" i="5"/>
  <c r="LN28" i="5"/>
  <c r="LF28" i="5"/>
  <c r="KX28" i="5"/>
  <c r="KP28" i="5"/>
  <c r="KH28" i="5"/>
  <c r="JZ28" i="5"/>
  <c r="JJ28" i="5"/>
  <c r="JB28" i="5"/>
  <c r="IT28" i="5"/>
  <c r="IL28" i="5"/>
  <c r="ID28" i="5"/>
  <c r="HV28" i="5"/>
  <c r="GI28" i="5"/>
  <c r="GF28" i="5"/>
  <c r="GE28" i="5"/>
  <c r="GD28" i="5"/>
  <c r="GC28" i="5"/>
  <c r="GB28" i="5"/>
  <c r="GA28" i="5"/>
  <c r="FZ28" i="5"/>
  <c r="FY28" i="5"/>
  <c r="FV28" i="5"/>
  <c r="FS28" i="5"/>
  <c r="MH28" i="5" s="1"/>
  <c r="FR28" i="5"/>
  <c r="MJ28" i="5" s="1"/>
  <c r="FM28" i="5"/>
  <c r="LZ28" i="5" s="1"/>
  <c r="MA28" i="5" s="1"/>
  <c r="FL28" i="5"/>
  <c r="MB28" i="5" s="1"/>
  <c r="FG28" i="5"/>
  <c r="LR28" i="5" s="1"/>
  <c r="LS28" i="5" s="1"/>
  <c r="FF28" i="5"/>
  <c r="LT28" i="5" s="1"/>
  <c r="FA28" i="5"/>
  <c r="EZ28" i="5"/>
  <c r="EW28" i="5"/>
  <c r="EV28" i="5"/>
  <c r="EP28" i="5"/>
  <c r="LB28" i="5" s="1"/>
  <c r="EO28" i="5"/>
  <c r="EL28" i="5"/>
  <c r="EE28" i="5"/>
  <c r="ED28" i="5"/>
  <c r="DY28" i="5"/>
  <c r="DX28" i="5"/>
  <c r="DR28" i="5"/>
  <c r="DQ28" i="5"/>
  <c r="DO28" i="5"/>
  <c r="DN28" i="5"/>
  <c r="DG28" i="5"/>
  <c r="KD28" i="5" s="1"/>
  <c r="DF28" i="5"/>
  <c r="KF28" i="5" s="1"/>
  <c r="DA28" i="5"/>
  <c r="JV28" i="5" s="1"/>
  <c r="CZ28" i="5"/>
  <c r="JX28" i="5" s="1"/>
  <c r="CV28" i="5"/>
  <c r="CW28" i="5" s="1"/>
  <c r="JR28" i="5" s="1"/>
  <c r="CU28" i="5"/>
  <c r="JN28" i="5" s="1"/>
  <c r="JO28" i="5" s="1"/>
  <c r="CT28" i="5"/>
  <c r="CQ28" i="5"/>
  <c r="CO28" i="5"/>
  <c r="CH28" i="5"/>
  <c r="CG28" i="5"/>
  <c r="CB28" i="5"/>
  <c r="CA28" i="5"/>
  <c r="BV28" i="5"/>
  <c r="BU28" i="5"/>
  <c r="BR28" i="5"/>
  <c r="BQ28" i="5"/>
  <c r="BK28" i="5"/>
  <c r="IJ28" i="5" s="1"/>
  <c r="BJ28" i="5"/>
  <c r="IH28" i="5" s="1"/>
  <c r="AX28" i="5"/>
  <c r="AW28" i="5"/>
  <c r="AS28" i="5"/>
  <c r="AR28" i="5"/>
  <c r="AL28" i="5"/>
  <c r="AK28" i="5"/>
  <c r="AH28" i="5"/>
  <c r="AG28" i="5"/>
  <c r="NS27" i="5"/>
  <c r="QB27" i="5" s="1"/>
  <c r="ML27" i="5"/>
  <c r="MD27" i="5"/>
  <c r="LV27" i="5"/>
  <c r="LN27" i="5"/>
  <c r="LF27" i="5"/>
  <c r="KX27" i="5"/>
  <c r="KP27" i="5"/>
  <c r="KH27" i="5"/>
  <c r="JZ27" i="5"/>
  <c r="JJ27" i="5"/>
  <c r="JB27" i="5"/>
  <c r="IT27" i="5"/>
  <c r="IL27" i="5"/>
  <c r="ID27" i="5"/>
  <c r="HV27" i="5"/>
  <c r="GI27" i="5"/>
  <c r="GF27" i="5"/>
  <c r="GE27" i="5"/>
  <c r="GD27" i="5"/>
  <c r="GC27" i="5"/>
  <c r="GB27" i="5"/>
  <c r="GA27" i="5"/>
  <c r="FZ27" i="5"/>
  <c r="FY27" i="5"/>
  <c r="FV27" i="5"/>
  <c r="FS27" i="5"/>
  <c r="MH27" i="5" s="1"/>
  <c r="FR27" i="5"/>
  <c r="MJ27" i="5" s="1"/>
  <c r="FM27" i="5"/>
  <c r="LZ27" i="5" s="1"/>
  <c r="FL27" i="5"/>
  <c r="MB27" i="5" s="1"/>
  <c r="FG27" i="5"/>
  <c r="LR27" i="5" s="1"/>
  <c r="FF27" i="5"/>
  <c r="LT27" i="5" s="1"/>
  <c r="FA27" i="5"/>
  <c r="EZ27" i="5"/>
  <c r="EW27" i="5"/>
  <c r="EV27" i="5"/>
  <c r="EP27" i="5"/>
  <c r="LB27" i="5" s="1"/>
  <c r="EO27" i="5"/>
  <c r="EL27" i="5"/>
  <c r="EE27" i="5"/>
  <c r="ED27" i="5"/>
  <c r="DY27" i="5"/>
  <c r="DX27" i="5"/>
  <c r="DR27" i="5"/>
  <c r="DQ27" i="5"/>
  <c r="DO27" i="5"/>
  <c r="DN27" i="5"/>
  <c r="DG27" i="5"/>
  <c r="KD27" i="5" s="1"/>
  <c r="DF27" i="5"/>
  <c r="KF27" i="5" s="1"/>
  <c r="DA27" i="5"/>
  <c r="JV27" i="5" s="1"/>
  <c r="CZ27" i="5"/>
  <c r="JX27" i="5" s="1"/>
  <c r="CV27" i="5"/>
  <c r="CW27" i="5" s="1"/>
  <c r="JR27" i="5" s="1"/>
  <c r="CU27" i="5"/>
  <c r="JN27" i="5" s="1"/>
  <c r="CT27" i="5"/>
  <c r="CQ27" i="5"/>
  <c r="CO27" i="5"/>
  <c r="FW27" i="5" s="1"/>
  <c r="CH27" i="5"/>
  <c r="CG27" i="5"/>
  <c r="CB27" i="5"/>
  <c r="CA27" i="5"/>
  <c r="BV27" i="5"/>
  <c r="BU27" i="5"/>
  <c r="BR27" i="5"/>
  <c r="BQ27" i="5"/>
  <c r="BK27" i="5"/>
  <c r="IJ27" i="5" s="1"/>
  <c r="BJ27" i="5"/>
  <c r="IH27" i="5" s="1"/>
  <c r="AX27" i="5"/>
  <c r="AW27" i="5"/>
  <c r="AS27" i="5"/>
  <c r="AR27" i="5"/>
  <c r="AL27" i="5"/>
  <c r="AK27" i="5"/>
  <c r="AH27" i="5"/>
  <c r="AG27" i="5"/>
  <c r="ML26" i="5"/>
  <c r="MD26" i="5"/>
  <c r="LV26" i="5"/>
  <c r="LN26" i="5"/>
  <c r="LF26" i="5"/>
  <c r="KX26" i="5"/>
  <c r="KP26" i="5"/>
  <c r="KH26" i="5"/>
  <c r="JZ26" i="5"/>
  <c r="JJ26" i="5"/>
  <c r="JB26" i="5"/>
  <c r="IT26" i="5"/>
  <c r="IL26" i="5"/>
  <c r="ID26" i="5"/>
  <c r="HV26" i="5"/>
  <c r="GI26" i="5"/>
  <c r="GF26" i="5"/>
  <c r="GE26" i="5"/>
  <c r="GD26" i="5"/>
  <c r="GC26" i="5"/>
  <c r="GB26" i="5"/>
  <c r="GA26" i="5"/>
  <c r="FZ26" i="5"/>
  <c r="FY26" i="5"/>
  <c r="FV26" i="5"/>
  <c r="FS26" i="5"/>
  <c r="MH26" i="5" s="1"/>
  <c r="FR26" i="5"/>
  <c r="MJ26" i="5" s="1"/>
  <c r="FM26" i="5"/>
  <c r="LZ26" i="5" s="1"/>
  <c r="FL26" i="5"/>
  <c r="MB26" i="5" s="1"/>
  <c r="FG26" i="5"/>
  <c r="LR26" i="5" s="1"/>
  <c r="FF26" i="5"/>
  <c r="LT26" i="5" s="1"/>
  <c r="LU26" i="5" s="1"/>
  <c r="FA26" i="5"/>
  <c r="EZ26" i="5"/>
  <c r="EW26" i="5"/>
  <c r="EV26" i="5"/>
  <c r="EP26" i="5"/>
  <c r="LB26" i="5" s="1"/>
  <c r="EO26" i="5"/>
  <c r="EL26" i="5"/>
  <c r="EE26" i="5"/>
  <c r="ED26" i="5"/>
  <c r="DY26" i="5"/>
  <c r="DX26" i="5"/>
  <c r="DR26" i="5"/>
  <c r="DQ26" i="5"/>
  <c r="DO26" i="5"/>
  <c r="DN26" i="5"/>
  <c r="DG26" i="5"/>
  <c r="KD26" i="5" s="1"/>
  <c r="DF26" i="5"/>
  <c r="KF26" i="5" s="1"/>
  <c r="KG26" i="5" s="1"/>
  <c r="DA26" i="5"/>
  <c r="JV26" i="5" s="1"/>
  <c r="CZ26" i="5"/>
  <c r="JX26" i="5" s="1"/>
  <c r="CV26" i="5"/>
  <c r="CW26" i="5" s="1"/>
  <c r="JR26" i="5" s="1"/>
  <c r="CU26" i="5"/>
  <c r="JN26" i="5" s="1"/>
  <c r="CT26" i="5"/>
  <c r="CQ26" i="5"/>
  <c r="CO26" i="5"/>
  <c r="FW26" i="5" s="1"/>
  <c r="CH26" i="5"/>
  <c r="CG26" i="5"/>
  <c r="CB26" i="5"/>
  <c r="CA26" i="5"/>
  <c r="BV26" i="5"/>
  <c r="BU26" i="5"/>
  <c r="BR26" i="5"/>
  <c r="BQ26" i="5"/>
  <c r="BK26" i="5"/>
  <c r="IJ26" i="5" s="1"/>
  <c r="IK26" i="5" s="1"/>
  <c r="BJ26" i="5"/>
  <c r="IH26" i="5" s="1"/>
  <c r="AX26" i="5"/>
  <c r="AW26" i="5"/>
  <c r="AS26" i="5"/>
  <c r="AR26" i="5"/>
  <c r="AL26" i="5"/>
  <c r="AK26" i="5"/>
  <c r="AH26" i="5"/>
  <c r="AG26" i="5"/>
  <c r="NS25" i="5"/>
  <c r="QB25" i="5" s="1"/>
  <c r="ML25" i="5"/>
  <c r="MD25" i="5"/>
  <c r="LV25" i="5"/>
  <c r="LN25" i="5"/>
  <c r="LF25" i="5"/>
  <c r="KX25" i="5"/>
  <c r="KP25" i="5"/>
  <c r="KH25" i="5"/>
  <c r="JZ25" i="5"/>
  <c r="JJ25" i="5"/>
  <c r="JB25" i="5"/>
  <c r="IT25" i="5"/>
  <c r="IL25" i="5"/>
  <c r="ID25" i="5"/>
  <c r="HV25" i="5"/>
  <c r="GI25" i="5"/>
  <c r="GF25" i="5"/>
  <c r="GE25" i="5"/>
  <c r="GD25" i="5"/>
  <c r="GC25" i="5"/>
  <c r="GB25" i="5"/>
  <c r="GA25" i="5"/>
  <c r="FZ25" i="5"/>
  <c r="FY25" i="5"/>
  <c r="FV25" i="5"/>
  <c r="FS25" i="5"/>
  <c r="MH25" i="5" s="1"/>
  <c r="FR25" i="5"/>
  <c r="MJ25" i="5" s="1"/>
  <c r="FM25" i="5"/>
  <c r="LZ25" i="5" s="1"/>
  <c r="FL25" i="5"/>
  <c r="MB25" i="5" s="1"/>
  <c r="FG25" i="5"/>
  <c r="LR25" i="5" s="1"/>
  <c r="FF25" i="5"/>
  <c r="LT25" i="5" s="1"/>
  <c r="LX25" i="5" s="1"/>
  <c r="FA25" i="5"/>
  <c r="EZ25" i="5"/>
  <c r="EW25" i="5"/>
  <c r="EV25" i="5"/>
  <c r="EP25" i="5"/>
  <c r="LB25" i="5" s="1"/>
  <c r="EO25" i="5"/>
  <c r="EL25" i="5"/>
  <c r="EE25" i="5"/>
  <c r="ED25" i="5"/>
  <c r="DY25" i="5"/>
  <c r="DX25" i="5"/>
  <c r="DR25" i="5"/>
  <c r="DQ25" i="5"/>
  <c r="DO25" i="5"/>
  <c r="DN25" i="5"/>
  <c r="DG25" i="5"/>
  <c r="KD25" i="5" s="1"/>
  <c r="DF25" i="5"/>
  <c r="KF25" i="5" s="1"/>
  <c r="KJ25" i="5" s="1"/>
  <c r="DA25" i="5"/>
  <c r="JV25" i="5" s="1"/>
  <c r="CZ25" i="5"/>
  <c r="JX25" i="5" s="1"/>
  <c r="CV25" i="5"/>
  <c r="CW25" i="5" s="1"/>
  <c r="JR25" i="5" s="1"/>
  <c r="CU25" i="5"/>
  <c r="JN25" i="5" s="1"/>
  <c r="CT25" i="5"/>
  <c r="CQ25" i="5"/>
  <c r="CO25" i="5"/>
  <c r="FW25" i="5" s="1"/>
  <c r="CH25" i="5"/>
  <c r="CG25" i="5"/>
  <c r="CB25" i="5"/>
  <c r="CA25" i="5"/>
  <c r="BV25" i="5"/>
  <c r="BU25" i="5"/>
  <c r="BR25" i="5"/>
  <c r="BQ25" i="5"/>
  <c r="BK25" i="5"/>
  <c r="IJ25" i="5" s="1"/>
  <c r="BJ25" i="5"/>
  <c r="IH25" i="5" s="1"/>
  <c r="AX25" i="5"/>
  <c r="AW25" i="5"/>
  <c r="AS25" i="5"/>
  <c r="AR25" i="5"/>
  <c r="AL25" i="5"/>
  <c r="AK25" i="5"/>
  <c r="AH25" i="5"/>
  <c r="AG25" i="5"/>
  <c r="ML24" i="5"/>
  <c r="MD24" i="5"/>
  <c r="LV24" i="5"/>
  <c r="LN24" i="5"/>
  <c r="LF24" i="5"/>
  <c r="KX24" i="5"/>
  <c r="KP24" i="5"/>
  <c r="KH24" i="5"/>
  <c r="JZ24" i="5"/>
  <c r="JJ24" i="5"/>
  <c r="JB24" i="5"/>
  <c r="IT24" i="5"/>
  <c r="IL24" i="5"/>
  <c r="ID24" i="5"/>
  <c r="HV24" i="5"/>
  <c r="GI24" i="5"/>
  <c r="GF24" i="5"/>
  <c r="GE24" i="5"/>
  <c r="GD24" i="5"/>
  <c r="GC24" i="5"/>
  <c r="GB24" i="5"/>
  <c r="GA24" i="5"/>
  <c r="FZ24" i="5"/>
  <c r="FY24" i="5"/>
  <c r="FV24" i="5"/>
  <c r="FS24" i="5"/>
  <c r="MH24" i="5" s="1"/>
  <c r="FR24" i="5"/>
  <c r="MJ24" i="5" s="1"/>
  <c r="FM24" i="5"/>
  <c r="LZ24" i="5" s="1"/>
  <c r="FL24" i="5"/>
  <c r="MB24" i="5" s="1"/>
  <c r="FG24" i="5"/>
  <c r="LR24" i="5" s="1"/>
  <c r="FF24" i="5"/>
  <c r="LT24" i="5" s="1"/>
  <c r="LX24" i="5" s="1"/>
  <c r="FA24" i="5"/>
  <c r="EZ24" i="5"/>
  <c r="EW24" i="5"/>
  <c r="EV24" i="5"/>
  <c r="EP24" i="5"/>
  <c r="LB24" i="5" s="1"/>
  <c r="EO24" i="5"/>
  <c r="EL24" i="5"/>
  <c r="EE24" i="5"/>
  <c r="ED24" i="5"/>
  <c r="DY24" i="5"/>
  <c r="DX24" i="5"/>
  <c r="DR24" i="5"/>
  <c r="DQ24" i="5"/>
  <c r="DO24" i="5"/>
  <c r="DN24" i="5"/>
  <c r="DG24" i="5"/>
  <c r="KD24" i="5" s="1"/>
  <c r="DF24" i="5"/>
  <c r="KF24" i="5" s="1"/>
  <c r="KJ24" i="5" s="1"/>
  <c r="DA24" i="5"/>
  <c r="JV24" i="5" s="1"/>
  <c r="CZ24" i="5"/>
  <c r="JX24" i="5" s="1"/>
  <c r="CV24" i="5"/>
  <c r="CW24" i="5" s="1"/>
  <c r="JR24" i="5" s="1"/>
  <c r="CU24" i="5"/>
  <c r="JN24" i="5" s="1"/>
  <c r="CT24" i="5"/>
  <c r="CQ24" i="5"/>
  <c r="CO24" i="5"/>
  <c r="FW24" i="5" s="1"/>
  <c r="CH24" i="5"/>
  <c r="CG24" i="5"/>
  <c r="CB24" i="5"/>
  <c r="CA24" i="5"/>
  <c r="BV24" i="5"/>
  <c r="BU24" i="5"/>
  <c r="BR24" i="5"/>
  <c r="BQ24" i="5"/>
  <c r="BK24" i="5"/>
  <c r="IJ24" i="5" s="1"/>
  <c r="BJ24" i="5"/>
  <c r="IH24" i="5" s="1"/>
  <c r="AX24" i="5"/>
  <c r="AW24" i="5"/>
  <c r="AS24" i="5"/>
  <c r="AR24" i="5"/>
  <c r="AL24" i="5"/>
  <c r="AK24" i="5"/>
  <c r="AH24" i="5"/>
  <c r="AG24" i="5"/>
  <c r="NS23" i="5"/>
  <c r="QB23" i="5" s="1"/>
  <c r="ML23" i="5"/>
  <c r="MD23" i="5"/>
  <c r="LV23" i="5"/>
  <c r="LN23" i="5"/>
  <c r="LF23" i="5"/>
  <c r="KX23" i="5"/>
  <c r="KP23" i="5"/>
  <c r="KH23" i="5"/>
  <c r="JZ23" i="5"/>
  <c r="JJ23" i="5"/>
  <c r="JB23" i="5"/>
  <c r="IT23" i="5"/>
  <c r="IL23" i="5"/>
  <c r="ID23" i="5"/>
  <c r="HV23" i="5"/>
  <c r="GI23" i="5"/>
  <c r="GF23" i="5"/>
  <c r="GE23" i="5"/>
  <c r="GD23" i="5"/>
  <c r="GC23" i="5"/>
  <c r="GB23" i="5"/>
  <c r="GA23" i="5"/>
  <c r="FZ23" i="5"/>
  <c r="FY23" i="5"/>
  <c r="FV23" i="5"/>
  <c r="FS23" i="5"/>
  <c r="MH23" i="5" s="1"/>
  <c r="FR23" i="5"/>
  <c r="MJ23" i="5" s="1"/>
  <c r="MK23" i="5" s="1"/>
  <c r="FM23" i="5"/>
  <c r="LZ23" i="5" s="1"/>
  <c r="FL23" i="5"/>
  <c r="MB23" i="5" s="1"/>
  <c r="FG23" i="5"/>
  <c r="LR23" i="5" s="1"/>
  <c r="FF23" i="5"/>
  <c r="LT23" i="5" s="1"/>
  <c r="FA23" i="5"/>
  <c r="EZ23" i="5"/>
  <c r="EW23" i="5"/>
  <c r="EV23" i="5"/>
  <c r="EP23" i="5"/>
  <c r="LB23" i="5" s="1"/>
  <c r="EO23" i="5"/>
  <c r="EL23" i="5"/>
  <c r="EE23" i="5"/>
  <c r="ED23" i="5"/>
  <c r="DY23" i="5"/>
  <c r="DX23" i="5"/>
  <c r="DR23" i="5"/>
  <c r="DQ23" i="5"/>
  <c r="DO23" i="5"/>
  <c r="DN23" i="5"/>
  <c r="DG23" i="5"/>
  <c r="KD23" i="5" s="1"/>
  <c r="DF23" i="5"/>
  <c r="KF23" i="5" s="1"/>
  <c r="KG23" i="5" s="1"/>
  <c r="DA23" i="5"/>
  <c r="JV23" i="5" s="1"/>
  <c r="CZ23" i="5"/>
  <c r="JX23" i="5" s="1"/>
  <c r="JY23" i="5" s="1"/>
  <c r="CV23" i="5"/>
  <c r="CW23" i="5" s="1"/>
  <c r="JR23" i="5" s="1"/>
  <c r="CU23" i="5"/>
  <c r="JN23" i="5" s="1"/>
  <c r="CT23" i="5"/>
  <c r="CQ23" i="5"/>
  <c r="CO23" i="5"/>
  <c r="FW23" i="5" s="1"/>
  <c r="CH23" i="5"/>
  <c r="CG23" i="5"/>
  <c r="CB23" i="5"/>
  <c r="CA23" i="5"/>
  <c r="BV23" i="5"/>
  <c r="BU23" i="5"/>
  <c r="BR23" i="5"/>
  <c r="BQ23" i="5"/>
  <c r="BK23" i="5"/>
  <c r="IJ23" i="5" s="1"/>
  <c r="BJ23" i="5"/>
  <c r="IH23" i="5" s="1"/>
  <c r="AX23" i="5"/>
  <c r="AW23" i="5"/>
  <c r="AS23" i="5"/>
  <c r="AR23" i="5"/>
  <c r="AL23" i="5"/>
  <c r="AK23" i="5"/>
  <c r="AH23" i="5"/>
  <c r="AG23" i="5"/>
  <c r="NS22" i="5"/>
  <c r="QB22" i="5" s="1"/>
  <c r="ML22" i="5"/>
  <c r="MD22" i="5"/>
  <c r="LV22" i="5"/>
  <c r="LN22" i="5"/>
  <c r="LF22" i="5"/>
  <c r="KX22" i="5"/>
  <c r="KP22" i="5"/>
  <c r="KH22" i="5"/>
  <c r="JZ22" i="5"/>
  <c r="JJ22" i="5"/>
  <c r="JB22" i="5"/>
  <c r="IT22" i="5"/>
  <c r="IL22" i="5"/>
  <c r="ID22" i="5"/>
  <c r="HV22" i="5"/>
  <c r="GI22" i="5"/>
  <c r="GF22" i="5"/>
  <c r="GE22" i="5"/>
  <c r="GD22" i="5"/>
  <c r="GC22" i="5"/>
  <c r="GB22" i="5"/>
  <c r="GA22" i="5"/>
  <c r="FZ22" i="5"/>
  <c r="FY22" i="5"/>
  <c r="FV22" i="5"/>
  <c r="FS22" i="5"/>
  <c r="MH22" i="5" s="1"/>
  <c r="FR22" i="5"/>
  <c r="MJ22" i="5" s="1"/>
  <c r="FM22" i="5"/>
  <c r="LZ22" i="5" s="1"/>
  <c r="FL22" i="5"/>
  <c r="MB22" i="5" s="1"/>
  <c r="FG22" i="5"/>
  <c r="LR22" i="5" s="1"/>
  <c r="FF22" i="5"/>
  <c r="LT22" i="5" s="1"/>
  <c r="FA22" i="5"/>
  <c r="EZ22" i="5"/>
  <c r="EW22" i="5"/>
  <c r="EV22" i="5"/>
  <c r="EP22" i="5"/>
  <c r="LB22" i="5" s="1"/>
  <c r="EO22" i="5"/>
  <c r="EL22" i="5"/>
  <c r="EE22" i="5"/>
  <c r="ED22" i="5"/>
  <c r="DY22" i="5"/>
  <c r="DX22" i="5"/>
  <c r="DR22" i="5"/>
  <c r="DQ22" i="5"/>
  <c r="DO22" i="5"/>
  <c r="DN22" i="5"/>
  <c r="DG22" i="5"/>
  <c r="KD22" i="5" s="1"/>
  <c r="DF22" i="5"/>
  <c r="KF22" i="5" s="1"/>
  <c r="DA22" i="5"/>
  <c r="JV22" i="5" s="1"/>
  <c r="CZ22" i="5"/>
  <c r="JX22" i="5" s="1"/>
  <c r="CV22" i="5"/>
  <c r="CW22" i="5" s="1"/>
  <c r="JR22" i="5" s="1"/>
  <c r="CU22" i="5"/>
  <c r="JN22" i="5" s="1"/>
  <c r="CT22" i="5"/>
  <c r="CQ22" i="5"/>
  <c r="CO22" i="5"/>
  <c r="FW22" i="5" s="1"/>
  <c r="CH22" i="5"/>
  <c r="CG22" i="5"/>
  <c r="CB22" i="5"/>
  <c r="CA22" i="5"/>
  <c r="BV22" i="5"/>
  <c r="BU22" i="5"/>
  <c r="BR22" i="5"/>
  <c r="BQ22" i="5"/>
  <c r="BK22" i="5"/>
  <c r="IJ22" i="5" s="1"/>
  <c r="BJ22" i="5"/>
  <c r="IH22" i="5" s="1"/>
  <c r="IM22" i="5" s="1"/>
  <c r="AX22" i="5"/>
  <c r="AW22" i="5"/>
  <c r="AS22" i="5"/>
  <c r="AR22" i="5"/>
  <c r="AL22" i="5"/>
  <c r="AK22" i="5"/>
  <c r="AH22" i="5"/>
  <c r="AG22" i="5"/>
  <c r="NS21" i="5"/>
  <c r="QB21" i="5" s="1"/>
  <c r="ML21" i="5"/>
  <c r="MD21" i="5"/>
  <c r="LV21" i="5"/>
  <c r="LN21" i="5"/>
  <c r="LF21" i="5"/>
  <c r="KX21" i="5"/>
  <c r="KP21" i="5"/>
  <c r="KH21" i="5"/>
  <c r="JZ21" i="5"/>
  <c r="JJ21" i="5"/>
  <c r="JB21" i="5"/>
  <c r="IT21" i="5"/>
  <c r="IL21" i="5"/>
  <c r="ID21" i="5"/>
  <c r="HV21" i="5"/>
  <c r="GI21" i="5"/>
  <c r="GF21" i="5"/>
  <c r="GE21" i="5"/>
  <c r="GD21" i="5"/>
  <c r="GC21" i="5"/>
  <c r="GB21" i="5"/>
  <c r="GA21" i="5"/>
  <c r="FZ21" i="5"/>
  <c r="FY21" i="5"/>
  <c r="FV21" i="5"/>
  <c r="FS21" i="5"/>
  <c r="MH21" i="5" s="1"/>
  <c r="FR21" i="5"/>
  <c r="MJ21" i="5" s="1"/>
  <c r="FM21" i="5"/>
  <c r="LZ21" i="5" s="1"/>
  <c r="FL21" i="5"/>
  <c r="MB21" i="5" s="1"/>
  <c r="FG21" i="5"/>
  <c r="LR21" i="5" s="1"/>
  <c r="FF21" i="5"/>
  <c r="LT21" i="5" s="1"/>
  <c r="FA21" i="5"/>
  <c r="EZ21" i="5"/>
  <c r="EW21" i="5"/>
  <c r="EV21" i="5"/>
  <c r="EP21" i="5"/>
  <c r="LB21" i="5" s="1"/>
  <c r="EO21" i="5"/>
  <c r="EL21" i="5"/>
  <c r="EE21" i="5"/>
  <c r="ED21" i="5"/>
  <c r="DY21" i="5"/>
  <c r="DX21" i="5"/>
  <c r="DR21" i="5"/>
  <c r="DQ21" i="5"/>
  <c r="DO21" i="5"/>
  <c r="DN21" i="5"/>
  <c r="DG21" i="5"/>
  <c r="KD21" i="5" s="1"/>
  <c r="DF21" i="5"/>
  <c r="KF21" i="5" s="1"/>
  <c r="DA21" i="5"/>
  <c r="JV21" i="5" s="1"/>
  <c r="CZ21" i="5"/>
  <c r="JX21" i="5" s="1"/>
  <c r="CV21" i="5"/>
  <c r="CW21" i="5" s="1"/>
  <c r="JR21" i="5" s="1"/>
  <c r="CU21" i="5"/>
  <c r="JN21" i="5" s="1"/>
  <c r="CT21" i="5"/>
  <c r="CQ21" i="5"/>
  <c r="CO21" i="5"/>
  <c r="FX21" i="5" s="1"/>
  <c r="CH21" i="5"/>
  <c r="CG21" i="5"/>
  <c r="CB21" i="5"/>
  <c r="CA21" i="5"/>
  <c r="BV21" i="5"/>
  <c r="BU21" i="5"/>
  <c r="BR21" i="5"/>
  <c r="BQ21" i="5"/>
  <c r="BK21" i="5"/>
  <c r="IJ21" i="5" s="1"/>
  <c r="BJ21" i="5"/>
  <c r="IH21" i="5" s="1"/>
  <c r="AX21" i="5"/>
  <c r="AW21" i="5"/>
  <c r="AS21" i="5"/>
  <c r="AR21" i="5"/>
  <c r="AL21" i="5"/>
  <c r="AK21" i="5"/>
  <c r="AH21" i="5"/>
  <c r="AG21" i="5"/>
  <c r="NS20" i="5"/>
  <c r="QB20" i="5" s="1"/>
  <c r="ML20" i="5"/>
  <c r="MD20" i="5"/>
  <c r="LV20" i="5"/>
  <c r="LN20" i="5"/>
  <c r="LF20" i="5"/>
  <c r="KX20" i="5"/>
  <c r="KP20" i="5"/>
  <c r="KH20" i="5"/>
  <c r="JZ20" i="5"/>
  <c r="JJ20" i="5"/>
  <c r="JB20" i="5"/>
  <c r="IT20" i="5"/>
  <c r="IL20" i="5"/>
  <c r="ID20" i="5"/>
  <c r="HV20" i="5"/>
  <c r="GI20" i="5"/>
  <c r="GF20" i="5"/>
  <c r="GE20" i="5"/>
  <c r="GD20" i="5"/>
  <c r="GC20" i="5"/>
  <c r="GB20" i="5"/>
  <c r="GA20" i="5"/>
  <c r="FZ20" i="5"/>
  <c r="FY20" i="5"/>
  <c r="FV20" i="5"/>
  <c r="FS20" i="5"/>
  <c r="MH20" i="5" s="1"/>
  <c r="FR20" i="5"/>
  <c r="MJ20" i="5" s="1"/>
  <c r="FM20" i="5"/>
  <c r="LZ20" i="5" s="1"/>
  <c r="FL20" i="5"/>
  <c r="MB20" i="5" s="1"/>
  <c r="FG20" i="5"/>
  <c r="LR20" i="5" s="1"/>
  <c r="FF20" i="5"/>
  <c r="LT20" i="5" s="1"/>
  <c r="FA20" i="5"/>
  <c r="EZ20" i="5"/>
  <c r="EW20" i="5"/>
  <c r="EV20" i="5"/>
  <c r="EP20" i="5"/>
  <c r="LB20" i="5" s="1"/>
  <c r="EO20" i="5"/>
  <c r="EL20" i="5"/>
  <c r="EE20" i="5"/>
  <c r="ED20" i="5"/>
  <c r="DY20" i="5"/>
  <c r="DX20" i="5"/>
  <c r="DR20" i="5"/>
  <c r="DQ20" i="5"/>
  <c r="DO20" i="5"/>
  <c r="DN20" i="5"/>
  <c r="DG20" i="5"/>
  <c r="KD20" i="5" s="1"/>
  <c r="DF20" i="5"/>
  <c r="KF20" i="5" s="1"/>
  <c r="DA20" i="5"/>
  <c r="JV20" i="5" s="1"/>
  <c r="CZ20" i="5"/>
  <c r="JX20" i="5" s="1"/>
  <c r="CV20" i="5"/>
  <c r="CW20" i="5" s="1"/>
  <c r="JR20" i="5" s="1"/>
  <c r="CU20" i="5"/>
  <c r="JN20" i="5" s="1"/>
  <c r="CT20" i="5"/>
  <c r="CQ20" i="5"/>
  <c r="CO20" i="5"/>
  <c r="FX20" i="5" s="1"/>
  <c r="CH20" i="5"/>
  <c r="CG20" i="5"/>
  <c r="CB20" i="5"/>
  <c r="CA20" i="5"/>
  <c r="BV20" i="5"/>
  <c r="BU20" i="5"/>
  <c r="BR20" i="5"/>
  <c r="BQ20" i="5"/>
  <c r="BK20" i="5"/>
  <c r="IJ20" i="5" s="1"/>
  <c r="BJ20" i="5"/>
  <c r="IH20" i="5" s="1"/>
  <c r="AX20" i="5"/>
  <c r="AW20" i="5"/>
  <c r="AS20" i="5"/>
  <c r="AR20" i="5"/>
  <c r="AL20" i="5"/>
  <c r="AK20" i="5"/>
  <c r="AH20" i="5"/>
  <c r="AG20" i="5"/>
  <c r="ML19" i="5"/>
  <c r="MD19" i="5"/>
  <c r="LV19" i="5"/>
  <c r="LN19" i="5"/>
  <c r="LF19" i="5"/>
  <c r="KX19" i="5"/>
  <c r="KP19" i="5"/>
  <c r="KH19" i="5"/>
  <c r="JZ19" i="5"/>
  <c r="JJ19" i="5"/>
  <c r="JB19" i="5"/>
  <c r="IT19" i="5"/>
  <c r="IL19" i="5"/>
  <c r="ID19" i="5"/>
  <c r="HV19" i="5"/>
  <c r="GI19" i="5"/>
  <c r="GF19" i="5"/>
  <c r="GE19" i="5"/>
  <c r="GD19" i="5"/>
  <c r="GC19" i="5"/>
  <c r="GB19" i="5"/>
  <c r="GA19" i="5"/>
  <c r="FZ19" i="5"/>
  <c r="FY19" i="5"/>
  <c r="FV19" i="5"/>
  <c r="FS19" i="5"/>
  <c r="MH19" i="5" s="1"/>
  <c r="FR19" i="5"/>
  <c r="MJ19" i="5" s="1"/>
  <c r="FM19" i="5"/>
  <c r="LZ19" i="5" s="1"/>
  <c r="FL19" i="5"/>
  <c r="MB19" i="5" s="1"/>
  <c r="FG19" i="5"/>
  <c r="LR19" i="5" s="1"/>
  <c r="FF19" i="5"/>
  <c r="LT19" i="5" s="1"/>
  <c r="FA19" i="5"/>
  <c r="EZ19" i="5"/>
  <c r="EW19" i="5"/>
  <c r="EV19" i="5"/>
  <c r="EP19" i="5"/>
  <c r="LB19" i="5" s="1"/>
  <c r="EO19" i="5"/>
  <c r="EL19" i="5"/>
  <c r="EE19" i="5"/>
  <c r="ED19" i="5"/>
  <c r="DY19" i="5"/>
  <c r="DX19" i="5"/>
  <c r="DR19" i="5"/>
  <c r="DQ19" i="5"/>
  <c r="DO19" i="5"/>
  <c r="DN19" i="5"/>
  <c r="DG19" i="5"/>
  <c r="KD19" i="5" s="1"/>
  <c r="DF19" i="5"/>
  <c r="KF19" i="5" s="1"/>
  <c r="DA19" i="5"/>
  <c r="JV19" i="5" s="1"/>
  <c r="CZ19" i="5"/>
  <c r="JX19" i="5" s="1"/>
  <c r="CV19" i="5"/>
  <c r="CW19" i="5" s="1"/>
  <c r="JR19" i="5" s="1"/>
  <c r="CU19" i="5"/>
  <c r="JN19" i="5" s="1"/>
  <c r="CT19" i="5"/>
  <c r="CQ19" i="5"/>
  <c r="CO19" i="5"/>
  <c r="FX19" i="5" s="1"/>
  <c r="CH19" i="5"/>
  <c r="CG19" i="5"/>
  <c r="CB19" i="5"/>
  <c r="CA19" i="5"/>
  <c r="BV19" i="5"/>
  <c r="BU19" i="5"/>
  <c r="BR19" i="5"/>
  <c r="BQ19" i="5"/>
  <c r="BK19" i="5"/>
  <c r="IJ19" i="5" s="1"/>
  <c r="BJ19" i="5"/>
  <c r="IH19" i="5" s="1"/>
  <c r="AX19" i="5"/>
  <c r="AW19" i="5"/>
  <c r="AS19" i="5"/>
  <c r="AR19" i="5"/>
  <c r="AL19" i="5"/>
  <c r="AK19" i="5"/>
  <c r="AH19" i="5"/>
  <c r="AG19" i="5"/>
  <c r="NS18" i="5"/>
  <c r="QB18" i="5" s="1"/>
  <c r="ML18" i="5"/>
  <c r="MD18" i="5"/>
  <c r="LV18" i="5"/>
  <c r="LN18" i="5"/>
  <c r="LF18" i="5"/>
  <c r="KX18" i="5"/>
  <c r="KP18" i="5"/>
  <c r="KH18" i="5"/>
  <c r="JZ18" i="5"/>
  <c r="JJ18" i="5"/>
  <c r="JB18" i="5"/>
  <c r="IT18" i="5"/>
  <c r="IL18" i="5"/>
  <c r="ID18" i="5"/>
  <c r="HV18" i="5"/>
  <c r="GI18" i="5"/>
  <c r="GF18" i="5"/>
  <c r="GE18" i="5"/>
  <c r="GD18" i="5"/>
  <c r="GC18" i="5"/>
  <c r="GB18" i="5"/>
  <c r="GA18" i="5"/>
  <c r="FZ18" i="5"/>
  <c r="FY18" i="5"/>
  <c r="FV18" i="5"/>
  <c r="FS18" i="5"/>
  <c r="MH18" i="5" s="1"/>
  <c r="FR18" i="5"/>
  <c r="MJ18" i="5" s="1"/>
  <c r="FM18" i="5"/>
  <c r="LZ18" i="5" s="1"/>
  <c r="FL18" i="5"/>
  <c r="MB18" i="5" s="1"/>
  <c r="FG18" i="5"/>
  <c r="LR18" i="5" s="1"/>
  <c r="FF18" i="5"/>
  <c r="LT18" i="5" s="1"/>
  <c r="FA18" i="5"/>
  <c r="EZ18" i="5"/>
  <c r="EW18" i="5"/>
  <c r="EV18" i="5"/>
  <c r="EP18" i="5"/>
  <c r="LB18" i="5" s="1"/>
  <c r="EO18" i="5"/>
  <c r="EL18" i="5"/>
  <c r="EE18" i="5"/>
  <c r="ED18" i="5"/>
  <c r="DY18" i="5"/>
  <c r="DX18" i="5"/>
  <c r="DR18" i="5"/>
  <c r="DQ18" i="5"/>
  <c r="DO18" i="5"/>
  <c r="DN18" i="5"/>
  <c r="DG18" i="5"/>
  <c r="KD18" i="5" s="1"/>
  <c r="DF18" i="5"/>
  <c r="KF18" i="5" s="1"/>
  <c r="DA18" i="5"/>
  <c r="JV18" i="5" s="1"/>
  <c r="CZ18" i="5"/>
  <c r="JX18" i="5" s="1"/>
  <c r="CV18" i="5"/>
  <c r="CW18" i="5" s="1"/>
  <c r="JR18" i="5" s="1"/>
  <c r="CU18" i="5"/>
  <c r="JN18" i="5" s="1"/>
  <c r="CT18" i="5"/>
  <c r="CQ18" i="5"/>
  <c r="CO18" i="5"/>
  <c r="FW18" i="5" s="1"/>
  <c r="CH18" i="5"/>
  <c r="CG18" i="5"/>
  <c r="CB18" i="5"/>
  <c r="CA18" i="5"/>
  <c r="BV18" i="5"/>
  <c r="BU18" i="5"/>
  <c r="BR18" i="5"/>
  <c r="BQ18" i="5"/>
  <c r="BK18" i="5"/>
  <c r="IJ18" i="5" s="1"/>
  <c r="BJ18" i="5"/>
  <c r="IH18" i="5" s="1"/>
  <c r="AX18" i="5"/>
  <c r="AW18" i="5"/>
  <c r="AS18" i="5"/>
  <c r="AR18" i="5"/>
  <c r="AL18" i="5"/>
  <c r="AK18" i="5"/>
  <c r="AH18" i="5"/>
  <c r="AG18" i="5"/>
  <c r="NS17" i="5"/>
  <c r="QB17" i="5" s="1"/>
  <c r="ML17" i="5"/>
  <c r="MD17" i="5"/>
  <c r="LV17" i="5"/>
  <c r="LN17" i="5"/>
  <c r="LF17" i="5"/>
  <c r="KX17" i="5"/>
  <c r="KP17" i="5"/>
  <c r="KH17" i="5"/>
  <c r="JZ17" i="5"/>
  <c r="JJ17" i="5"/>
  <c r="JB17" i="5"/>
  <c r="IT17" i="5"/>
  <c r="IL17" i="5"/>
  <c r="ID17" i="5"/>
  <c r="HV17" i="5"/>
  <c r="GI17" i="5"/>
  <c r="GF17" i="5"/>
  <c r="GE17" i="5"/>
  <c r="GD17" i="5"/>
  <c r="GC17" i="5"/>
  <c r="GB17" i="5"/>
  <c r="GA17" i="5"/>
  <c r="FZ17" i="5"/>
  <c r="FY17" i="5"/>
  <c r="FV17" i="5"/>
  <c r="FS17" i="5"/>
  <c r="MH17" i="5" s="1"/>
  <c r="FR17" i="5"/>
  <c r="MJ17" i="5" s="1"/>
  <c r="FM17" i="5"/>
  <c r="LZ17" i="5" s="1"/>
  <c r="FL17" i="5"/>
  <c r="MB17" i="5" s="1"/>
  <c r="FG17" i="5"/>
  <c r="LR17" i="5" s="1"/>
  <c r="FF17" i="5"/>
  <c r="LT17" i="5" s="1"/>
  <c r="FA17" i="5"/>
  <c r="EZ17" i="5"/>
  <c r="EW17" i="5"/>
  <c r="EV17" i="5"/>
  <c r="EP17" i="5"/>
  <c r="LB17" i="5" s="1"/>
  <c r="EO17" i="5"/>
  <c r="EL17" i="5"/>
  <c r="EE17" i="5"/>
  <c r="ED17" i="5"/>
  <c r="DY17" i="5"/>
  <c r="DX17" i="5"/>
  <c r="DR17" i="5"/>
  <c r="DQ17" i="5"/>
  <c r="DO17" i="5"/>
  <c r="DN17" i="5"/>
  <c r="DG17" i="5"/>
  <c r="KD17" i="5" s="1"/>
  <c r="DF17" i="5"/>
  <c r="KF17" i="5" s="1"/>
  <c r="DA17" i="5"/>
  <c r="JV17" i="5" s="1"/>
  <c r="CZ17" i="5"/>
  <c r="JX17" i="5" s="1"/>
  <c r="CV17" i="5"/>
  <c r="CW17" i="5" s="1"/>
  <c r="JR17" i="5" s="1"/>
  <c r="CU17" i="5"/>
  <c r="JN17" i="5" s="1"/>
  <c r="CT17" i="5"/>
  <c r="CQ17" i="5"/>
  <c r="CO17" i="5"/>
  <c r="CH17" i="5"/>
  <c r="CG17" i="5"/>
  <c r="CB17" i="5"/>
  <c r="CA17" i="5"/>
  <c r="BV17" i="5"/>
  <c r="BU17" i="5"/>
  <c r="BR17" i="5"/>
  <c r="BQ17" i="5"/>
  <c r="BK17" i="5"/>
  <c r="IJ17" i="5" s="1"/>
  <c r="BJ17" i="5"/>
  <c r="IH17" i="5" s="1"/>
  <c r="AX17" i="5"/>
  <c r="AW17" i="5"/>
  <c r="AS17" i="5"/>
  <c r="AR17" i="5"/>
  <c r="AL17" i="5"/>
  <c r="AK17" i="5"/>
  <c r="AH17" i="5"/>
  <c r="AG17" i="5"/>
  <c r="NS16" i="5"/>
  <c r="QB16" i="5" s="1"/>
  <c r="ML16" i="5"/>
  <c r="MD16" i="5"/>
  <c r="LV16" i="5"/>
  <c r="LN16" i="5"/>
  <c r="LF16" i="5"/>
  <c r="KX16" i="5"/>
  <c r="KP16" i="5"/>
  <c r="KH16" i="5"/>
  <c r="JZ16" i="5"/>
  <c r="JJ16" i="5"/>
  <c r="JB16" i="5"/>
  <c r="IT16" i="5"/>
  <c r="IL16" i="5"/>
  <c r="ID16" i="5"/>
  <c r="HV16" i="5"/>
  <c r="GI16" i="5"/>
  <c r="GF16" i="5"/>
  <c r="GE16" i="5"/>
  <c r="GD16" i="5"/>
  <c r="GC16" i="5"/>
  <c r="GB16" i="5"/>
  <c r="GA16" i="5"/>
  <c r="FZ16" i="5"/>
  <c r="FY16" i="5"/>
  <c r="FV16" i="5"/>
  <c r="FS16" i="5"/>
  <c r="MH16" i="5" s="1"/>
  <c r="FR16" i="5"/>
  <c r="MJ16" i="5" s="1"/>
  <c r="FM16" i="5"/>
  <c r="LZ16" i="5" s="1"/>
  <c r="FL16" i="5"/>
  <c r="MB16" i="5" s="1"/>
  <c r="FG16" i="5"/>
  <c r="LR16" i="5" s="1"/>
  <c r="FF16" i="5"/>
  <c r="LT16" i="5" s="1"/>
  <c r="FA16" i="5"/>
  <c r="EZ16" i="5"/>
  <c r="EW16" i="5"/>
  <c r="EV16" i="5"/>
  <c r="EP16" i="5"/>
  <c r="LB16" i="5" s="1"/>
  <c r="EO16" i="5"/>
  <c r="EL16" i="5"/>
  <c r="EE16" i="5"/>
  <c r="ED16" i="5"/>
  <c r="DY16" i="5"/>
  <c r="DX16" i="5"/>
  <c r="DR16" i="5"/>
  <c r="DQ16" i="5"/>
  <c r="DO16" i="5"/>
  <c r="DN16" i="5"/>
  <c r="DG16" i="5"/>
  <c r="KD16" i="5" s="1"/>
  <c r="DF16" i="5"/>
  <c r="KF16" i="5" s="1"/>
  <c r="DA16" i="5"/>
  <c r="JV16" i="5" s="1"/>
  <c r="CZ16" i="5"/>
  <c r="JX16" i="5" s="1"/>
  <c r="CV16" i="5"/>
  <c r="CW16" i="5" s="1"/>
  <c r="JR16" i="5" s="1"/>
  <c r="CU16" i="5"/>
  <c r="JN16" i="5" s="1"/>
  <c r="CT16" i="5"/>
  <c r="CQ16" i="5"/>
  <c r="CO16" i="5"/>
  <c r="FX16" i="5" s="1"/>
  <c r="CH16" i="5"/>
  <c r="CG16" i="5"/>
  <c r="CB16" i="5"/>
  <c r="CA16" i="5"/>
  <c r="BV16" i="5"/>
  <c r="BU16" i="5"/>
  <c r="BR16" i="5"/>
  <c r="BQ16" i="5"/>
  <c r="BK16" i="5"/>
  <c r="IJ16" i="5" s="1"/>
  <c r="BJ16" i="5"/>
  <c r="IH16" i="5" s="1"/>
  <c r="AX16" i="5"/>
  <c r="AW16" i="5"/>
  <c r="AS16" i="5"/>
  <c r="AR16" i="5"/>
  <c r="AL16" i="5"/>
  <c r="AK16" i="5"/>
  <c r="AH16" i="5"/>
  <c r="AG16" i="5"/>
  <c r="ML15" i="5"/>
  <c r="MD15" i="5"/>
  <c r="LV15" i="5"/>
  <c r="LN15" i="5"/>
  <c r="LF15" i="5"/>
  <c r="KX15" i="5"/>
  <c r="KP15" i="5"/>
  <c r="KH15" i="5"/>
  <c r="JZ15" i="5"/>
  <c r="JJ15" i="5"/>
  <c r="JB15" i="5"/>
  <c r="IT15" i="5"/>
  <c r="IL15" i="5"/>
  <c r="ID15" i="5"/>
  <c r="HV15" i="5"/>
  <c r="GI15" i="5"/>
  <c r="GF15" i="5"/>
  <c r="GE15" i="5"/>
  <c r="GD15" i="5"/>
  <c r="GC15" i="5"/>
  <c r="GB15" i="5"/>
  <c r="GA15" i="5"/>
  <c r="FZ15" i="5"/>
  <c r="FY15" i="5"/>
  <c r="FV15" i="5"/>
  <c r="FS15" i="5"/>
  <c r="MH15" i="5" s="1"/>
  <c r="FR15" i="5"/>
  <c r="MJ15" i="5" s="1"/>
  <c r="FM15" i="5"/>
  <c r="LZ15" i="5" s="1"/>
  <c r="FL15" i="5"/>
  <c r="MB15" i="5" s="1"/>
  <c r="FG15" i="5"/>
  <c r="LR15" i="5" s="1"/>
  <c r="FF15" i="5"/>
  <c r="LT15" i="5" s="1"/>
  <c r="FA15" i="5"/>
  <c r="EZ15" i="5"/>
  <c r="EW15" i="5"/>
  <c r="EV15" i="5"/>
  <c r="EP15" i="5"/>
  <c r="LB15" i="5" s="1"/>
  <c r="EO15" i="5"/>
  <c r="EL15" i="5"/>
  <c r="EE15" i="5"/>
  <c r="ED15" i="5"/>
  <c r="DY15" i="5"/>
  <c r="DX15" i="5"/>
  <c r="DR15" i="5"/>
  <c r="DQ15" i="5"/>
  <c r="DO15" i="5"/>
  <c r="DN15" i="5"/>
  <c r="DG15" i="5"/>
  <c r="KD15" i="5" s="1"/>
  <c r="DF15" i="5"/>
  <c r="KF15" i="5" s="1"/>
  <c r="DA15" i="5"/>
  <c r="JV15" i="5" s="1"/>
  <c r="CZ15" i="5"/>
  <c r="JX15" i="5" s="1"/>
  <c r="CV15" i="5"/>
  <c r="CW15" i="5" s="1"/>
  <c r="JR15" i="5" s="1"/>
  <c r="CU15" i="5"/>
  <c r="JN15" i="5" s="1"/>
  <c r="CT15" i="5"/>
  <c r="CQ15" i="5"/>
  <c r="CO15" i="5"/>
  <c r="CH15" i="5"/>
  <c r="CG15" i="5"/>
  <c r="CB15" i="5"/>
  <c r="CA15" i="5"/>
  <c r="BV15" i="5"/>
  <c r="BU15" i="5"/>
  <c r="BR15" i="5"/>
  <c r="BQ15" i="5"/>
  <c r="BK15" i="5"/>
  <c r="IJ15" i="5" s="1"/>
  <c r="BJ15" i="5"/>
  <c r="IH15" i="5" s="1"/>
  <c r="AX15" i="5"/>
  <c r="AW15" i="5"/>
  <c r="AS15" i="5"/>
  <c r="AR15" i="5"/>
  <c r="AL15" i="5"/>
  <c r="AK15" i="5"/>
  <c r="AH15" i="5"/>
  <c r="AG15" i="5"/>
  <c r="NS14" i="5"/>
  <c r="QB14" i="5" s="1"/>
  <c r="ML14" i="5"/>
  <c r="MD14" i="5"/>
  <c r="LV14" i="5"/>
  <c r="LN14" i="5"/>
  <c r="LF14" i="5"/>
  <c r="KX14" i="5"/>
  <c r="KP14" i="5"/>
  <c r="KH14" i="5"/>
  <c r="JZ14" i="5"/>
  <c r="JJ14" i="5"/>
  <c r="JB14" i="5"/>
  <c r="IT14" i="5"/>
  <c r="IL14" i="5"/>
  <c r="ID14" i="5"/>
  <c r="HV14" i="5"/>
  <c r="GI14" i="5"/>
  <c r="GF14" i="5"/>
  <c r="GE14" i="5"/>
  <c r="GD14" i="5"/>
  <c r="GC14" i="5"/>
  <c r="GB14" i="5"/>
  <c r="GA14" i="5"/>
  <c r="FZ14" i="5"/>
  <c r="FY14" i="5"/>
  <c r="FV14" i="5"/>
  <c r="FS14" i="5"/>
  <c r="MH14" i="5" s="1"/>
  <c r="FR14" i="5"/>
  <c r="MJ14" i="5" s="1"/>
  <c r="FM14" i="5"/>
  <c r="LZ14" i="5" s="1"/>
  <c r="FL14" i="5"/>
  <c r="MB14" i="5" s="1"/>
  <c r="FG14" i="5"/>
  <c r="LR14" i="5" s="1"/>
  <c r="FF14" i="5"/>
  <c r="LT14" i="5" s="1"/>
  <c r="FA14" i="5"/>
  <c r="EZ14" i="5"/>
  <c r="EW14" i="5"/>
  <c r="EV14" i="5"/>
  <c r="EP14" i="5"/>
  <c r="LB14" i="5" s="1"/>
  <c r="EO14" i="5"/>
  <c r="EL14" i="5"/>
  <c r="EE14" i="5"/>
  <c r="ED14" i="5"/>
  <c r="DY14" i="5"/>
  <c r="DX14" i="5"/>
  <c r="DR14" i="5"/>
  <c r="DQ14" i="5"/>
  <c r="DO14" i="5"/>
  <c r="DN14" i="5"/>
  <c r="DG14" i="5"/>
  <c r="KD14" i="5" s="1"/>
  <c r="DF14" i="5"/>
  <c r="KF14" i="5" s="1"/>
  <c r="DA14" i="5"/>
  <c r="JV14" i="5" s="1"/>
  <c r="CZ14" i="5"/>
  <c r="JX14" i="5" s="1"/>
  <c r="CV14" i="5"/>
  <c r="CW14" i="5" s="1"/>
  <c r="JR14" i="5" s="1"/>
  <c r="CU14" i="5"/>
  <c r="JN14" i="5" s="1"/>
  <c r="CT14" i="5"/>
  <c r="CQ14" i="5"/>
  <c r="CO14" i="5"/>
  <c r="FX14" i="5" s="1"/>
  <c r="CH14" i="5"/>
  <c r="CG14" i="5"/>
  <c r="CB14" i="5"/>
  <c r="CA14" i="5"/>
  <c r="BV14" i="5"/>
  <c r="BU14" i="5"/>
  <c r="BR14" i="5"/>
  <c r="BQ14" i="5"/>
  <c r="BK14" i="5"/>
  <c r="IJ14" i="5" s="1"/>
  <c r="BJ14" i="5"/>
  <c r="IH14" i="5" s="1"/>
  <c r="AX14" i="5"/>
  <c r="AW14" i="5"/>
  <c r="AS14" i="5"/>
  <c r="AR14" i="5"/>
  <c r="AL14" i="5"/>
  <c r="AK14" i="5"/>
  <c r="AH14" i="5"/>
  <c r="AG14" i="5"/>
  <c r="NS13" i="5"/>
  <c r="QB13" i="5" s="1"/>
  <c r="ML13" i="5"/>
  <c r="MD13" i="5"/>
  <c r="LV13" i="5"/>
  <c r="LN13" i="5"/>
  <c r="LF13" i="5"/>
  <c r="KX13" i="5"/>
  <c r="KP13" i="5"/>
  <c r="KH13" i="5"/>
  <c r="JZ13" i="5"/>
  <c r="JJ13" i="5"/>
  <c r="JB13" i="5"/>
  <c r="IT13" i="5"/>
  <c r="IL13" i="5"/>
  <c r="ID13" i="5"/>
  <c r="HV13" i="5"/>
  <c r="GI13" i="5"/>
  <c r="GF13" i="5"/>
  <c r="GE13" i="5"/>
  <c r="GD13" i="5"/>
  <c r="GC13" i="5"/>
  <c r="GB13" i="5"/>
  <c r="GA13" i="5"/>
  <c r="FZ13" i="5"/>
  <c r="FY13" i="5"/>
  <c r="FV13" i="5"/>
  <c r="FS13" i="5"/>
  <c r="MH13" i="5" s="1"/>
  <c r="FR13" i="5"/>
  <c r="MJ13" i="5" s="1"/>
  <c r="FM13" i="5"/>
  <c r="LZ13" i="5" s="1"/>
  <c r="FL13" i="5"/>
  <c r="MB13" i="5" s="1"/>
  <c r="FG13" i="5"/>
  <c r="LR13" i="5" s="1"/>
  <c r="FF13" i="5"/>
  <c r="LT13" i="5" s="1"/>
  <c r="FA13" i="5"/>
  <c r="EZ13" i="5"/>
  <c r="EW13" i="5"/>
  <c r="EV13" i="5"/>
  <c r="EP13" i="5"/>
  <c r="LB13" i="5" s="1"/>
  <c r="EO13" i="5"/>
  <c r="EL13" i="5"/>
  <c r="EE13" i="5"/>
  <c r="ED13" i="5"/>
  <c r="DY13" i="5"/>
  <c r="DX13" i="5"/>
  <c r="DR13" i="5"/>
  <c r="DQ13" i="5"/>
  <c r="DO13" i="5"/>
  <c r="DN13" i="5"/>
  <c r="DG13" i="5"/>
  <c r="KD13" i="5" s="1"/>
  <c r="DF13" i="5"/>
  <c r="KF13" i="5" s="1"/>
  <c r="DA13" i="5"/>
  <c r="JV13" i="5" s="1"/>
  <c r="CZ13" i="5"/>
  <c r="JX13" i="5" s="1"/>
  <c r="CV13" i="5"/>
  <c r="CW13" i="5" s="1"/>
  <c r="JR13" i="5" s="1"/>
  <c r="CU13" i="5"/>
  <c r="JN13" i="5" s="1"/>
  <c r="CT13" i="5"/>
  <c r="CQ13" i="5"/>
  <c r="CO13" i="5"/>
  <c r="CH13" i="5"/>
  <c r="CG13" i="5"/>
  <c r="CB13" i="5"/>
  <c r="CA13" i="5"/>
  <c r="BV13" i="5"/>
  <c r="BU13" i="5"/>
  <c r="BR13" i="5"/>
  <c r="BQ13" i="5"/>
  <c r="BK13" i="5"/>
  <c r="IJ13" i="5" s="1"/>
  <c r="BJ13" i="5"/>
  <c r="IH13" i="5" s="1"/>
  <c r="AX13" i="5"/>
  <c r="AW13" i="5"/>
  <c r="AS13" i="5"/>
  <c r="AR13" i="5"/>
  <c r="AL13" i="5"/>
  <c r="AK13" i="5"/>
  <c r="AH13" i="5"/>
  <c r="AG13" i="5"/>
  <c r="NS12" i="5"/>
  <c r="QB12" i="5" s="1"/>
  <c r="ML12" i="5"/>
  <c r="MD12" i="5"/>
  <c r="LV12" i="5"/>
  <c r="LN12" i="5"/>
  <c r="LF12" i="5"/>
  <c r="KX12" i="5"/>
  <c r="KP12" i="5"/>
  <c r="KH12" i="5"/>
  <c r="JZ12" i="5"/>
  <c r="JJ12" i="5"/>
  <c r="JB12" i="5"/>
  <c r="IT12" i="5"/>
  <c r="IL12" i="5"/>
  <c r="ID12" i="5"/>
  <c r="HV12" i="5"/>
  <c r="GI12" i="5"/>
  <c r="GF12" i="5"/>
  <c r="GE12" i="5"/>
  <c r="GD12" i="5"/>
  <c r="GC12" i="5"/>
  <c r="GB12" i="5"/>
  <c r="GA12" i="5"/>
  <c r="FZ12" i="5"/>
  <c r="FY12" i="5"/>
  <c r="FV12" i="5"/>
  <c r="FS12" i="5"/>
  <c r="MH12" i="5" s="1"/>
  <c r="FR12" i="5"/>
  <c r="MJ12" i="5" s="1"/>
  <c r="FM12" i="5"/>
  <c r="LZ12" i="5" s="1"/>
  <c r="FL12" i="5"/>
  <c r="MB12" i="5" s="1"/>
  <c r="FG12" i="5"/>
  <c r="LR12" i="5" s="1"/>
  <c r="FF12" i="5"/>
  <c r="LT12" i="5" s="1"/>
  <c r="FA12" i="5"/>
  <c r="EZ12" i="5"/>
  <c r="EW12" i="5"/>
  <c r="EV12" i="5"/>
  <c r="EP12" i="5"/>
  <c r="LB12" i="5" s="1"/>
  <c r="EO12" i="5"/>
  <c r="EL12" i="5"/>
  <c r="EE12" i="5"/>
  <c r="ED12" i="5"/>
  <c r="DY12" i="5"/>
  <c r="DX12" i="5"/>
  <c r="DR12" i="5"/>
  <c r="DQ12" i="5"/>
  <c r="DO12" i="5"/>
  <c r="DN12" i="5"/>
  <c r="DG12" i="5"/>
  <c r="KD12" i="5" s="1"/>
  <c r="DF12" i="5"/>
  <c r="KF12" i="5" s="1"/>
  <c r="DA12" i="5"/>
  <c r="JV12" i="5" s="1"/>
  <c r="CZ12" i="5"/>
  <c r="JX12" i="5" s="1"/>
  <c r="CV12" i="5"/>
  <c r="CW12" i="5" s="1"/>
  <c r="JR12" i="5" s="1"/>
  <c r="CU12" i="5"/>
  <c r="JN12" i="5" s="1"/>
  <c r="CT12" i="5"/>
  <c r="CQ12" i="5"/>
  <c r="CO12" i="5"/>
  <c r="FW12" i="5" s="1"/>
  <c r="CH12" i="5"/>
  <c r="JH12" i="5" s="1"/>
  <c r="JI12" i="5" s="1"/>
  <c r="CG12" i="5"/>
  <c r="JF12" i="5" s="1"/>
  <c r="JG12" i="5" s="1"/>
  <c r="CB12" i="5"/>
  <c r="IZ12" i="5" s="1"/>
  <c r="CA12" i="5"/>
  <c r="IX12" i="5" s="1"/>
  <c r="BV12" i="5"/>
  <c r="BU12" i="5"/>
  <c r="BR12" i="5"/>
  <c r="BQ12" i="5"/>
  <c r="BK12" i="5"/>
  <c r="BJ12" i="5"/>
  <c r="AX12" i="5"/>
  <c r="AW12" i="5"/>
  <c r="AS12" i="5"/>
  <c r="AR12" i="5"/>
  <c r="AL12" i="5"/>
  <c r="AK12" i="5"/>
  <c r="AH12" i="5"/>
  <c r="AG12" i="5"/>
  <c r="CS113" i="5"/>
  <c r="PA65" i="5" l="1"/>
  <c r="PJ65" i="5" s="1"/>
  <c r="QH65" i="5" s="1"/>
  <c r="PA54" i="5"/>
  <c r="PJ54" i="5" s="1"/>
  <c r="QH54" i="5" s="1"/>
  <c r="PA23" i="5"/>
  <c r="PJ23" i="5" s="1"/>
  <c r="QH23" i="5" s="1"/>
  <c r="PA22" i="5"/>
  <c r="PA52" i="5"/>
  <c r="PJ52" i="5" s="1"/>
  <c r="QH52" i="5" s="1"/>
  <c r="PA43" i="5"/>
  <c r="PJ43" i="5" s="1"/>
  <c r="QH43" i="5" s="1"/>
  <c r="PA49" i="5"/>
  <c r="PJ49" i="5" s="1"/>
  <c r="QH49" i="5" s="1"/>
  <c r="PJ22" i="5"/>
  <c r="QH22" i="5" s="1"/>
  <c r="AH113" i="5"/>
  <c r="AS113" i="5"/>
  <c r="BV113" i="5"/>
  <c r="IJ12" i="5"/>
  <c r="IN12" i="5" s="1"/>
  <c r="BK113" i="5"/>
  <c r="AK113" i="5"/>
  <c r="AW113" i="5"/>
  <c r="BQ113" i="5"/>
  <c r="AL113" i="5"/>
  <c r="AX113" i="5"/>
  <c r="BR113" i="5"/>
  <c r="AG113" i="5"/>
  <c r="AR113" i="5"/>
  <c r="IH12" i="5"/>
  <c r="BJ113" i="5"/>
  <c r="BU113" i="5"/>
  <c r="PR84" i="5"/>
  <c r="PM99" i="5"/>
  <c r="PR101" i="5"/>
  <c r="IZ44" i="5"/>
  <c r="JH45" i="5"/>
  <c r="JI45" i="5" s="1"/>
  <c r="IZ46" i="5"/>
  <c r="JH47" i="5"/>
  <c r="JF48" i="5"/>
  <c r="JK48" i="5" s="1"/>
  <c r="IZ49" i="5"/>
  <c r="JH50" i="5"/>
  <c r="JI50" i="5" s="1"/>
  <c r="IZ51" i="5"/>
  <c r="JH52" i="5"/>
  <c r="JI52" i="5" s="1"/>
  <c r="IZ53" i="5"/>
  <c r="IX54" i="5"/>
  <c r="JC54" i="5" s="1"/>
  <c r="JF55" i="5"/>
  <c r="IZ56" i="5"/>
  <c r="JH57" i="5"/>
  <c r="JI57" i="5" s="1"/>
  <c r="IZ58" i="5"/>
  <c r="JA58" i="5" s="1"/>
  <c r="JH59" i="5"/>
  <c r="JF60" i="5"/>
  <c r="JK60" i="5" s="1"/>
  <c r="IX61" i="5"/>
  <c r="JH62" i="5"/>
  <c r="JF63" i="5"/>
  <c r="IZ64" i="5"/>
  <c r="JA64" i="5" s="1"/>
  <c r="JH65" i="5"/>
  <c r="JI65" i="5" s="1"/>
  <c r="IZ66" i="5"/>
  <c r="IX67" i="5"/>
  <c r="JH68" i="5"/>
  <c r="JL68" i="5" s="1"/>
  <c r="JF69" i="5"/>
  <c r="IZ70" i="5"/>
  <c r="IX71" i="5"/>
  <c r="JH72" i="5"/>
  <c r="JI72" i="5" s="1"/>
  <c r="JF73" i="5"/>
  <c r="IZ74" i="5"/>
  <c r="IX75" i="5"/>
  <c r="JF76" i="5"/>
  <c r="JK76" i="5" s="1"/>
  <c r="IZ77" i="5"/>
  <c r="JH78" i="5"/>
  <c r="JF79" i="5"/>
  <c r="JG79" i="5" s="1"/>
  <c r="IX80" i="5"/>
  <c r="IY80" i="5" s="1"/>
  <c r="JF81" i="5"/>
  <c r="IZ82" i="5"/>
  <c r="IX83" i="5"/>
  <c r="JH84" i="5"/>
  <c r="JI84" i="5" s="1"/>
  <c r="IZ85" i="5"/>
  <c r="JH86" i="5"/>
  <c r="JI86" i="5" s="1"/>
  <c r="IZ87" i="5"/>
  <c r="JH88" i="5"/>
  <c r="JI88" i="5" s="1"/>
  <c r="JF89" i="5"/>
  <c r="JG89" i="5" s="1"/>
  <c r="IX90" i="5"/>
  <c r="IY90" i="5" s="1"/>
  <c r="JH91" i="5"/>
  <c r="JI91" i="5" s="1"/>
  <c r="IZ92" i="5"/>
  <c r="JA92" i="5" s="1"/>
  <c r="JH93" i="5"/>
  <c r="JI93" i="5" s="1"/>
  <c r="IZ94" i="5"/>
  <c r="JH95" i="5"/>
  <c r="JI95" i="5" s="1"/>
  <c r="IZ96" i="5"/>
  <c r="JD96" i="5" s="1"/>
  <c r="JH97" i="5"/>
  <c r="JF98" i="5"/>
  <c r="IZ99" i="5"/>
  <c r="JH100" i="5"/>
  <c r="JL100" i="5" s="1"/>
  <c r="JF101" i="5"/>
  <c r="JG101" i="5" s="1"/>
  <c r="JH102" i="5"/>
  <c r="JF103" i="5"/>
  <c r="IZ104" i="5"/>
  <c r="JD104" i="5" s="1"/>
  <c r="JH105" i="5"/>
  <c r="JI105" i="5" s="1"/>
  <c r="IZ106" i="5"/>
  <c r="JH107" i="5"/>
  <c r="JI107" i="5" s="1"/>
  <c r="IZ108" i="5"/>
  <c r="JD108" i="5" s="1"/>
  <c r="JH109" i="5"/>
  <c r="JF110" i="5"/>
  <c r="JG110" i="5" s="1"/>
  <c r="IX111" i="5"/>
  <c r="JF112" i="5"/>
  <c r="JG112" i="5" s="1"/>
  <c r="JF13" i="5"/>
  <c r="JG13" i="5" s="1"/>
  <c r="IX14" i="5"/>
  <c r="JF22" i="5"/>
  <c r="JG22" i="5" s="1"/>
  <c r="JF24" i="5"/>
  <c r="IX28" i="5"/>
  <c r="JF29" i="5"/>
  <c r="JG29" i="5" s="1"/>
  <c r="JF31" i="5"/>
  <c r="JF34" i="5"/>
  <c r="JG34" i="5" s="1"/>
  <c r="JF36" i="5"/>
  <c r="JG36" i="5" s="1"/>
  <c r="IX37" i="5"/>
  <c r="IZ39" i="5"/>
  <c r="IZ42" i="5"/>
  <c r="JD42" i="5" s="1"/>
  <c r="JH13" i="5"/>
  <c r="JI13" i="5" s="1"/>
  <c r="IZ14" i="5"/>
  <c r="JH15" i="5"/>
  <c r="JF16" i="5"/>
  <c r="JG16" i="5" s="1"/>
  <c r="IX17" i="5"/>
  <c r="JF18" i="5"/>
  <c r="JG18" i="5" s="1"/>
  <c r="IX19" i="5"/>
  <c r="JH20" i="5"/>
  <c r="JI20" i="5" s="1"/>
  <c r="IZ21" i="5"/>
  <c r="JH22" i="5"/>
  <c r="JI22" i="5" s="1"/>
  <c r="IZ23" i="5"/>
  <c r="JD23" i="5" s="1"/>
  <c r="JH24" i="5"/>
  <c r="JF25" i="5"/>
  <c r="JG25" i="5" s="1"/>
  <c r="IX26" i="5"/>
  <c r="JH27" i="5"/>
  <c r="JI27" i="5" s="1"/>
  <c r="IZ28" i="5"/>
  <c r="JH29" i="5"/>
  <c r="JI29" i="5" s="1"/>
  <c r="IZ30" i="5"/>
  <c r="JA30" i="5" s="1"/>
  <c r="JH31" i="5"/>
  <c r="JI31" i="5" s="1"/>
  <c r="JF32" i="5"/>
  <c r="IZ33" i="5"/>
  <c r="JH34" i="5"/>
  <c r="JI34" i="5" s="1"/>
  <c r="IZ35" i="5"/>
  <c r="JH36" i="5"/>
  <c r="JI36" i="5" s="1"/>
  <c r="IZ37" i="5"/>
  <c r="IX38" i="5"/>
  <c r="JF39" i="5"/>
  <c r="JG39" i="5" s="1"/>
  <c r="IX40" i="5"/>
  <c r="IY40" i="5" s="1"/>
  <c r="JH41" i="5"/>
  <c r="JF42" i="5"/>
  <c r="JG42" i="5" s="1"/>
  <c r="IX43" i="5"/>
  <c r="JF44" i="5"/>
  <c r="JG44" i="5" s="1"/>
  <c r="IX45" i="5"/>
  <c r="JF46" i="5"/>
  <c r="JG46" i="5" s="1"/>
  <c r="IX47" i="5"/>
  <c r="JH48" i="5"/>
  <c r="JF49" i="5"/>
  <c r="JG49" i="5" s="1"/>
  <c r="IX50" i="5"/>
  <c r="JF51" i="5"/>
  <c r="JG51" i="5" s="1"/>
  <c r="IX52" i="5"/>
  <c r="JF53" i="5"/>
  <c r="IZ54" i="5"/>
  <c r="JH55" i="5"/>
  <c r="JI55" i="5" s="1"/>
  <c r="JF56" i="5"/>
  <c r="JG56" i="5" s="1"/>
  <c r="IX57" i="5"/>
  <c r="JF58" i="5"/>
  <c r="JG58" i="5" s="1"/>
  <c r="IX59" i="5"/>
  <c r="JH60" i="5"/>
  <c r="JL60" i="5" s="1"/>
  <c r="IZ61" i="5"/>
  <c r="IX62" i="5"/>
  <c r="JH63" i="5"/>
  <c r="JF64" i="5"/>
  <c r="JG64" i="5" s="1"/>
  <c r="IX65" i="5"/>
  <c r="JF66" i="5"/>
  <c r="IZ67" i="5"/>
  <c r="IX68" i="5"/>
  <c r="JC68" i="5" s="1"/>
  <c r="JH69" i="5"/>
  <c r="JF70" i="5"/>
  <c r="IZ71" i="5"/>
  <c r="IX72" i="5"/>
  <c r="IY72" i="5" s="1"/>
  <c r="JH73" i="5"/>
  <c r="JF74" i="5"/>
  <c r="IZ75" i="5"/>
  <c r="JH76" i="5"/>
  <c r="JI76" i="5" s="1"/>
  <c r="JF77" i="5"/>
  <c r="JG77" i="5" s="1"/>
  <c r="IX78" i="5"/>
  <c r="JH79" i="5"/>
  <c r="JI79" i="5" s="1"/>
  <c r="IZ80" i="5"/>
  <c r="JA80" i="5" s="1"/>
  <c r="JH81" i="5"/>
  <c r="JF82" i="5"/>
  <c r="IZ83" i="5"/>
  <c r="IX84" i="5"/>
  <c r="JF85" i="5"/>
  <c r="JG85" i="5" s="1"/>
  <c r="IX86" i="5"/>
  <c r="JF87" i="5"/>
  <c r="JG87" i="5" s="1"/>
  <c r="IX88" i="5"/>
  <c r="IY88" i="5" s="1"/>
  <c r="JH89" i="5"/>
  <c r="JI89" i="5" s="1"/>
  <c r="IZ90" i="5"/>
  <c r="IX91" i="5"/>
  <c r="JF92" i="5"/>
  <c r="JG92" i="5" s="1"/>
  <c r="IX93" i="5"/>
  <c r="IY93" i="5" s="1"/>
  <c r="JF94" i="5"/>
  <c r="JG94" i="5" s="1"/>
  <c r="IX95" i="5"/>
  <c r="JF96" i="5"/>
  <c r="JG96" i="5" s="1"/>
  <c r="IX97" i="5"/>
  <c r="JC97" i="5" s="1"/>
  <c r="JH98" i="5"/>
  <c r="JF99" i="5"/>
  <c r="IX100" i="5"/>
  <c r="IY100" i="5" s="1"/>
  <c r="JH101" i="5"/>
  <c r="JI101" i="5" s="1"/>
  <c r="IX102" i="5"/>
  <c r="JH103" i="5"/>
  <c r="JF104" i="5"/>
  <c r="JG104" i="5" s="1"/>
  <c r="IX105" i="5"/>
  <c r="JF106" i="5"/>
  <c r="JG106" i="5" s="1"/>
  <c r="IX107" i="5"/>
  <c r="JF108" i="5"/>
  <c r="JG108" i="5" s="1"/>
  <c r="IX109" i="5"/>
  <c r="JH110" i="5"/>
  <c r="JI110" i="5" s="1"/>
  <c r="IZ111" i="5"/>
  <c r="JA111" i="5" s="1"/>
  <c r="JH112" i="5"/>
  <c r="JI112" i="5" s="1"/>
  <c r="JF15" i="5"/>
  <c r="IZ16" i="5"/>
  <c r="IZ25" i="5"/>
  <c r="JH26" i="5"/>
  <c r="JF27" i="5"/>
  <c r="JG27" i="5" s="1"/>
  <c r="IX13" i="5"/>
  <c r="JF14" i="5"/>
  <c r="JG14" i="5" s="1"/>
  <c r="IX15" i="5"/>
  <c r="IY15" i="5" s="1"/>
  <c r="JH16" i="5"/>
  <c r="JI16" i="5" s="1"/>
  <c r="IZ17" i="5"/>
  <c r="JH18" i="5"/>
  <c r="JI18" i="5" s="1"/>
  <c r="IZ19" i="5"/>
  <c r="IX20" i="5"/>
  <c r="JF21" i="5"/>
  <c r="JG21" i="5" s="1"/>
  <c r="IX22" i="5"/>
  <c r="IY22" i="5" s="1"/>
  <c r="JF23" i="5"/>
  <c r="JG23" i="5" s="1"/>
  <c r="IX24" i="5"/>
  <c r="JH25" i="5"/>
  <c r="JI25" i="5" s="1"/>
  <c r="IZ26" i="5"/>
  <c r="JA26" i="5" s="1"/>
  <c r="IX27" i="5"/>
  <c r="JF28" i="5"/>
  <c r="JG28" i="5" s="1"/>
  <c r="IX29" i="5"/>
  <c r="JF30" i="5"/>
  <c r="JG30" i="5" s="1"/>
  <c r="IX31" i="5"/>
  <c r="JH32" i="5"/>
  <c r="JF33" i="5"/>
  <c r="JG33" i="5" s="1"/>
  <c r="IX34" i="5"/>
  <c r="JF35" i="5"/>
  <c r="JG35" i="5" s="1"/>
  <c r="IX36" i="5"/>
  <c r="JF37" i="5"/>
  <c r="IZ38" i="5"/>
  <c r="JH39" i="5"/>
  <c r="JI39" i="5" s="1"/>
  <c r="IZ40" i="5"/>
  <c r="IX41" i="5"/>
  <c r="JH42" i="5"/>
  <c r="JI42" i="5" s="1"/>
  <c r="IZ43" i="5"/>
  <c r="JD43" i="5" s="1"/>
  <c r="JH44" i="5"/>
  <c r="JI44" i="5" s="1"/>
  <c r="IZ45" i="5"/>
  <c r="JH46" i="5"/>
  <c r="JI46" i="5" s="1"/>
  <c r="IZ47" i="5"/>
  <c r="JD47" i="5" s="1"/>
  <c r="IX48" i="5"/>
  <c r="JH49" i="5"/>
  <c r="JI49" i="5" s="1"/>
  <c r="IZ50" i="5"/>
  <c r="JH51" i="5"/>
  <c r="JI51" i="5" s="1"/>
  <c r="IZ52" i="5"/>
  <c r="JH53" i="5"/>
  <c r="JF54" i="5"/>
  <c r="JG54" i="5" s="1"/>
  <c r="IX55" i="5"/>
  <c r="IY55" i="5" s="1"/>
  <c r="JH56" i="5"/>
  <c r="JI56" i="5" s="1"/>
  <c r="IZ57" i="5"/>
  <c r="JA57" i="5" s="1"/>
  <c r="JH58" i="5"/>
  <c r="JI58" i="5" s="1"/>
  <c r="IZ59" i="5"/>
  <c r="IX60" i="5"/>
  <c r="JF61" i="5"/>
  <c r="IZ62" i="5"/>
  <c r="IX63" i="5"/>
  <c r="IY63" i="5" s="1"/>
  <c r="JH64" i="5"/>
  <c r="JI64" i="5" s="1"/>
  <c r="IZ65" i="5"/>
  <c r="JH66" i="5"/>
  <c r="JF67" i="5"/>
  <c r="JG67" i="5" s="1"/>
  <c r="IZ68" i="5"/>
  <c r="IX69" i="5"/>
  <c r="JH70" i="5"/>
  <c r="JF71" i="5"/>
  <c r="JG71" i="5" s="1"/>
  <c r="IZ72" i="5"/>
  <c r="IX73" i="5"/>
  <c r="JH74" i="5"/>
  <c r="JF75" i="5"/>
  <c r="JG75" i="5" s="1"/>
  <c r="IX76" i="5"/>
  <c r="JH77" i="5"/>
  <c r="JI77" i="5" s="1"/>
  <c r="IZ78" i="5"/>
  <c r="IX79" i="5"/>
  <c r="IY79" i="5" s="1"/>
  <c r="JF80" i="5"/>
  <c r="JG80" i="5" s="1"/>
  <c r="IX81" i="5"/>
  <c r="JH82" i="5"/>
  <c r="JF83" i="5"/>
  <c r="JK83" i="5" s="1"/>
  <c r="IZ84" i="5"/>
  <c r="JH85" i="5"/>
  <c r="JI85" i="5" s="1"/>
  <c r="IZ86" i="5"/>
  <c r="JH87" i="5"/>
  <c r="JI87" i="5" s="1"/>
  <c r="IZ88" i="5"/>
  <c r="IX89" i="5"/>
  <c r="JF90" i="5"/>
  <c r="JG90" i="5" s="1"/>
  <c r="IZ91" i="5"/>
  <c r="JH92" i="5"/>
  <c r="JI92" i="5" s="1"/>
  <c r="IZ93" i="5"/>
  <c r="JH94" i="5"/>
  <c r="JI94" i="5" s="1"/>
  <c r="IZ95" i="5"/>
  <c r="JA95" i="5" s="1"/>
  <c r="JH96" i="5"/>
  <c r="JI96" i="5" s="1"/>
  <c r="IZ97" i="5"/>
  <c r="IX98" i="5"/>
  <c r="JH99" i="5"/>
  <c r="JI99" i="5" s="1"/>
  <c r="IZ100" i="5"/>
  <c r="IX101" i="5"/>
  <c r="IZ102" i="5"/>
  <c r="IX103" i="5"/>
  <c r="IY103" i="5" s="1"/>
  <c r="JH104" i="5"/>
  <c r="JI104" i="5" s="1"/>
  <c r="IZ105" i="5"/>
  <c r="JD105" i="5" s="1"/>
  <c r="JH106" i="5"/>
  <c r="JI106" i="5" s="1"/>
  <c r="IZ107" i="5"/>
  <c r="JA107" i="5" s="1"/>
  <c r="JH108" i="5"/>
  <c r="JI108" i="5" s="1"/>
  <c r="IZ109" i="5"/>
  <c r="IX110" i="5"/>
  <c r="JF111" i="5"/>
  <c r="JG111" i="5" s="1"/>
  <c r="IX112" i="5"/>
  <c r="JH17" i="5"/>
  <c r="JI17" i="5" s="1"/>
  <c r="IZ18" i="5"/>
  <c r="JH19" i="5"/>
  <c r="JI19" i="5" s="1"/>
  <c r="JF20" i="5"/>
  <c r="JG20" i="5" s="1"/>
  <c r="IX21" i="5"/>
  <c r="IX23" i="5"/>
  <c r="IX30" i="5"/>
  <c r="IZ32" i="5"/>
  <c r="IX33" i="5"/>
  <c r="IX35" i="5"/>
  <c r="JH38" i="5"/>
  <c r="JI38" i="5" s="1"/>
  <c r="JH40" i="5"/>
  <c r="JF41" i="5"/>
  <c r="JH43" i="5"/>
  <c r="JI43" i="5" s="1"/>
  <c r="IZ13" i="5"/>
  <c r="JD13" i="5" s="1"/>
  <c r="JH14" i="5"/>
  <c r="JI14" i="5" s="1"/>
  <c r="IZ15" i="5"/>
  <c r="IX16" i="5"/>
  <c r="JF17" i="5"/>
  <c r="JG17" i="5" s="1"/>
  <c r="IX18" i="5"/>
  <c r="JF19" i="5"/>
  <c r="IZ20" i="5"/>
  <c r="JH21" i="5"/>
  <c r="JI21" i="5" s="1"/>
  <c r="IZ22" i="5"/>
  <c r="JH23" i="5"/>
  <c r="JI23" i="5" s="1"/>
  <c r="IZ24" i="5"/>
  <c r="IX25" i="5"/>
  <c r="IY25" i="5" s="1"/>
  <c r="JF26" i="5"/>
  <c r="IZ27" i="5"/>
  <c r="JH28" i="5"/>
  <c r="JI28" i="5" s="1"/>
  <c r="IZ29" i="5"/>
  <c r="JD29" i="5" s="1"/>
  <c r="JH30" i="5"/>
  <c r="JI30" i="5" s="1"/>
  <c r="IZ31" i="5"/>
  <c r="JA31" i="5" s="1"/>
  <c r="IX32" i="5"/>
  <c r="JH33" i="5"/>
  <c r="JI33" i="5" s="1"/>
  <c r="IZ34" i="5"/>
  <c r="JH35" i="5"/>
  <c r="JI35" i="5" s="1"/>
  <c r="IZ36" i="5"/>
  <c r="JA36" i="5" s="1"/>
  <c r="JH37" i="5"/>
  <c r="JI37" i="5" s="1"/>
  <c r="JF38" i="5"/>
  <c r="JG38" i="5" s="1"/>
  <c r="IX39" i="5"/>
  <c r="JF40" i="5"/>
  <c r="IZ41" i="5"/>
  <c r="JD41" i="5" s="1"/>
  <c r="IX42" i="5"/>
  <c r="JF43" i="5"/>
  <c r="JG43" i="5" s="1"/>
  <c r="IX44" i="5"/>
  <c r="JF45" i="5"/>
  <c r="JG45" i="5" s="1"/>
  <c r="IX46" i="5"/>
  <c r="JF47" i="5"/>
  <c r="IZ48" i="5"/>
  <c r="IX49" i="5"/>
  <c r="IY49" i="5" s="1"/>
  <c r="JF50" i="5"/>
  <c r="JG50" i="5" s="1"/>
  <c r="IX51" i="5"/>
  <c r="JF52" i="5"/>
  <c r="JG52" i="5" s="1"/>
  <c r="IX53" i="5"/>
  <c r="JH54" i="5"/>
  <c r="JI54" i="5" s="1"/>
  <c r="IZ55" i="5"/>
  <c r="JA55" i="5" s="1"/>
  <c r="IX56" i="5"/>
  <c r="JF57" i="5"/>
  <c r="JG57" i="5" s="1"/>
  <c r="IX58" i="5"/>
  <c r="JF59" i="5"/>
  <c r="IZ60" i="5"/>
  <c r="JH61" i="5"/>
  <c r="JL61" i="5" s="1"/>
  <c r="JF62" i="5"/>
  <c r="IZ63" i="5"/>
  <c r="IX64" i="5"/>
  <c r="JF65" i="5"/>
  <c r="JG65" i="5" s="1"/>
  <c r="IX66" i="5"/>
  <c r="JH67" i="5"/>
  <c r="JF68" i="5"/>
  <c r="IZ69" i="5"/>
  <c r="JD69" i="5" s="1"/>
  <c r="IX70" i="5"/>
  <c r="JH71" i="5"/>
  <c r="JF72" i="5"/>
  <c r="IZ73" i="5"/>
  <c r="JA73" i="5" s="1"/>
  <c r="IX74" i="5"/>
  <c r="JH75" i="5"/>
  <c r="JI75" i="5" s="1"/>
  <c r="IZ76" i="5"/>
  <c r="IX77" i="5"/>
  <c r="JF78" i="5"/>
  <c r="IZ79" i="5"/>
  <c r="JH80" i="5"/>
  <c r="JI80" i="5" s="1"/>
  <c r="IZ81" i="5"/>
  <c r="JA81" i="5" s="1"/>
  <c r="IX82" i="5"/>
  <c r="JH83" i="5"/>
  <c r="JF84" i="5"/>
  <c r="IX85" i="5"/>
  <c r="JC85" i="5" s="1"/>
  <c r="JF86" i="5"/>
  <c r="JG86" i="5" s="1"/>
  <c r="IX87" i="5"/>
  <c r="JC87" i="5" s="1"/>
  <c r="JF88" i="5"/>
  <c r="IZ89" i="5"/>
  <c r="JA89" i="5" s="1"/>
  <c r="JH90" i="5"/>
  <c r="JF91" i="5"/>
  <c r="JG91" i="5" s="1"/>
  <c r="IX92" i="5"/>
  <c r="JF93" i="5"/>
  <c r="JG93" i="5" s="1"/>
  <c r="IX94" i="5"/>
  <c r="JF95" i="5"/>
  <c r="JG95" i="5" s="1"/>
  <c r="IX96" i="5"/>
  <c r="JF97" i="5"/>
  <c r="JK97" i="5" s="1"/>
  <c r="IZ98" i="5"/>
  <c r="IX99" i="5"/>
  <c r="JF100" i="5"/>
  <c r="IZ101" i="5"/>
  <c r="JA101" i="5" s="1"/>
  <c r="JF102" i="5"/>
  <c r="IZ103" i="5"/>
  <c r="IX104" i="5"/>
  <c r="JF105" i="5"/>
  <c r="JG105" i="5" s="1"/>
  <c r="IX106" i="5"/>
  <c r="JF107" i="5"/>
  <c r="JG107" i="5" s="1"/>
  <c r="IX108" i="5"/>
  <c r="JF109" i="5"/>
  <c r="JK109" i="5" s="1"/>
  <c r="IZ110" i="5"/>
  <c r="JA110" i="5" s="1"/>
  <c r="JH111" i="5"/>
  <c r="JI111" i="5" s="1"/>
  <c r="IZ112" i="5"/>
  <c r="PJ77" i="5"/>
  <c r="QH77" i="5" s="1"/>
  <c r="OX113" i="5"/>
  <c r="ON113" i="5"/>
  <c r="KL42" i="5"/>
  <c r="IB28" i="5"/>
  <c r="IF28" i="5" s="1"/>
  <c r="IR28" i="5"/>
  <c r="KL28" i="5"/>
  <c r="KM28" i="5" s="1"/>
  <c r="KT28" i="5"/>
  <c r="KU28" i="5" s="1"/>
  <c r="HT42" i="5"/>
  <c r="HU42" i="5" s="1"/>
  <c r="LL31" i="5"/>
  <c r="LM31" i="5" s="1"/>
  <c r="IB30" i="5"/>
  <c r="IR30" i="5"/>
  <c r="KL30" i="5"/>
  <c r="KM30" i="5" s="1"/>
  <c r="KT30" i="5"/>
  <c r="KU30" i="5" s="1"/>
  <c r="HZ32" i="5"/>
  <c r="JL32" i="5"/>
  <c r="KT79" i="5"/>
  <c r="KY79" i="5" s="1"/>
  <c r="IB42" i="5"/>
  <c r="HT47" i="5"/>
  <c r="KL47" i="5"/>
  <c r="KT47" i="5"/>
  <c r="KU47" i="5" s="1"/>
  <c r="IP48" i="5"/>
  <c r="KN48" i="5"/>
  <c r="IR29" i="5"/>
  <c r="IV29" i="5" s="1"/>
  <c r="HR61" i="5"/>
  <c r="HZ61" i="5"/>
  <c r="KL62" i="5"/>
  <c r="KL63" i="5"/>
  <c r="KT63" i="5"/>
  <c r="KU63" i="5" s="1"/>
  <c r="KL64" i="5"/>
  <c r="LJ67" i="5"/>
  <c r="HR69" i="5"/>
  <c r="HT70" i="5"/>
  <c r="HU70" i="5" s="1"/>
  <c r="IB70" i="5"/>
  <c r="KL70" i="5"/>
  <c r="KT70" i="5"/>
  <c r="IP71" i="5"/>
  <c r="IQ71" i="5" s="1"/>
  <c r="KN71" i="5"/>
  <c r="KV71" i="5"/>
  <c r="LJ71" i="5"/>
  <c r="HR73" i="5"/>
  <c r="HW73" i="5" s="1"/>
  <c r="HZ73" i="5"/>
  <c r="HT74" i="5"/>
  <c r="KL74" i="5"/>
  <c r="IB77" i="5"/>
  <c r="IC77" i="5" s="1"/>
  <c r="KL77" i="5"/>
  <c r="KT77" i="5"/>
  <c r="HT94" i="5"/>
  <c r="HU94" i="5" s="1"/>
  <c r="KL94" i="5"/>
  <c r="KM94" i="5" s="1"/>
  <c r="KT94" i="5"/>
  <c r="KU94" i="5" s="1"/>
  <c r="HZ98" i="5"/>
  <c r="JL98" i="5"/>
  <c r="KT42" i="5"/>
  <c r="KV48" i="5"/>
  <c r="HT50" i="5"/>
  <c r="IB50" i="5"/>
  <c r="KL50" i="5"/>
  <c r="KL52" i="5"/>
  <c r="KT52" i="5"/>
  <c r="IR61" i="5"/>
  <c r="HZ62" i="5"/>
  <c r="IA62" i="5" s="1"/>
  <c r="HZ63" i="5"/>
  <c r="HR64" i="5"/>
  <c r="HZ64" i="5"/>
  <c r="KN65" i="5"/>
  <c r="KO65" i="5" s="1"/>
  <c r="LJ65" i="5"/>
  <c r="HZ66" i="5"/>
  <c r="KL67" i="5"/>
  <c r="KT67" i="5"/>
  <c r="KY67" i="5" s="1"/>
  <c r="IR69" i="5"/>
  <c r="HZ70" i="5"/>
  <c r="KL71" i="5"/>
  <c r="KT71" i="5"/>
  <c r="KY71" i="5" s="1"/>
  <c r="IR73" i="5"/>
  <c r="KL75" i="5"/>
  <c r="KT75" i="5"/>
  <c r="HZ77" i="5"/>
  <c r="IE77" i="5" s="1"/>
  <c r="KV65" i="5"/>
  <c r="IB67" i="5"/>
  <c r="KN67" i="5"/>
  <c r="IB74" i="5"/>
  <c r="IF74" i="5" s="1"/>
  <c r="HZ76" i="5"/>
  <c r="KI85" i="5"/>
  <c r="MN83" i="5"/>
  <c r="KN85" i="5"/>
  <c r="KO85" i="5" s="1"/>
  <c r="KV85" i="5"/>
  <c r="LJ85" i="5"/>
  <c r="LO85" i="5" s="1"/>
  <c r="HZ86" i="5"/>
  <c r="HR100" i="5"/>
  <c r="HS100" i="5" s="1"/>
  <c r="HZ100" i="5"/>
  <c r="IR80" i="5"/>
  <c r="GH28" i="5"/>
  <c r="IN32" i="5"/>
  <c r="LJ48" i="5"/>
  <c r="LJ29" i="5"/>
  <c r="MN32" i="5"/>
  <c r="HZ33" i="5"/>
  <c r="IA33" i="5" s="1"/>
  <c r="ME35" i="5"/>
  <c r="HR37" i="5"/>
  <c r="HZ37" i="5"/>
  <c r="HT39" i="5"/>
  <c r="IB39" i="5"/>
  <c r="KL39" i="5"/>
  <c r="KT39" i="5"/>
  <c r="HZ41" i="5"/>
  <c r="IE41" i="5" s="1"/>
  <c r="HZ44" i="5"/>
  <c r="KB32" i="5"/>
  <c r="KL66" i="5"/>
  <c r="IP27" i="5"/>
  <c r="ME54" i="5"/>
  <c r="KN68" i="5"/>
  <c r="KL27" i="5"/>
  <c r="LJ68" i="5"/>
  <c r="LK68" i="5" s="1"/>
  <c r="LL80" i="5"/>
  <c r="IB81" i="5"/>
  <c r="HT62" i="5"/>
  <c r="IB64" i="5"/>
  <c r="IF64" i="5" s="1"/>
  <c r="KV67" i="5"/>
  <c r="KT74" i="5"/>
  <c r="KN83" i="5"/>
  <c r="IB94" i="5"/>
  <c r="IC94" i="5" s="1"/>
  <c r="LL97" i="5"/>
  <c r="MF86" i="5"/>
  <c r="HR109" i="5"/>
  <c r="HZ109" i="5"/>
  <c r="IA109" i="5" s="1"/>
  <c r="IP85" i="5"/>
  <c r="ME97" i="5"/>
  <c r="LL26" i="5"/>
  <c r="LM26" i="5" s="1"/>
  <c r="KT27" i="5"/>
  <c r="LL27" i="5"/>
  <c r="KV68" i="5"/>
  <c r="IB75" i="5"/>
  <c r="HR80" i="5"/>
  <c r="HS80" i="5" s="1"/>
  <c r="IP83" i="5"/>
  <c r="KV83" i="5"/>
  <c r="IB87" i="5"/>
  <c r="IR95" i="5"/>
  <c r="IV95" i="5" s="1"/>
  <c r="LD83" i="5"/>
  <c r="GH37" i="5"/>
  <c r="KL37" i="5"/>
  <c r="KT37" i="5"/>
  <c r="HR38" i="5"/>
  <c r="HZ38" i="5"/>
  <c r="IP39" i="5"/>
  <c r="KN39" i="5"/>
  <c r="KV39" i="5"/>
  <c r="LJ39" i="5"/>
  <c r="GG40" i="5"/>
  <c r="HZ40" i="5"/>
  <c r="IA40" i="5" s="1"/>
  <c r="KL41" i="5"/>
  <c r="KT41" i="5"/>
  <c r="LL84" i="5"/>
  <c r="HT12" i="5"/>
  <c r="HU12" i="5" s="1"/>
  <c r="KL12" i="5"/>
  <c r="KQ12" i="5" s="1"/>
  <c r="HT14" i="5"/>
  <c r="IB14" i="5"/>
  <c r="KL14" i="5"/>
  <c r="KT14" i="5"/>
  <c r="KY14" i="5" s="1"/>
  <c r="IB15" i="5"/>
  <c r="KL15" i="5"/>
  <c r="KT15" i="5"/>
  <c r="IB66" i="5"/>
  <c r="HT98" i="5"/>
  <c r="HX98" i="5" s="1"/>
  <c r="KL98" i="5"/>
  <c r="KT98" i="5"/>
  <c r="KU98" i="5" s="1"/>
  <c r="HR104" i="5"/>
  <c r="HZ104" i="5"/>
  <c r="ME104" i="5"/>
  <c r="KN105" i="5"/>
  <c r="KO105" i="5" s="1"/>
  <c r="HZ106" i="5"/>
  <c r="ME106" i="5"/>
  <c r="KL107" i="5"/>
  <c r="KT107" i="5"/>
  <c r="KU107" i="5" s="1"/>
  <c r="IN24" i="5"/>
  <c r="MF25" i="5"/>
  <c r="LD101" i="5"/>
  <c r="LE101" i="5" s="1"/>
  <c r="LD103" i="5"/>
  <c r="KN17" i="5"/>
  <c r="HR18" i="5"/>
  <c r="HZ18" i="5"/>
  <c r="IE18" i="5" s="1"/>
  <c r="KN19" i="5"/>
  <c r="KO19" i="5" s="1"/>
  <c r="KV19" i="5"/>
  <c r="LJ19" i="5"/>
  <c r="HT21" i="5"/>
  <c r="HX21" i="5" s="1"/>
  <c r="IB21" i="5"/>
  <c r="IC21" i="5" s="1"/>
  <c r="KL21" i="5"/>
  <c r="KT21" i="5"/>
  <c r="HT23" i="5"/>
  <c r="IB23" i="5"/>
  <c r="IF23" i="5" s="1"/>
  <c r="KL23" i="5"/>
  <c r="HZ25" i="5"/>
  <c r="KB24" i="5"/>
  <c r="KT62" i="5"/>
  <c r="KT64" i="5"/>
  <c r="KT66" i="5"/>
  <c r="IP105" i="5"/>
  <c r="IU105" i="5" s="1"/>
  <c r="KT50" i="5"/>
  <c r="KL81" i="5"/>
  <c r="HZ89" i="5"/>
  <c r="KN90" i="5"/>
  <c r="KO90" i="5" s="1"/>
  <c r="KV90" i="5"/>
  <c r="LD90" i="5"/>
  <c r="LJ90" i="5"/>
  <c r="LO90" i="5" s="1"/>
  <c r="IR91" i="5"/>
  <c r="IV91" i="5" s="1"/>
  <c r="KT23" i="5"/>
  <c r="IB98" i="5"/>
  <c r="IF98" i="5" s="1"/>
  <c r="KV105" i="5"/>
  <c r="KV17" i="5"/>
  <c r="LD13" i="5"/>
  <c r="LE13" i="5" s="1"/>
  <c r="LD112" i="5"/>
  <c r="HZ12" i="5"/>
  <c r="IP13" i="5"/>
  <c r="KN13" i="5"/>
  <c r="KO13" i="5" s="1"/>
  <c r="LJ13" i="5"/>
  <c r="HZ15" i="5"/>
  <c r="KA28" i="5"/>
  <c r="GG16" i="5"/>
  <c r="GJ17" i="5"/>
  <c r="LD17" i="5"/>
  <c r="GJ19" i="5"/>
  <c r="LD19" i="5"/>
  <c r="LE19" i="5" s="1"/>
  <c r="GK20" i="5"/>
  <c r="KV13" i="5"/>
  <c r="HZ14" i="5"/>
  <c r="IB17" i="5"/>
  <c r="IC17" i="5" s="1"/>
  <c r="KL17" i="5"/>
  <c r="KT17" i="5"/>
  <c r="IR18" i="5"/>
  <c r="KL19" i="5"/>
  <c r="KQ19" i="5" s="1"/>
  <c r="KT19" i="5"/>
  <c r="HZ21" i="5"/>
  <c r="MF24" i="5"/>
  <c r="IN29" i="5"/>
  <c r="LW35" i="5"/>
  <c r="MM35" i="5"/>
  <c r="LD42" i="5"/>
  <c r="LE42" i="5" s="1"/>
  <c r="IN56" i="5"/>
  <c r="LG56" i="5"/>
  <c r="GH64" i="5"/>
  <c r="GK65" i="5"/>
  <c r="GH66" i="5"/>
  <c r="GJ67" i="5"/>
  <c r="LD67" i="5"/>
  <c r="GJ71" i="5"/>
  <c r="LD71" i="5"/>
  <c r="GK72" i="5"/>
  <c r="GJ75" i="5"/>
  <c r="IP75" i="5"/>
  <c r="IU75" i="5" s="1"/>
  <c r="KN75" i="5"/>
  <c r="GG76" i="5"/>
  <c r="GH77" i="5"/>
  <c r="LG84" i="5"/>
  <c r="LW85" i="5"/>
  <c r="GG86" i="5"/>
  <c r="GJ87" i="5"/>
  <c r="MF89" i="5"/>
  <c r="IN91" i="5"/>
  <c r="GG93" i="5"/>
  <c r="KB96" i="5"/>
  <c r="LG97" i="5"/>
  <c r="MF98" i="5"/>
  <c r="LG104" i="5"/>
  <c r="GJ105" i="5"/>
  <c r="LD105" i="5"/>
  <c r="LE105" i="5" s="1"/>
  <c r="GG106" i="5"/>
  <c r="LG106" i="5"/>
  <c r="GH107" i="5"/>
  <c r="IB107" i="5"/>
  <c r="IF107" i="5" s="1"/>
  <c r="IR108" i="5"/>
  <c r="LL108" i="5"/>
  <c r="MN24" i="5"/>
  <c r="IM27" i="5"/>
  <c r="IN33" i="5"/>
  <c r="LG35" i="5"/>
  <c r="GG41" i="5"/>
  <c r="GG42" i="5"/>
  <c r="GG44" i="5"/>
  <c r="GK45" i="5"/>
  <c r="LD53" i="5"/>
  <c r="LW56" i="5"/>
  <c r="MM56" i="5"/>
  <c r="LD84" i="5"/>
  <c r="JK90" i="5"/>
  <c r="LD97" i="5"/>
  <c r="MM97" i="5"/>
  <c r="LW104" i="5"/>
  <c r="IN105" i="5"/>
  <c r="LW106" i="5"/>
  <c r="IR33" i="5"/>
  <c r="IV33" i="5" s="1"/>
  <c r="IR35" i="5"/>
  <c r="KL35" i="5"/>
  <c r="KM35" i="5" s="1"/>
  <c r="KT35" i="5"/>
  <c r="IB36" i="5"/>
  <c r="IR36" i="5"/>
  <c r="KL36" i="5"/>
  <c r="KT36" i="5"/>
  <c r="KN38" i="5"/>
  <c r="KV38" i="5"/>
  <c r="IB43" i="5"/>
  <c r="KL43" i="5"/>
  <c r="KT43" i="5"/>
  <c r="IR44" i="5"/>
  <c r="LJ45" i="5"/>
  <c r="HT46" i="5"/>
  <c r="IB46" i="5"/>
  <c r="KL46" i="5"/>
  <c r="KT46" i="5"/>
  <c r="HZ48" i="5"/>
  <c r="IB49" i="5"/>
  <c r="KL49" i="5"/>
  <c r="KT49" i="5"/>
  <c r="KY49" i="5" s="1"/>
  <c r="IB51" i="5"/>
  <c r="KL51" i="5"/>
  <c r="KT51" i="5"/>
  <c r="IB53" i="5"/>
  <c r="KL53" i="5"/>
  <c r="KN54" i="5"/>
  <c r="KO54" i="5" s="1"/>
  <c r="KV54" i="5"/>
  <c r="KW54" i="5" s="1"/>
  <c r="LJ54" i="5"/>
  <c r="LO54" i="5" s="1"/>
  <c r="HR55" i="5"/>
  <c r="HZ55" i="5"/>
  <c r="KL56" i="5"/>
  <c r="IR87" i="5"/>
  <c r="IS87" i="5" s="1"/>
  <c r="KL88" i="5"/>
  <c r="KT88" i="5"/>
  <c r="KL91" i="5"/>
  <c r="IR92" i="5"/>
  <c r="IV92" i="5" s="1"/>
  <c r="MN92" i="5"/>
  <c r="IB93" i="5"/>
  <c r="KN99" i="5"/>
  <c r="LJ99" i="5"/>
  <c r="LK99" i="5" s="1"/>
  <c r="KL100" i="5"/>
  <c r="KT100" i="5"/>
  <c r="KL104" i="5"/>
  <c r="IR109" i="5"/>
  <c r="IS109" i="5" s="1"/>
  <c r="LL109" i="5"/>
  <c r="HR111" i="5"/>
  <c r="HZ111" i="5"/>
  <c r="LG111" i="5"/>
  <c r="IP112" i="5"/>
  <c r="KN112" i="5"/>
  <c r="KV112" i="5"/>
  <c r="LJ112" i="5"/>
  <c r="LK112" i="5" s="1"/>
  <c r="MF34" i="5"/>
  <c r="GJ38" i="5"/>
  <c r="LD38" i="5"/>
  <c r="LJ38" i="5"/>
  <c r="LK38" i="5" s="1"/>
  <c r="GG39" i="5"/>
  <c r="GK41" i="5"/>
  <c r="GK42" i="5"/>
  <c r="LL42" i="5"/>
  <c r="LP42" i="5" s="1"/>
  <c r="GH43" i="5"/>
  <c r="KN33" i="5"/>
  <c r="KO33" i="5" s="1"/>
  <c r="KV33" i="5"/>
  <c r="LJ33" i="5"/>
  <c r="LK33" i="5" s="1"/>
  <c r="HZ34" i="5"/>
  <c r="GH38" i="5"/>
  <c r="IB38" i="5"/>
  <c r="KL38" i="5"/>
  <c r="KQ38" i="5" s="1"/>
  <c r="KT38" i="5"/>
  <c r="GH40" i="5"/>
  <c r="IB40" i="5"/>
  <c r="KL40" i="5"/>
  <c r="KT40" i="5"/>
  <c r="GJ42" i="5"/>
  <c r="IP42" i="5"/>
  <c r="KN42" i="5"/>
  <c r="KO42" i="5" s="1"/>
  <c r="KV42" i="5"/>
  <c r="LJ42" i="5"/>
  <c r="GG43" i="5"/>
  <c r="HZ43" i="5"/>
  <c r="IE43" i="5" s="1"/>
  <c r="KN15" i="5"/>
  <c r="LJ15" i="5"/>
  <c r="LK15" i="5" s="1"/>
  <c r="GJ39" i="5"/>
  <c r="LJ17" i="5"/>
  <c r="LL23" i="5"/>
  <c r="LD26" i="5"/>
  <c r="LE26" i="5" s="1"/>
  <c r="GK44" i="5"/>
  <c r="LL44" i="5"/>
  <c r="LP44" i="5" s="1"/>
  <c r="LD45" i="5"/>
  <c r="GG48" i="5"/>
  <c r="GH49" i="5"/>
  <c r="GH51" i="5"/>
  <c r="IR52" i="5"/>
  <c r="GH53" i="5"/>
  <c r="KT53" i="5"/>
  <c r="JD54" i="5"/>
  <c r="LW54" i="5"/>
  <c r="KV99" i="5"/>
  <c r="LL105" i="5"/>
  <c r="GH45" i="5"/>
  <c r="KL45" i="5"/>
  <c r="KT45" i="5"/>
  <c r="HR49" i="5"/>
  <c r="GG51" i="5"/>
  <c r="KL54" i="5"/>
  <c r="KT54" i="5"/>
  <c r="ME56" i="5"/>
  <c r="LD48" i="5"/>
  <c r="IP82" i="5"/>
  <c r="KN20" i="5"/>
  <c r="KO20" i="5" s="1"/>
  <c r="IR41" i="5"/>
  <c r="KT56" i="5"/>
  <c r="KN89" i="5"/>
  <c r="KN14" i="5"/>
  <c r="KO14" i="5" s="1"/>
  <c r="GH30" i="5"/>
  <c r="IP72" i="5"/>
  <c r="IU72" i="5" s="1"/>
  <c r="IP19" i="5"/>
  <c r="IR20" i="5"/>
  <c r="IV20" i="5" s="1"/>
  <c r="LL20" i="5"/>
  <c r="KN26" i="5"/>
  <c r="KN29" i="5"/>
  <c r="IP36" i="5"/>
  <c r="IU36" i="5" s="1"/>
  <c r="KN36" i="5"/>
  <c r="GJ46" i="5"/>
  <c r="KN46" i="5"/>
  <c r="LD73" i="5"/>
  <c r="LD80" i="5"/>
  <c r="LD93" i="5"/>
  <c r="LH93" i="5" s="1"/>
  <c r="IP20" i="5"/>
  <c r="KV20" i="5"/>
  <c r="KZ20" i="5" s="1"/>
  <c r="GJ45" i="5"/>
  <c r="GK47" i="5"/>
  <c r="IP14" i="5"/>
  <c r="KV14" i="5"/>
  <c r="KZ14" i="5" s="1"/>
  <c r="LJ14" i="5"/>
  <c r="LO14" i="5" s="1"/>
  <c r="KN23" i="5"/>
  <c r="KV29" i="5"/>
  <c r="KW29" i="5" s="1"/>
  <c r="KV36" i="5"/>
  <c r="KZ36" i="5" s="1"/>
  <c r="GK40" i="5"/>
  <c r="IR45" i="5"/>
  <c r="IV45" i="5" s="1"/>
  <c r="LL45" i="5"/>
  <c r="KV46" i="5"/>
  <c r="LJ46" i="5"/>
  <c r="GG47" i="5"/>
  <c r="HZ47" i="5"/>
  <c r="GK50" i="5"/>
  <c r="GK52" i="5"/>
  <c r="MM54" i="5"/>
  <c r="KV89" i="5"/>
  <c r="GJ48" i="5"/>
  <c r="GK49" i="5"/>
  <c r="GH52" i="5"/>
  <c r="GK53" i="5"/>
  <c r="IN54" i="5"/>
  <c r="LG54" i="5"/>
  <c r="LW60" i="5"/>
  <c r="GK61" i="5"/>
  <c r="GG62" i="5"/>
  <c r="GJ65" i="5"/>
  <c r="LD65" i="5"/>
  <c r="LE65" i="5" s="1"/>
  <c r="GG66" i="5"/>
  <c r="GH67" i="5"/>
  <c r="GK69" i="5"/>
  <c r="GG70" i="5"/>
  <c r="GJ72" i="5"/>
  <c r="KN72" i="5"/>
  <c r="GK73" i="5"/>
  <c r="GG74" i="5"/>
  <c r="GH75" i="5"/>
  <c r="GK76" i="5"/>
  <c r="GG77" i="5"/>
  <c r="IP78" i="5"/>
  <c r="IU78" i="5" s="1"/>
  <c r="KN78" i="5"/>
  <c r="LJ82" i="5"/>
  <c r="GH48" i="5"/>
  <c r="IB48" i="5"/>
  <c r="IC48" i="5" s="1"/>
  <c r="KL48" i="5"/>
  <c r="KT48" i="5"/>
  <c r="GJ49" i="5"/>
  <c r="IP49" i="5"/>
  <c r="KN49" i="5"/>
  <c r="KV49" i="5"/>
  <c r="LJ49" i="5"/>
  <c r="GG50" i="5"/>
  <c r="HZ50" i="5"/>
  <c r="LJ51" i="5"/>
  <c r="HR52" i="5"/>
  <c r="HZ52" i="5"/>
  <c r="GJ53" i="5"/>
  <c r="IP53" i="5"/>
  <c r="KN53" i="5"/>
  <c r="KV53" i="5"/>
  <c r="LJ53" i="5"/>
  <c r="IR54" i="5"/>
  <c r="IV54" i="5" s="1"/>
  <c r="KL55" i="5"/>
  <c r="KT55" i="5"/>
  <c r="KN56" i="5"/>
  <c r="KV56" i="5"/>
  <c r="KW56" i="5" s="1"/>
  <c r="LJ56" i="5"/>
  <c r="LO56" i="5" s="1"/>
  <c r="HR59" i="5"/>
  <c r="HS59" i="5" s="1"/>
  <c r="HZ59" i="5"/>
  <c r="KV23" i="5"/>
  <c r="KW23" i="5" s="1"/>
  <c r="LJ23" i="5"/>
  <c r="IR49" i="5"/>
  <c r="IB57" i="5"/>
  <c r="KL57" i="5"/>
  <c r="KT57" i="5"/>
  <c r="GH59" i="5"/>
  <c r="IP60" i="5"/>
  <c r="IU60" i="5" s="1"/>
  <c r="KN60" i="5"/>
  <c r="KV60" i="5"/>
  <c r="LD60" i="5"/>
  <c r="LE60" i="5" s="1"/>
  <c r="MM60" i="5"/>
  <c r="GH61" i="5"/>
  <c r="KL61" i="5"/>
  <c r="KT61" i="5"/>
  <c r="GJ62" i="5"/>
  <c r="KN63" i="5"/>
  <c r="KV63" i="5"/>
  <c r="GG65" i="5"/>
  <c r="HZ65" i="5"/>
  <c r="GJ66" i="5"/>
  <c r="IP66" i="5"/>
  <c r="KN66" i="5"/>
  <c r="KV66" i="5"/>
  <c r="LD66" i="5"/>
  <c r="LJ66" i="5"/>
  <c r="GK67" i="5"/>
  <c r="GG68" i="5"/>
  <c r="GH69" i="5"/>
  <c r="KL69" i="5"/>
  <c r="KT69" i="5"/>
  <c r="KU69" i="5" s="1"/>
  <c r="GK71" i="5"/>
  <c r="IR71" i="5"/>
  <c r="GG72" i="5"/>
  <c r="KL73" i="5"/>
  <c r="KQ73" i="5" s="1"/>
  <c r="KT73" i="5"/>
  <c r="GJ74" i="5"/>
  <c r="IP74" i="5"/>
  <c r="KN74" i="5"/>
  <c r="KR74" i="5" s="1"/>
  <c r="KV74" i="5"/>
  <c r="LD74" i="5"/>
  <c r="LJ74" i="5"/>
  <c r="GH76" i="5"/>
  <c r="IB76" i="5"/>
  <c r="KL76" i="5"/>
  <c r="KT76" i="5"/>
  <c r="HR78" i="5"/>
  <c r="HW78" i="5" s="1"/>
  <c r="KL86" i="5"/>
  <c r="KT86" i="5"/>
  <c r="LD89" i="5"/>
  <c r="LJ89" i="5"/>
  <c r="LO89" i="5" s="1"/>
  <c r="KB98" i="5"/>
  <c r="LD99" i="5"/>
  <c r="KL22" i="5"/>
  <c r="KV26" i="5"/>
  <c r="KW26" i="5" s="1"/>
  <c r="LJ26" i="5"/>
  <c r="LJ27" i="5"/>
  <c r="LO27" i="5" s="1"/>
  <c r="LD31" i="5"/>
  <c r="HZ42" i="5"/>
  <c r="IE42" i="5" s="1"/>
  <c r="KN43" i="5"/>
  <c r="IP46" i="5"/>
  <c r="IU46" i="5" s="1"/>
  <c r="LD75" i="5"/>
  <c r="LD22" i="5"/>
  <c r="LL35" i="5"/>
  <c r="JP41" i="5"/>
  <c r="JT41" i="5" s="1"/>
  <c r="IR42" i="5"/>
  <c r="GK80" i="5"/>
  <c r="GH85" i="5"/>
  <c r="GK88" i="5"/>
  <c r="GG89" i="5"/>
  <c r="LW90" i="5"/>
  <c r="GK91" i="5"/>
  <c r="MF92" i="5"/>
  <c r="MF96" i="5"/>
  <c r="IN98" i="5"/>
  <c r="GJ41" i="5"/>
  <c r="KN44" i="5"/>
  <c r="KO44" i="5" s="1"/>
  <c r="HZ56" i="5"/>
  <c r="IP57" i="5"/>
  <c r="IU57" i="5" s="1"/>
  <c r="KN57" i="5"/>
  <c r="HR58" i="5"/>
  <c r="HS58" i="5" s="1"/>
  <c r="KI60" i="5"/>
  <c r="GJ61" i="5"/>
  <c r="IP61" i="5"/>
  <c r="KN61" i="5"/>
  <c r="KV61" i="5"/>
  <c r="LJ61" i="5"/>
  <c r="GK62" i="5"/>
  <c r="HT65" i="5"/>
  <c r="KL65" i="5"/>
  <c r="KT65" i="5"/>
  <c r="GK66" i="5"/>
  <c r="HR67" i="5"/>
  <c r="GH68" i="5"/>
  <c r="KL68" i="5"/>
  <c r="KM68" i="5" s="1"/>
  <c r="KT68" i="5"/>
  <c r="GJ69" i="5"/>
  <c r="KN69" i="5"/>
  <c r="HR71" i="5"/>
  <c r="HW71" i="5" s="1"/>
  <c r="HZ71" i="5"/>
  <c r="HT72" i="5"/>
  <c r="KL72" i="5"/>
  <c r="KT72" i="5"/>
  <c r="GJ73" i="5"/>
  <c r="IP73" i="5"/>
  <c r="KN73" i="5"/>
  <c r="KV73" i="5"/>
  <c r="LJ73" i="5"/>
  <c r="HR79" i="5"/>
  <c r="HS79" i="5" s="1"/>
  <c r="HZ79" i="5"/>
  <c r="IE79" i="5" s="1"/>
  <c r="KN80" i="5"/>
  <c r="KR80" i="5" s="1"/>
  <c r="KV80" i="5"/>
  <c r="LJ80" i="5"/>
  <c r="LK80" i="5" s="1"/>
  <c r="HR81" i="5"/>
  <c r="HZ81" i="5"/>
  <c r="IE81" i="5" s="1"/>
  <c r="KL82" i="5"/>
  <c r="KT82" i="5"/>
  <c r="LJ84" i="5"/>
  <c r="GJ88" i="5"/>
  <c r="IP88" i="5"/>
  <c r="KN88" i="5"/>
  <c r="KO88" i="5" s="1"/>
  <c r="KV88" i="5"/>
  <c r="IR89" i="5"/>
  <c r="IV89" i="5" s="1"/>
  <c r="LL89" i="5"/>
  <c r="LP89" i="5" s="1"/>
  <c r="MN89" i="5"/>
  <c r="KL90" i="5"/>
  <c r="KN91" i="5"/>
  <c r="KO91" i="5" s="1"/>
  <c r="KV91" i="5"/>
  <c r="LJ91" i="5"/>
  <c r="GG92" i="5"/>
  <c r="HZ92" i="5"/>
  <c r="IA92" i="5" s="1"/>
  <c r="GJ93" i="5"/>
  <c r="IP93" i="5"/>
  <c r="IU93" i="5" s="1"/>
  <c r="KN93" i="5"/>
  <c r="KV93" i="5"/>
  <c r="KW93" i="5" s="1"/>
  <c r="LJ93" i="5"/>
  <c r="HR94" i="5"/>
  <c r="HZ94" i="5"/>
  <c r="KN95" i="5"/>
  <c r="KV95" i="5"/>
  <c r="LD95" i="5"/>
  <c r="LJ95" i="5"/>
  <c r="GG96" i="5"/>
  <c r="GJ97" i="5"/>
  <c r="KN97" i="5"/>
  <c r="LJ97" i="5"/>
  <c r="IR99" i="5"/>
  <c r="IV99" i="5" s="1"/>
  <c r="IR100" i="5"/>
  <c r="KL102" i="5"/>
  <c r="KN103" i="5"/>
  <c r="KV103" i="5"/>
  <c r="KZ103" i="5" s="1"/>
  <c r="LJ103" i="5"/>
  <c r="LL104" i="5"/>
  <c r="HT105" i="5"/>
  <c r="IB105" i="5"/>
  <c r="IF105" i="5" s="1"/>
  <c r="KL105" i="5"/>
  <c r="KT105" i="5"/>
  <c r="IR106" i="5"/>
  <c r="HR107" i="5"/>
  <c r="HS107" i="5" s="1"/>
  <c r="HZ107" i="5"/>
  <c r="LD108" i="5"/>
  <c r="GH110" i="5"/>
  <c r="IB110" i="5"/>
  <c r="IC110" i="5" s="1"/>
  <c r="KL110" i="5"/>
  <c r="KT110" i="5"/>
  <c r="IB112" i="5"/>
  <c r="KL112" i="5"/>
  <c r="KQ112" i="5" s="1"/>
  <c r="KT112" i="5"/>
  <c r="KY112" i="5" s="1"/>
  <c r="GH101" i="5"/>
  <c r="KL101" i="5"/>
  <c r="KT101" i="5"/>
  <c r="KY101" i="5" s="1"/>
  <c r="HR102" i="5"/>
  <c r="HZ102" i="5"/>
  <c r="KL103" i="5"/>
  <c r="MM104" i="5"/>
  <c r="KB106" i="5"/>
  <c r="MM106" i="5"/>
  <c r="HR110" i="5"/>
  <c r="HW110" i="5" s="1"/>
  <c r="HZ110" i="5"/>
  <c r="IE110" i="5" s="1"/>
  <c r="KN111" i="5"/>
  <c r="LJ111" i="5"/>
  <c r="LO111" i="5" s="1"/>
  <c r="MM111" i="5"/>
  <c r="GJ27" i="5"/>
  <c r="GK29" i="5"/>
  <c r="IR56" i="5"/>
  <c r="IV56" i="5" s="1"/>
  <c r="IP62" i="5"/>
  <c r="KN62" i="5"/>
  <c r="KO62" i="5" s="1"/>
  <c r="GJ70" i="5"/>
  <c r="GH73" i="5"/>
  <c r="GJ43" i="5"/>
  <c r="KV43" i="5"/>
  <c r="LD49" i="5"/>
  <c r="LL18" i="5"/>
  <c r="LM18" i="5" s="1"/>
  <c r="IB19" i="5"/>
  <c r="IF19" i="5" s="1"/>
  <c r="LL73" i="5"/>
  <c r="LM73" i="5" s="1"/>
  <c r="IP35" i="5"/>
  <c r="IP41" i="5"/>
  <c r="IU41" i="5" s="1"/>
  <c r="KN41" i="5"/>
  <c r="KV41" i="5"/>
  <c r="LD41" i="5"/>
  <c r="GJ47" i="5"/>
  <c r="GK55" i="5"/>
  <c r="IR60" i="5"/>
  <c r="IP69" i="5"/>
  <c r="KV69" i="5"/>
  <c r="LD69" i="5"/>
  <c r="LJ69" i="5"/>
  <c r="GK70" i="5"/>
  <c r="GK74" i="5"/>
  <c r="HZ78" i="5"/>
  <c r="GG90" i="5"/>
  <c r="LL92" i="5"/>
  <c r="LP92" i="5" s="1"/>
  <c r="IR96" i="5"/>
  <c r="LL102" i="5"/>
  <c r="KL111" i="5"/>
  <c r="KM111" i="5" s="1"/>
  <c r="IP87" i="5"/>
  <c r="IQ87" i="5" s="1"/>
  <c r="JS111" i="5"/>
  <c r="KV78" i="5"/>
  <c r="LJ78" i="5"/>
  <c r="LO78" i="5" s="1"/>
  <c r="MN86" i="5"/>
  <c r="GK95" i="5"/>
  <c r="HR85" i="5"/>
  <c r="IP95" i="5"/>
  <c r="IU95" i="5" s="1"/>
  <c r="LD100" i="5"/>
  <c r="IB101" i="5"/>
  <c r="HT103" i="5"/>
  <c r="KT103" i="5"/>
  <c r="KY103" i="5" s="1"/>
  <c r="CB113" i="5"/>
  <c r="CQ113" i="5"/>
  <c r="DF113" i="5"/>
  <c r="DQ113" i="5"/>
  <c r="ED113" i="5"/>
  <c r="EP113" i="5"/>
  <c r="FA113" i="5"/>
  <c r="FY113" i="5"/>
  <c r="GC113" i="5"/>
  <c r="HV113" i="5"/>
  <c r="JB113" i="5"/>
  <c r="KP113" i="5"/>
  <c r="LV113" i="5"/>
  <c r="CT113" i="5"/>
  <c r="GG12" i="5"/>
  <c r="GJ13" i="5"/>
  <c r="GG21" i="5"/>
  <c r="GJ22" i="5"/>
  <c r="LD23" i="5"/>
  <c r="LE23" i="5" s="1"/>
  <c r="GG25" i="5"/>
  <c r="LD16" i="5"/>
  <c r="LD18" i="5"/>
  <c r="LE18" i="5" s="1"/>
  <c r="GK21" i="5"/>
  <c r="IR21" i="5"/>
  <c r="IV21" i="5" s="1"/>
  <c r="KV15" i="5"/>
  <c r="KL16" i="5"/>
  <c r="KQ16" i="5" s="1"/>
  <c r="KT16" i="5"/>
  <c r="KL18" i="5"/>
  <c r="KQ18" i="5" s="1"/>
  <c r="KT18" i="5"/>
  <c r="IR19" i="5"/>
  <c r="IS19" i="5" s="1"/>
  <c r="LL19" i="5"/>
  <c r="LP19" i="5" s="1"/>
  <c r="GG20" i="5"/>
  <c r="HZ20" i="5"/>
  <c r="GJ21" i="5"/>
  <c r="IP21" i="5"/>
  <c r="KN21" i="5"/>
  <c r="KO21" i="5" s="1"/>
  <c r="KV21" i="5"/>
  <c r="KZ21" i="5" s="1"/>
  <c r="LJ21" i="5"/>
  <c r="LK21" i="5" s="1"/>
  <c r="LG28" i="5"/>
  <c r="LG30" i="5"/>
  <c r="HT22" i="5"/>
  <c r="HU22" i="5" s="1"/>
  <c r="IB22" i="5"/>
  <c r="IF22" i="5" s="1"/>
  <c r="KN22" i="5"/>
  <c r="KV22" i="5"/>
  <c r="KW22" i="5" s="1"/>
  <c r="LJ22" i="5"/>
  <c r="LO22" i="5" s="1"/>
  <c r="HZ23" i="5"/>
  <c r="IE23" i="5" s="1"/>
  <c r="IN23" i="5"/>
  <c r="JD24" i="5"/>
  <c r="KN24" i="5"/>
  <c r="KR24" i="5" s="1"/>
  <c r="KV24" i="5"/>
  <c r="KZ24" i="5" s="1"/>
  <c r="LJ24" i="5"/>
  <c r="GK25" i="5"/>
  <c r="LL25" i="5"/>
  <c r="LP25" i="5" s="1"/>
  <c r="MN25" i="5"/>
  <c r="GH26" i="5"/>
  <c r="KL26" i="5"/>
  <c r="KM26" i="5" s="1"/>
  <c r="KI28" i="5"/>
  <c r="KI30" i="5"/>
  <c r="GH31" i="5"/>
  <c r="JD32" i="5"/>
  <c r="KL24" i="5"/>
  <c r="KQ24" i="5" s="1"/>
  <c r="KT24" i="5"/>
  <c r="KY24" i="5" s="1"/>
  <c r="IP25" i="5"/>
  <c r="IU25" i="5" s="1"/>
  <c r="KB25" i="5"/>
  <c r="HR26" i="5"/>
  <c r="HW26" i="5" s="1"/>
  <c r="GK27" i="5"/>
  <c r="IR27" i="5"/>
  <c r="KN28" i="5"/>
  <c r="KR28" i="5" s="1"/>
  <c r="MM28" i="5"/>
  <c r="IP30" i="5"/>
  <c r="IU30" i="5" s="1"/>
  <c r="KN30" i="5"/>
  <c r="KV30" i="5"/>
  <c r="KZ30" i="5" s="1"/>
  <c r="LD30" i="5"/>
  <c r="LH30" i="5" s="1"/>
  <c r="LJ30" i="5"/>
  <c r="LO30" i="5" s="1"/>
  <c r="MM30" i="5"/>
  <c r="HR31" i="5"/>
  <c r="HW31" i="5" s="1"/>
  <c r="KL32" i="5"/>
  <c r="KQ32" i="5" s="1"/>
  <c r="MF32" i="5"/>
  <c r="KL44" i="5"/>
  <c r="KQ44" i="5" s="1"/>
  <c r="GK46" i="5"/>
  <c r="LL49" i="5"/>
  <c r="LP49" i="5" s="1"/>
  <c r="GK51" i="5"/>
  <c r="HZ54" i="5"/>
  <c r="GK68" i="5"/>
  <c r="IR72" i="5"/>
  <c r="KV75" i="5"/>
  <c r="LJ75" i="5"/>
  <c r="LK75" i="5" s="1"/>
  <c r="JD33" i="5"/>
  <c r="GG34" i="5"/>
  <c r="GJ35" i="5"/>
  <c r="GH36" i="5"/>
  <c r="GK37" i="5"/>
  <c r="IR37" i="5"/>
  <c r="LD43" i="5"/>
  <c r="LE43" i="5" s="1"/>
  <c r="LD46" i="5"/>
  <c r="LE46" i="5" s="1"/>
  <c r="GJ51" i="5"/>
  <c r="IP51" i="5"/>
  <c r="KN51" i="5"/>
  <c r="KV51" i="5"/>
  <c r="KW51" i="5" s="1"/>
  <c r="IR59" i="5"/>
  <c r="IS59" i="5" s="1"/>
  <c r="LL59" i="5"/>
  <c r="GJ68" i="5"/>
  <c r="LD68" i="5"/>
  <c r="LH68" i="5" s="1"/>
  <c r="KV72" i="5"/>
  <c r="KW72" i="5" s="1"/>
  <c r="LD72" i="5"/>
  <c r="LJ72" i="5"/>
  <c r="HZ80" i="5"/>
  <c r="IE80" i="5" s="1"/>
  <c r="GH33" i="5"/>
  <c r="KL33" i="5"/>
  <c r="KQ33" i="5" s="1"/>
  <c r="KT33" i="5"/>
  <c r="LL33" i="5"/>
  <c r="LM33" i="5" s="1"/>
  <c r="GK34" i="5"/>
  <c r="IR34" i="5"/>
  <c r="IS34" i="5" s="1"/>
  <c r="MN34" i="5"/>
  <c r="LJ35" i="5"/>
  <c r="LO35" i="5" s="1"/>
  <c r="GJ37" i="5"/>
  <c r="KN37" i="5"/>
  <c r="KO37" i="5" s="1"/>
  <c r="KV37" i="5"/>
  <c r="IP45" i="5"/>
  <c r="IU45" i="5" s="1"/>
  <c r="KN45" i="5"/>
  <c r="KO45" i="5" s="1"/>
  <c r="KV45" i="5"/>
  <c r="IR47" i="5"/>
  <c r="KV57" i="5"/>
  <c r="KW57" i="5" s="1"/>
  <c r="IR62" i="5"/>
  <c r="IS62" i="5" s="1"/>
  <c r="IR63" i="5"/>
  <c r="KN76" i="5"/>
  <c r="JS84" i="5"/>
  <c r="KB34" i="5"/>
  <c r="GK39" i="5"/>
  <c r="LJ41" i="5"/>
  <c r="GJ44" i="5"/>
  <c r="LD44" i="5"/>
  <c r="LE44" i="5" s="1"/>
  <c r="IP47" i="5"/>
  <c r="KN47" i="5"/>
  <c r="KR47" i="5" s="1"/>
  <c r="KV47" i="5"/>
  <c r="KZ47" i="5" s="1"/>
  <c r="LD47" i="5"/>
  <c r="LH47" i="5" s="1"/>
  <c r="GJ50" i="5"/>
  <c r="KN50" i="5"/>
  <c r="KV50" i="5"/>
  <c r="KZ50" i="5" s="1"/>
  <c r="LD50" i="5"/>
  <c r="LE50" i="5" s="1"/>
  <c r="LJ50" i="5"/>
  <c r="GJ52" i="5"/>
  <c r="IR55" i="5"/>
  <c r="IS55" i="5" s="1"/>
  <c r="KV62" i="5"/>
  <c r="KZ62" i="5" s="1"/>
  <c r="LJ62" i="5"/>
  <c r="LD63" i="5"/>
  <c r="LJ63" i="5"/>
  <c r="LK63" i="5" s="1"/>
  <c r="IR67" i="5"/>
  <c r="IS67" i="5" s="1"/>
  <c r="IP70" i="5"/>
  <c r="KN70" i="5"/>
  <c r="KR70" i="5" s="1"/>
  <c r="KV70" i="5"/>
  <c r="KZ70" i="5" s="1"/>
  <c r="LJ70" i="5"/>
  <c r="LO70" i="5" s="1"/>
  <c r="LL71" i="5"/>
  <c r="GK75" i="5"/>
  <c r="IR75" i="5"/>
  <c r="IS75" i="5" s="1"/>
  <c r="IP84" i="5"/>
  <c r="IU84" i="5" s="1"/>
  <c r="KN84" i="5"/>
  <c r="KV84" i="5"/>
  <c r="HZ85" i="5"/>
  <c r="IE85" i="5" s="1"/>
  <c r="GJ86" i="5"/>
  <c r="KN86" i="5"/>
  <c r="KN87" i="5"/>
  <c r="KV87" i="5"/>
  <c r="KZ87" i="5" s="1"/>
  <c r="LJ87" i="5"/>
  <c r="LO87" i="5" s="1"/>
  <c r="LD94" i="5"/>
  <c r="IP96" i="5"/>
  <c r="LD96" i="5"/>
  <c r="LH96" i="5" s="1"/>
  <c r="HR101" i="5"/>
  <c r="HW101" i="5" s="1"/>
  <c r="HZ101" i="5"/>
  <c r="IE101" i="5" s="1"/>
  <c r="IR102" i="5"/>
  <c r="LL91" i="5"/>
  <c r="LP91" i="5" s="1"/>
  <c r="KV97" i="5"/>
  <c r="KW97" i="5" s="1"/>
  <c r="GK86" i="5"/>
  <c r="KL87" i="5"/>
  <c r="KT87" i="5"/>
  <c r="KY87" i="5" s="1"/>
  <c r="LL87" i="5"/>
  <c r="LM87" i="5" s="1"/>
  <c r="GJ89" i="5"/>
  <c r="KT93" i="5"/>
  <c r="LL94" i="5"/>
  <c r="LP94" i="5" s="1"/>
  <c r="GK96" i="5"/>
  <c r="LL96" i="5"/>
  <c r="IB97" i="5"/>
  <c r="KN98" i="5"/>
  <c r="KO98" i="5" s="1"/>
  <c r="KV98" i="5"/>
  <c r="KZ98" i="5" s="1"/>
  <c r="HT100" i="5"/>
  <c r="IP108" i="5"/>
  <c r="LD109" i="5"/>
  <c r="LE109" i="5" s="1"/>
  <c r="HT106" i="5"/>
  <c r="HU106" i="5" s="1"/>
  <c r="LD102" i="5"/>
  <c r="IB111" i="5"/>
  <c r="KT111" i="5"/>
  <c r="KY111" i="5" s="1"/>
  <c r="LL111" i="5"/>
  <c r="LP111" i="5" s="1"/>
  <c r="CG113" i="5"/>
  <c r="CH113" i="5"/>
  <c r="CZ113" i="5"/>
  <c r="DN113" i="5"/>
  <c r="DX113" i="5"/>
  <c r="EL113" i="5"/>
  <c r="EW113" i="5"/>
  <c r="FG113" i="5"/>
  <c r="FS113" i="5"/>
  <c r="GA113" i="5"/>
  <c r="GE113" i="5"/>
  <c r="IL113" i="5"/>
  <c r="JZ113" i="5"/>
  <c r="LF113" i="5"/>
  <c r="ML113" i="5"/>
  <c r="GJ12" i="5"/>
  <c r="KN12" i="5"/>
  <c r="KR12" i="5" s="1"/>
  <c r="KV12" i="5"/>
  <c r="KW12" i="5" s="1"/>
  <c r="LD12" i="5"/>
  <c r="LH12" i="5" s="1"/>
  <c r="LJ12" i="5"/>
  <c r="LO12" i="5" s="1"/>
  <c r="GG13" i="5"/>
  <c r="HZ13" i="5"/>
  <c r="IE13" i="5" s="1"/>
  <c r="CA113" i="5"/>
  <c r="CO113" i="5"/>
  <c r="DA113" i="5"/>
  <c r="DO113" i="5"/>
  <c r="DY113" i="5"/>
  <c r="EO113" i="5"/>
  <c r="EZ113" i="5"/>
  <c r="FV113" i="5"/>
  <c r="GB113" i="5"/>
  <c r="GF113" i="5"/>
  <c r="IT113" i="5"/>
  <c r="KH113" i="5"/>
  <c r="LN113" i="5"/>
  <c r="GK13" i="5"/>
  <c r="JP13" i="5"/>
  <c r="JT13" i="5" s="1"/>
  <c r="DG113" i="5"/>
  <c r="DR113" i="5"/>
  <c r="EE113" i="5"/>
  <c r="EV113" i="5"/>
  <c r="FF113" i="5"/>
  <c r="FR113" i="5"/>
  <c r="FZ113" i="5"/>
  <c r="GD113" i="5"/>
  <c r="ID113" i="5"/>
  <c r="JJ113" i="5"/>
  <c r="KX113" i="5"/>
  <c r="GK12" i="5"/>
  <c r="IR12" i="5"/>
  <c r="LL12" i="5"/>
  <c r="LM12" i="5" s="1"/>
  <c r="GH13" i="5"/>
  <c r="IB13" i="5"/>
  <c r="IC13" i="5" s="1"/>
  <c r="KL13" i="5"/>
  <c r="KQ13" i="5" s="1"/>
  <c r="KT13" i="5"/>
  <c r="KU13" i="5" s="1"/>
  <c r="GK14" i="5"/>
  <c r="GG14" i="5"/>
  <c r="GK16" i="5"/>
  <c r="IR16" i="5"/>
  <c r="IV16" i="5" s="1"/>
  <c r="GH17" i="5"/>
  <c r="GK18" i="5"/>
  <c r="GH19" i="5"/>
  <c r="GJ20" i="5"/>
  <c r="LD20" i="5"/>
  <c r="LE20" i="5" s="1"/>
  <c r="LJ20" i="5"/>
  <c r="LO20" i="5" s="1"/>
  <c r="KT22" i="5"/>
  <c r="LL22" i="5"/>
  <c r="LM22" i="5" s="1"/>
  <c r="IR24" i="5"/>
  <c r="IV24" i="5" s="1"/>
  <c r="IP28" i="5"/>
  <c r="KV28" i="5"/>
  <c r="KW28" i="5" s="1"/>
  <c r="LD28" i="5"/>
  <c r="LH28" i="5" s="1"/>
  <c r="LJ28" i="5"/>
  <c r="LO28" i="5" s="1"/>
  <c r="HZ29" i="5"/>
  <c r="IB31" i="5"/>
  <c r="IF31" i="5" s="1"/>
  <c r="KL31" i="5"/>
  <c r="KQ31" i="5" s="1"/>
  <c r="KT31" i="5"/>
  <c r="KY31" i="5" s="1"/>
  <c r="IR32" i="5"/>
  <c r="IV32" i="5" s="1"/>
  <c r="IP34" i="5"/>
  <c r="IU34" i="5" s="1"/>
  <c r="GK38" i="5"/>
  <c r="IR40" i="5"/>
  <c r="IS40" i="5" s="1"/>
  <c r="JP40" i="5"/>
  <c r="JQ40" i="5" s="1"/>
  <c r="IP43" i="5"/>
  <c r="LJ43" i="5"/>
  <c r="LO43" i="5" s="1"/>
  <c r="GK15" i="5"/>
  <c r="GJ16" i="5"/>
  <c r="IP16" i="5"/>
  <c r="KN16" i="5"/>
  <c r="KO16" i="5" s="1"/>
  <c r="KV16" i="5"/>
  <c r="KW16" i="5" s="1"/>
  <c r="LJ16" i="5"/>
  <c r="LK16" i="5" s="1"/>
  <c r="GG17" i="5"/>
  <c r="HZ17" i="5"/>
  <c r="IA17" i="5" s="1"/>
  <c r="GJ18" i="5"/>
  <c r="KN18" i="5"/>
  <c r="KO18" i="5" s="1"/>
  <c r="KV18" i="5"/>
  <c r="KZ18" i="5" s="1"/>
  <c r="LJ18" i="5"/>
  <c r="LO18" i="5" s="1"/>
  <c r="HR19" i="5"/>
  <c r="HS19" i="5" s="1"/>
  <c r="HZ19" i="5"/>
  <c r="IE19" i="5" s="1"/>
  <c r="HT20" i="5"/>
  <c r="HX20" i="5" s="1"/>
  <c r="IB20" i="5"/>
  <c r="IC20" i="5" s="1"/>
  <c r="KL20" i="5"/>
  <c r="KQ20" i="5" s="1"/>
  <c r="KT20" i="5"/>
  <c r="KU20" i="5" s="1"/>
  <c r="GJ32" i="5"/>
  <c r="GJ36" i="5"/>
  <c r="LD36" i="5"/>
  <c r="GJ14" i="5"/>
  <c r="LD14" i="5"/>
  <c r="GJ15" i="5"/>
  <c r="GK17" i="5"/>
  <c r="IR17" i="5"/>
  <c r="IS17" i="5" s="1"/>
  <c r="JP17" i="5"/>
  <c r="JQ17" i="5" s="1"/>
  <c r="LL17" i="5"/>
  <c r="LM17" i="5" s="1"/>
  <c r="GH18" i="5"/>
  <c r="GK19" i="5"/>
  <c r="GK23" i="5"/>
  <c r="IB26" i="5"/>
  <c r="IC26" i="5" s="1"/>
  <c r="IR26" i="5"/>
  <c r="JP26" i="5"/>
  <c r="JT26" i="5" s="1"/>
  <c r="LL37" i="5"/>
  <c r="IR22" i="5"/>
  <c r="IV22" i="5" s="1"/>
  <c r="HZ24" i="5"/>
  <c r="IE24" i="5" s="1"/>
  <c r="KL25" i="5"/>
  <c r="KM25" i="5" s="1"/>
  <c r="HZ26" i="5"/>
  <c r="HT29" i="5"/>
  <c r="IB29" i="5"/>
  <c r="IF29" i="5" s="1"/>
  <c r="KL29" i="5"/>
  <c r="KQ29" i="5" s="1"/>
  <c r="KT29" i="5"/>
  <c r="KY29" i="5" s="1"/>
  <c r="LD29" i="5"/>
  <c r="LH29" i="5" s="1"/>
  <c r="IP31" i="5"/>
  <c r="IU31" i="5" s="1"/>
  <c r="KN31" i="5"/>
  <c r="KO31" i="5" s="1"/>
  <c r="KV31" i="5"/>
  <c r="KW31" i="5" s="1"/>
  <c r="LJ31" i="5"/>
  <c r="LK31" i="5" s="1"/>
  <c r="LL34" i="5"/>
  <c r="IP37" i="5"/>
  <c r="IQ37" i="5" s="1"/>
  <c r="LD37" i="5"/>
  <c r="LH37" i="5" s="1"/>
  <c r="LJ37" i="5"/>
  <c r="LO37" i="5" s="1"/>
  <c r="LD39" i="5"/>
  <c r="HT41" i="5"/>
  <c r="HX41" i="5" s="1"/>
  <c r="IB41" i="5"/>
  <c r="IC41" i="5" s="1"/>
  <c r="GK43" i="5"/>
  <c r="IR46" i="5"/>
  <c r="IS46" i="5" s="1"/>
  <c r="IR53" i="5"/>
  <c r="IV53" i="5" s="1"/>
  <c r="LL53" i="5"/>
  <c r="LM53" i="5" s="1"/>
  <c r="LD54" i="5"/>
  <c r="LH54" i="5" s="1"/>
  <c r="LL55" i="5"/>
  <c r="LM55" i="5" s="1"/>
  <c r="LD56" i="5"/>
  <c r="LE56" i="5" s="1"/>
  <c r="LL56" i="5"/>
  <c r="LP56" i="5" s="1"/>
  <c r="IP58" i="5"/>
  <c r="IQ58" i="5" s="1"/>
  <c r="KN58" i="5"/>
  <c r="KR58" i="5" s="1"/>
  <c r="KV58" i="5"/>
  <c r="KW58" i="5" s="1"/>
  <c r="HZ60" i="5"/>
  <c r="IE60" i="5" s="1"/>
  <c r="LL61" i="5"/>
  <c r="LM61" i="5" s="1"/>
  <c r="IP65" i="5"/>
  <c r="IP68" i="5"/>
  <c r="IU68" i="5" s="1"/>
  <c r="GH71" i="5"/>
  <c r="HZ74" i="5"/>
  <c r="IE74" i="5" s="1"/>
  <c r="IR76" i="5"/>
  <c r="IS76" i="5" s="1"/>
  <c r="JP76" i="5"/>
  <c r="JT76" i="5" s="1"/>
  <c r="GJ78" i="5"/>
  <c r="LD78" i="5"/>
  <c r="LE78" i="5" s="1"/>
  <c r="GJ55" i="5"/>
  <c r="IP55" i="5"/>
  <c r="IQ55" i="5" s="1"/>
  <c r="LD61" i="5"/>
  <c r="LH61" i="5" s="1"/>
  <c r="JP63" i="5"/>
  <c r="JQ63" i="5" s="1"/>
  <c r="LL63" i="5"/>
  <c r="LM63" i="5" s="1"/>
  <c r="GJ76" i="5"/>
  <c r="JP47" i="5"/>
  <c r="LL47" i="5"/>
  <c r="LP47" i="5" s="1"/>
  <c r="GJ54" i="5"/>
  <c r="LL54" i="5"/>
  <c r="LM54" i="5" s="1"/>
  <c r="GH57" i="5"/>
  <c r="IR57" i="5"/>
  <c r="IV57" i="5" s="1"/>
  <c r="LD59" i="5"/>
  <c r="LH59" i="5" s="1"/>
  <c r="GJ60" i="5"/>
  <c r="GJ64" i="5"/>
  <c r="KN64" i="5"/>
  <c r="IB73" i="5"/>
  <c r="IF73" i="5" s="1"/>
  <c r="KN77" i="5"/>
  <c r="IP44" i="5"/>
  <c r="IU44" i="5" s="1"/>
  <c r="KV44" i="5"/>
  <c r="KW44" i="5" s="1"/>
  <c r="LJ44" i="5"/>
  <c r="LO44" i="5" s="1"/>
  <c r="IB45" i="5"/>
  <c r="IC45" i="5" s="1"/>
  <c r="GG46" i="5"/>
  <c r="LJ47" i="5"/>
  <c r="LO47" i="5" s="1"/>
  <c r="GK48" i="5"/>
  <c r="IP50" i="5"/>
  <c r="IU50" i="5" s="1"/>
  <c r="IP52" i="5"/>
  <c r="IQ52" i="5" s="1"/>
  <c r="KN52" i="5"/>
  <c r="KV52" i="5"/>
  <c r="KW52" i="5" s="1"/>
  <c r="LJ52" i="5"/>
  <c r="LO52" i="5" s="1"/>
  <c r="HR53" i="5"/>
  <c r="HS53" i="5" s="1"/>
  <c r="LJ55" i="5"/>
  <c r="HT56" i="5"/>
  <c r="HX56" i="5" s="1"/>
  <c r="HR57" i="5"/>
  <c r="HW57" i="5" s="1"/>
  <c r="HZ57" i="5"/>
  <c r="LL58" i="5"/>
  <c r="LP58" i="5" s="1"/>
  <c r="HT59" i="5"/>
  <c r="HX59" i="5" s="1"/>
  <c r="KL59" i="5"/>
  <c r="KM59" i="5" s="1"/>
  <c r="KT59" i="5"/>
  <c r="KL60" i="5"/>
  <c r="KQ60" i="5" s="1"/>
  <c r="KT60" i="5"/>
  <c r="KY60" i="5" s="1"/>
  <c r="IB62" i="5"/>
  <c r="IF62" i="5" s="1"/>
  <c r="HT63" i="5"/>
  <c r="IR65" i="5"/>
  <c r="IS65" i="5" s="1"/>
  <c r="IP67" i="5"/>
  <c r="IU67" i="5" s="1"/>
  <c r="IR68" i="5"/>
  <c r="IS68" i="5" s="1"/>
  <c r="JP68" i="5"/>
  <c r="JQ68" i="5" s="1"/>
  <c r="LL68" i="5"/>
  <c r="LP68" i="5" s="1"/>
  <c r="HZ69" i="5"/>
  <c r="IE69" i="5" s="1"/>
  <c r="JP72" i="5"/>
  <c r="JT72" i="5" s="1"/>
  <c r="LL72" i="5"/>
  <c r="LM72" i="5" s="1"/>
  <c r="GK78" i="5"/>
  <c r="IR78" i="5"/>
  <c r="LL78" i="5"/>
  <c r="LM78" i="5" s="1"/>
  <c r="GK79" i="5"/>
  <c r="IR79" i="5"/>
  <c r="IS79" i="5" s="1"/>
  <c r="GH80" i="5"/>
  <c r="IB80" i="5"/>
  <c r="IC80" i="5" s="1"/>
  <c r="KL80" i="5"/>
  <c r="KQ80" i="5" s="1"/>
  <c r="KT80" i="5"/>
  <c r="KU80" i="5" s="1"/>
  <c r="LL81" i="5"/>
  <c r="LP81" i="5" s="1"/>
  <c r="GG82" i="5"/>
  <c r="HZ82" i="5"/>
  <c r="IE82" i="5" s="1"/>
  <c r="HR83" i="5"/>
  <c r="HS83" i="5" s="1"/>
  <c r="GH84" i="5"/>
  <c r="IB84" i="5"/>
  <c r="IF84" i="5" s="1"/>
  <c r="LL85" i="5"/>
  <c r="LP85" i="5" s="1"/>
  <c r="HR88" i="5"/>
  <c r="HW88" i="5" s="1"/>
  <c r="KL89" i="5"/>
  <c r="KQ89" i="5" s="1"/>
  <c r="KT89" i="5"/>
  <c r="KY89" i="5" s="1"/>
  <c r="HZ91" i="5"/>
  <c r="IA91" i="5" s="1"/>
  <c r="GJ92" i="5"/>
  <c r="IP92" i="5"/>
  <c r="IU92" i="5" s="1"/>
  <c r="IP97" i="5"/>
  <c r="IU97" i="5" s="1"/>
  <c r="GJ100" i="5"/>
  <c r="KN100" i="5"/>
  <c r="KR100" i="5" s="1"/>
  <c r="KV100" i="5"/>
  <c r="KW100" i="5" s="1"/>
  <c r="LJ100" i="5"/>
  <c r="LO100" i="5" s="1"/>
  <c r="GK101" i="5"/>
  <c r="LL101" i="5"/>
  <c r="LM101" i="5" s="1"/>
  <c r="GK102" i="5"/>
  <c r="GG103" i="5"/>
  <c r="GJ104" i="5"/>
  <c r="IP104" i="5"/>
  <c r="IQ104" i="5" s="1"/>
  <c r="JP104" i="5"/>
  <c r="JQ104" i="5" s="1"/>
  <c r="GK106" i="5"/>
  <c r="GJ79" i="5"/>
  <c r="LJ79" i="5"/>
  <c r="LO79" i="5" s="1"/>
  <c r="KN81" i="5"/>
  <c r="KR81" i="5" s="1"/>
  <c r="GK82" i="5"/>
  <c r="LL83" i="5"/>
  <c r="LP83" i="5" s="1"/>
  <c r="LD85" i="5"/>
  <c r="LE85" i="5" s="1"/>
  <c r="LL88" i="5"/>
  <c r="LP88" i="5" s="1"/>
  <c r="KL92" i="5"/>
  <c r="KQ92" i="5" s="1"/>
  <c r="HZ95" i="5"/>
  <c r="IE95" i="5" s="1"/>
  <c r="HZ96" i="5"/>
  <c r="IE96" i="5" s="1"/>
  <c r="GJ101" i="5"/>
  <c r="IP101" i="5"/>
  <c r="IU101" i="5" s="1"/>
  <c r="KN101" i="5"/>
  <c r="KV101" i="5"/>
  <c r="KW101" i="5" s="1"/>
  <c r="GJ102" i="5"/>
  <c r="IP102" i="5"/>
  <c r="IQ102" i="5" s="1"/>
  <c r="KN102" i="5"/>
  <c r="KV102" i="5"/>
  <c r="KZ102" i="5" s="1"/>
  <c r="LJ102" i="5"/>
  <c r="LK102" i="5" s="1"/>
  <c r="GK103" i="5"/>
  <c r="IR103" i="5"/>
  <c r="HT104" i="5"/>
  <c r="HX104" i="5" s="1"/>
  <c r="IB104" i="5"/>
  <c r="IC104" i="5" s="1"/>
  <c r="KN104" i="5"/>
  <c r="KO104" i="5" s="1"/>
  <c r="KV104" i="5"/>
  <c r="KW104" i="5" s="1"/>
  <c r="LJ104" i="5"/>
  <c r="LO104" i="5" s="1"/>
  <c r="HR105" i="5"/>
  <c r="HW105" i="5" s="1"/>
  <c r="HZ105" i="5"/>
  <c r="IE105" i="5" s="1"/>
  <c r="GJ106" i="5"/>
  <c r="IP106" i="5"/>
  <c r="IU106" i="5" s="1"/>
  <c r="KN106" i="5"/>
  <c r="KR106" i="5" s="1"/>
  <c r="IR86" i="5"/>
  <c r="IV86" i="5" s="1"/>
  <c r="LD88" i="5"/>
  <c r="LE88" i="5" s="1"/>
  <c r="IB90" i="5"/>
  <c r="IF90" i="5" s="1"/>
  <c r="KT90" i="5"/>
  <c r="KY90" i="5" s="1"/>
  <c r="KL93" i="5"/>
  <c r="KQ93" i="5" s="1"/>
  <c r="LL93" i="5"/>
  <c r="LM93" i="5" s="1"/>
  <c r="HR96" i="5"/>
  <c r="HW96" i="5" s="1"/>
  <c r="JY96" i="5"/>
  <c r="LU98" i="5"/>
  <c r="HT102" i="5"/>
  <c r="IB102" i="5"/>
  <c r="IC102" i="5" s="1"/>
  <c r="KT102" i="5"/>
  <c r="KY102" i="5" s="1"/>
  <c r="GJ103" i="5"/>
  <c r="IP103" i="5"/>
  <c r="LL103" i="5"/>
  <c r="LM103" i="5" s="1"/>
  <c r="KT104" i="5"/>
  <c r="KY104" i="5" s="1"/>
  <c r="LD104" i="5"/>
  <c r="LH104" i="5" s="1"/>
  <c r="GK105" i="5"/>
  <c r="IB106" i="5"/>
  <c r="IC106" i="5" s="1"/>
  <c r="LW80" i="5"/>
  <c r="IB83" i="5"/>
  <c r="IC83" i="5" s="1"/>
  <c r="MF83" i="5"/>
  <c r="GJ84" i="5"/>
  <c r="IP86" i="5"/>
  <c r="IU86" i="5" s="1"/>
  <c r="KV86" i="5"/>
  <c r="KZ86" i="5" s="1"/>
  <c r="LJ86" i="5"/>
  <c r="LO86" i="5" s="1"/>
  <c r="HT88" i="5"/>
  <c r="HU88" i="5" s="1"/>
  <c r="IP89" i="5"/>
  <c r="IU89" i="5" s="1"/>
  <c r="HZ90" i="5"/>
  <c r="IA90" i="5" s="1"/>
  <c r="HT91" i="5"/>
  <c r="HX91" i="5" s="1"/>
  <c r="KT91" i="5"/>
  <c r="KU91" i="5" s="1"/>
  <c r="KA97" i="5"/>
  <c r="GJ99" i="5"/>
  <c r="IP99" i="5"/>
  <c r="IU99" i="5" s="1"/>
  <c r="LL99" i="5"/>
  <c r="LM99" i="5" s="1"/>
  <c r="GK100" i="5"/>
  <c r="LL100" i="5"/>
  <c r="LM100" i="5" s="1"/>
  <c r="LL112" i="5"/>
  <c r="LG112" i="5"/>
  <c r="JP106" i="5"/>
  <c r="JQ106" i="5" s="1"/>
  <c r="LL106" i="5"/>
  <c r="LP106" i="5" s="1"/>
  <c r="GJ108" i="5"/>
  <c r="GK109" i="5"/>
  <c r="IR110" i="5"/>
  <c r="IS110" i="5" s="1"/>
  <c r="KV106" i="5"/>
  <c r="KZ106" i="5" s="1"/>
  <c r="LJ106" i="5"/>
  <c r="LO106" i="5" s="1"/>
  <c r="KV111" i="5"/>
  <c r="KZ111" i="5" s="1"/>
  <c r="LD106" i="5"/>
  <c r="LH106" i="5" s="1"/>
  <c r="GK111" i="5"/>
  <c r="JP111" i="5"/>
  <c r="JT111" i="5" s="1"/>
  <c r="LU23" i="5"/>
  <c r="LX23" i="5"/>
  <c r="MC26" i="5"/>
  <c r="MF26" i="5"/>
  <c r="MK26" i="5"/>
  <c r="MN26" i="5"/>
  <c r="JD26" i="5"/>
  <c r="FX12" i="5"/>
  <c r="IR13" i="5"/>
  <c r="IS13" i="5" s="1"/>
  <c r="LL13" i="5"/>
  <c r="LM13" i="5" s="1"/>
  <c r="LD15" i="5"/>
  <c r="LE15" i="5" s="1"/>
  <c r="LL16" i="5"/>
  <c r="LM16" i="5" s="1"/>
  <c r="IB18" i="5"/>
  <c r="IC18" i="5" s="1"/>
  <c r="LD21" i="5"/>
  <c r="HR25" i="5"/>
  <c r="FX26" i="5"/>
  <c r="IK28" i="5"/>
  <c r="IN28" i="5"/>
  <c r="KO29" i="5"/>
  <c r="KR29" i="5"/>
  <c r="KW33" i="5"/>
  <c r="KZ33" i="5"/>
  <c r="IP12" i="5"/>
  <c r="IU12" i="5" s="1"/>
  <c r="GH23" i="5"/>
  <c r="JP23" i="5"/>
  <c r="JQ23" i="5" s="1"/>
  <c r="HT24" i="5"/>
  <c r="HX24" i="5" s="1"/>
  <c r="IB24" i="5"/>
  <c r="IF24" i="5" s="1"/>
  <c r="LD25" i="5"/>
  <c r="LH25" i="5" s="1"/>
  <c r="IP26" i="5"/>
  <c r="IQ26" i="5" s="1"/>
  <c r="IB12" i="5"/>
  <c r="IR14" i="5"/>
  <c r="IV14" i="5" s="1"/>
  <c r="LL14" i="5"/>
  <c r="LP14" i="5" s="1"/>
  <c r="HT16" i="5"/>
  <c r="HX16" i="5" s="1"/>
  <c r="IB16" i="5"/>
  <c r="IF16" i="5" s="1"/>
  <c r="FX17" i="5"/>
  <c r="IR23" i="5"/>
  <c r="IV23" i="5" s="1"/>
  <c r="GH24" i="5"/>
  <c r="KT25" i="5"/>
  <c r="KY25" i="5" s="1"/>
  <c r="KG29" i="5"/>
  <c r="KJ29" i="5"/>
  <c r="MC31" i="5"/>
  <c r="MF31" i="5"/>
  <c r="KT12" i="5"/>
  <c r="KY12" i="5" s="1"/>
  <c r="IR15" i="5"/>
  <c r="IV15" i="5" s="1"/>
  <c r="LL15" i="5"/>
  <c r="LM15" i="5" s="1"/>
  <c r="HZ16" i="5"/>
  <c r="IA16" i="5" s="1"/>
  <c r="IP17" i="5"/>
  <c r="IQ17" i="5" s="1"/>
  <c r="IP18" i="5"/>
  <c r="IU18" i="5" s="1"/>
  <c r="LL21" i="5"/>
  <c r="LP21" i="5" s="1"/>
  <c r="FX22" i="5"/>
  <c r="GL22" i="5" s="1"/>
  <c r="KT26" i="5"/>
  <c r="KY26" i="5" s="1"/>
  <c r="LU29" i="5"/>
  <c r="LX29" i="5"/>
  <c r="LU33" i="5"/>
  <c r="LX33" i="5"/>
  <c r="LL28" i="5"/>
  <c r="LP28" i="5" s="1"/>
  <c r="LL29" i="5"/>
  <c r="LM29" i="5" s="1"/>
  <c r="JP30" i="5"/>
  <c r="JQ30" i="5" s="1"/>
  <c r="LL30" i="5"/>
  <c r="LP30" i="5" s="1"/>
  <c r="HZ31" i="5"/>
  <c r="IE31" i="5" s="1"/>
  <c r="HT32" i="5"/>
  <c r="HX32" i="5" s="1"/>
  <c r="IB32" i="5"/>
  <c r="IF32" i="5" s="1"/>
  <c r="KT32" i="5"/>
  <c r="KY32" i="5" s="1"/>
  <c r="JP33" i="5"/>
  <c r="JQ33" i="5" s="1"/>
  <c r="KL34" i="5"/>
  <c r="KT34" i="5"/>
  <c r="KU34" i="5" s="1"/>
  <c r="JP36" i="5"/>
  <c r="JT36" i="5" s="1"/>
  <c r="LL36" i="5"/>
  <c r="LM36" i="5" s="1"/>
  <c r="IR39" i="5"/>
  <c r="IV39" i="5" s="1"/>
  <c r="LL39" i="5"/>
  <c r="LP39" i="5" s="1"/>
  <c r="LL46" i="5"/>
  <c r="IB47" i="5"/>
  <c r="IC47" i="5" s="1"/>
  <c r="IR51" i="5"/>
  <c r="IS51" i="5" s="1"/>
  <c r="JP51" i="5"/>
  <c r="LL51" i="5"/>
  <c r="LP51" i="5" s="1"/>
  <c r="IB52" i="5"/>
  <c r="IC52" i="5" s="1"/>
  <c r="HT54" i="5"/>
  <c r="JY54" i="5"/>
  <c r="KB54" i="5"/>
  <c r="KO56" i="5"/>
  <c r="KR56" i="5"/>
  <c r="FX27" i="5"/>
  <c r="GJ28" i="5"/>
  <c r="GH29" i="5"/>
  <c r="JP29" i="5"/>
  <c r="JQ29" i="5" s="1"/>
  <c r="GJ30" i="5"/>
  <c r="GH32" i="5"/>
  <c r="FX35" i="5"/>
  <c r="GG36" i="5"/>
  <c r="LD51" i="5"/>
  <c r="HR34" i="5"/>
  <c r="HS34" i="5" s="1"/>
  <c r="IR38" i="5"/>
  <c r="IS38" i="5" s="1"/>
  <c r="LL38" i="5"/>
  <c r="LP38" i="5" s="1"/>
  <c r="LL40" i="5"/>
  <c r="LP40" i="5" s="1"/>
  <c r="IR50" i="5"/>
  <c r="IV50" i="5" s="1"/>
  <c r="LL50" i="5"/>
  <c r="LM50" i="5" s="1"/>
  <c r="LL52" i="5"/>
  <c r="KG54" i="5"/>
  <c r="KJ54" i="5"/>
  <c r="KG56" i="5"/>
  <c r="KJ56" i="5"/>
  <c r="HT27" i="5"/>
  <c r="IB27" i="5"/>
  <c r="IF27" i="5" s="1"/>
  <c r="KN27" i="5"/>
  <c r="KO27" i="5" s="1"/>
  <c r="KV27" i="5"/>
  <c r="KW27" i="5" s="1"/>
  <c r="LD27" i="5"/>
  <c r="LH27" i="5" s="1"/>
  <c r="HR28" i="5"/>
  <c r="HW28" i="5" s="1"/>
  <c r="HZ28" i="5"/>
  <c r="IA28" i="5" s="1"/>
  <c r="HR30" i="5"/>
  <c r="HW30" i="5" s="1"/>
  <c r="HZ30" i="5"/>
  <c r="IE30" i="5" s="1"/>
  <c r="IR31" i="5"/>
  <c r="JP31" i="5"/>
  <c r="JQ31" i="5" s="1"/>
  <c r="IP32" i="5"/>
  <c r="IU32" i="5" s="1"/>
  <c r="KN32" i="5"/>
  <c r="KR32" i="5" s="1"/>
  <c r="KV32" i="5"/>
  <c r="KZ32" i="5" s="1"/>
  <c r="LJ32" i="5"/>
  <c r="HT33" i="5"/>
  <c r="HX33" i="5" s="1"/>
  <c r="IB33" i="5"/>
  <c r="IF33" i="5" s="1"/>
  <c r="LD33" i="5"/>
  <c r="LH33" i="5" s="1"/>
  <c r="LD34" i="5"/>
  <c r="LH34" i="5" s="1"/>
  <c r="HT35" i="5"/>
  <c r="HX35" i="5" s="1"/>
  <c r="IB35" i="5"/>
  <c r="IC35" i="5" s="1"/>
  <c r="KN35" i="5"/>
  <c r="KV35" i="5"/>
  <c r="KW35" i="5" s="1"/>
  <c r="LD35" i="5"/>
  <c r="LE35" i="5" s="1"/>
  <c r="HR36" i="5"/>
  <c r="HS36" i="5" s="1"/>
  <c r="HZ36" i="5"/>
  <c r="IE36" i="5" s="1"/>
  <c r="HT37" i="5"/>
  <c r="HU37" i="5" s="1"/>
  <c r="IB37" i="5"/>
  <c r="IF37" i="5" s="1"/>
  <c r="IP38" i="5"/>
  <c r="HZ39" i="5"/>
  <c r="IE39" i="5" s="1"/>
  <c r="GJ40" i="5"/>
  <c r="IP40" i="5"/>
  <c r="IQ40" i="5" s="1"/>
  <c r="KN40" i="5"/>
  <c r="KR40" i="5" s="1"/>
  <c r="LL41" i="5"/>
  <c r="LP41" i="5" s="1"/>
  <c r="IR43" i="5"/>
  <c r="IS43" i="5" s="1"/>
  <c r="JP43" i="5"/>
  <c r="JT43" i="5" s="1"/>
  <c r="LL43" i="5"/>
  <c r="HT44" i="5"/>
  <c r="HX44" i="5" s="1"/>
  <c r="IB44" i="5"/>
  <c r="IF44" i="5" s="1"/>
  <c r="KT44" i="5"/>
  <c r="KY44" i="5" s="1"/>
  <c r="HR45" i="5"/>
  <c r="HW45" i="5" s="1"/>
  <c r="HZ45" i="5"/>
  <c r="IA45" i="5" s="1"/>
  <c r="HZ46" i="5"/>
  <c r="IE46" i="5" s="1"/>
  <c r="IR48" i="5"/>
  <c r="IS48" i="5" s="1"/>
  <c r="JP48" i="5"/>
  <c r="LL48" i="5"/>
  <c r="LM48" i="5" s="1"/>
  <c r="HZ49" i="5"/>
  <c r="IA49" i="5" s="1"/>
  <c r="HZ51" i="5"/>
  <c r="IE51" i="5" s="1"/>
  <c r="LD52" i="5"/>
  <c r="HZ53" i="5"/>
  <c r="IE53" i="5" s="1"/>
  <c r="GH56" i="5"/>
  <c r="IB63" i="5"/>
  <c r="IF63" i="5" s="1"/>
  <c r="IP64" i="5"/>
  <c r="IQ64" i="5" s="1"/>
  <c r="KV64" i="5"/>
  <c r="KW64" i="5" s="1"/>
  <c r="LD64" i="5"/>
  <c r="LE64" i="5" s="1"/>
  <c r="LJ64" i="5"/>
  <c r="LK64" i="5" s="1"/>
  <c r="LL67" i="5"/>
  <c r="LM67" i="5" s="1"/>
  <c r="HZ68" i="5"/>
  <c r="IE68" i="5" s="1"/>
  <c r="IB69" i="5"/>
  <c r="IC69" i="5" s="1"/>
  <c r="LD70" i="5"/>
  <c r="LH70" i="5" s="1"/>
  <c r="HZ72" i="5"/>
  <c r="LL75" i="5"/>
  <c r="LM75" i="5" s="1"/>
  <c r="GJ77" i="5"/>
  <c r="IP77" i="5"/>
  <c r="IU77" i="5" s="1"/>
  <c r="KV77" i="5"/>
  <c r="LD77" i="5"/>
  <c r="LH77" i="5" s="1"/>
  <c r="LJ77" i="5"/>
  <c r="LO77" i="5" s="1"/>
  <c r="FX54" i="5"/>
  <c r="GL54" i="5" s="1"/>
  <c r="KN55" i="5"/>
  <c r="KR55" i="5" s="1"/>
  <c r="KV55" i="5"/>
  <c r="KZ55" i="5" s="1"/>
  <c r="LD55" i="5"/>
  <c r="LE55" i="5" s="1"/>
  <c r="GG55" i="5"/>
  <c r="IB56" i="5"/>
  <c r="IF56" i="5" s="1"/>
  <c r="JP56" i="5"/>
  <c r="JQ56" i="5" s="1"/>
  <c r="GJ58" i="5"/>
  <c r="LD58" i="5"/>
  <c r="LE58" i="5" s="1"/>
  <c r="GG58" i="5"/>
  <c r="GK59" i="5"/>
  <c r="HT60" i="5"/>
  <c r="HU60" i="5" s="1"/>
  <c r="IB60" i="5"/>
  <c r="IF60" i="5" s="1"/>
  <c r="GH63" i="5"/>
  <c r="LL65" i="5"/>
  <c r="IK80" i="5"/>
  <c r="IN80" i="5"/>
  <c r="GH54" i="5"/>
  <c r="LL57" i="5"/>
  <c r="LM57" i="5" s="1"/>
  <c r="GH58" i="5"/>
  <c r="IB58" i="5"/>
  <c r="IC58" i="5" s="1"/>
  <c r="IR58" i="5"/>
  <c r="KL58" i="5"/>
  <c r="KQ58" i="5" s="1"/>
  <c r="KT58" i="5"/>
  <c r="KU58" i="5" s="1"/>
  <c r="GJ59" i="5"/>
  <c r="IP59" i="5"/>
  <c r="KN59" i="5"/>
  <c r="KO59" i="5" s="1"/>
  <c r="KV59" i="5"/>
  <c r="KZ59" i="5" s="1"/>
  <c r="LJ59" i="5"/>
  <c r="GG60" i="5"/>
  <c r="LJ60" i="5"/>
  <c r="LO60" i="5" s="1"/>
  <c r="JP62" i="5"/>
  <c r="JT62" i="5" s="1"/>
  <c r="LL62" i="5"/>
  <c r="LL69" i="5"/>
  <c r="IB71" i="5"/>
  <c r="IF71" i="5" s="1"/>
  <c r="LL76" i="5"/>
  <c r="LP76" i="5" s="1"/>
  <c r="IB54" i="5"/>
  <c r="IF54" i="5" s="1"/>
  <c r="FX56" i="5"/>
  <c r="GJ57" i="5"/>
  <c r="LD57" i="5"/>
  <c r="LH57" i="5" s="1"/>
  <c r="GG57" i="5"/>
  <c r="HZ58" i="5"/>
  <c r="IA58" i="5" s="1"/>
  <c r="IB59" i="5"/>
  <c r="IF59" i="5" s="1"/>
  <c r="GK60" i="5"/>
  <c r="JP60" i="5"/>
  <c r="JT60" i="5" s="1"/>
  <c r="LL60" i="5"/>
  <c r="LP60" i="5" s="1"/>
  <c r="HR60" i="5"/>
  <c r="HW60" i="5" s="1"/>
  <c r="IB61" i="5"/>
  <c r="LD62" i="5"/>
  <c r="GJ63" i="5"/>
  <c r="GK64" i="5"/>
  <c r="IR64" i="5"/>
  <c r="IV64" i="5" s="1"/>
  <c r="LL64" i="5"/>
  <c r="IB65" i="5"/>
  <c r="IF65" i="5" s="1"/>
  <c r="IR66" i="5"/>
  <c r="IS66" i="5" s="1"/>
  <c r="JP66" i="5"/>
  <c r="JQ66" i="5" s="1"/>
  <c r="LL66" i="5"/>
  <c r="HZ67" i="5"/>
  <c r="IA67" i="5" s="1"/>
  <c r="IB68" i="5"/>
  <c r="IC68" i="5" s="1"/>
  <c r="IR70" i="5"/>
  <c r="IV70" i="5" s="1"/>
  <c r="JP70" i="5"/>
  <c r="LL70" i="5"/>
  <c r="LM70" i="5" s="1"/>
  <c r="IB72" i="5"/>
  <c r="IF72" i="5" s="1"/>
  <c r="IR74" i="5"/>
  <c r="IS74" i="5" s="1"/>
  <c r="JP74" i="5"/>
  <c r="JT74" i="5" s="1"/>
  <c r="LL74" i="5"/>
  <c r="HR75" i="5"/>
  <c r="HW75" i="5" s="1"/>
  <c r="HZ75" i="5"/>
  <c r="IE75" i="5" s="1"/>
  <c r="IP76" i="5"/>
  <c r="KV76" i="5"/>
  <c r="LD76" i="5"/>
  <c r="LE76" i="5" s="1"/>
  <c r="LJ76" i="5"/>
  <c r="LO76" i="5" s="1"/>
  <c r="GK77" i="5"/>
  <c r="IR77" i="5"/>
  <c r="IS77" i="5" s="1"/>
  <c r="JP77" i="5"/>
  <c r="JT77" i="5" s="1"/>
  <c r="LL77" i="5"/>
  <c r="LP77" i="5" s="1"/>
  <c r="GH78" i="5"/>
  <c r="IB78" i="5"/>
  <c r="IC78" i="5" s="1"/>
  <c r="KL78" i="5"/>
  <c r="KQ78" i="5" s="1"/>
  <c r="KT78" i="5"/>
  <c r="KU78" i="5" s="1"/>
  <c r="GH79" i="5"/>
  <c r="IB79" i="5"/>
  <c r="KN79" i="5"/>
  <c r="KV79" i="5"/>
  <c r="KW79" i="5" s="1"/>
  <c r="LD79" i="5"/>
  <c r="LE79" i="5" s="1"/>
  <c r="IP80" i="5"/>
  <c r="IP81" i="5"/>
  <c r="MK81" i="5"/>
  <c r="MN81" i="5"/>
  <c r="IK88" i="5"/>
  <c r="IN88" i="5"/>
  <c r="KG88" i="5"/>
  <c r="KJ88" i="5"/>
  <c r="KG91" i="5"/>
  <c r="KJ91" i="5"/>
  <c r="KA80" i="5"/>
  <c r="JP81" i="5"/>
  <c r="JQ81" i="5" s="1"/>
  <c r="KV81" i="5"/>
  <c r="KW81" i="5" s="1"/>
  <c r="LD81" i="5"/>
  <c r="LE81" i="5" s="1"/>
  <c r="JA85" i="5"/>
  <c r="JD85" i="5"/>
  <c r="LU88" i="5"/>
  <c r="LX88" i="5"/>
  <c r="LU91" i="5"/>
  <c r="LX91" i="5"/>
  <c r="JA94" i="5"/>
  <c r="JD94" i="5"/>
  <c r="FX79" i="5"/>
  <c r="GL79" i="5" s="1"/>
  <c r="JS80" i="5"/>
  <c r="LS80" i="5"/>
  <c r="MM80" i="5"/>
  <c r="KT81" i="5"/>
  <c r="KY81" i="5" s="1"/>
  <c r="MC81" i="5"/>
  <c r="MF81" i="5"/>
  <c r="LU95" i="5"/>
  <c r="LX95" i="5"/>
  <c r="IP79" i="5"/>
  <c r="KL79" i="5"/>
  <c r="KQ79" i="5" s="1"/>
  <c r="LL79" i="5"/>
  <c r="LP79" i="5" s="1"/>
  <c r="II79" i="5"/>
  <c r="FX80" i="5"/>
  <c r="HT80" i="5"/>
  <c r="HU80" i="5" s="1"/>
  <c r="JO80" i="5"/>
  <c r="KI80" i="5"/>
  <c r="FW81" i="5"/>
  <c r="FX81" i="5"/>
  <c r="KW95" i="5"/>
  <c r="KZ95" i="5"/>
  <c r="LD82" i="5"/>
  <c r="LE82" i="5" s="1"/>
  <c r="HZ83" i="5"/>
  <c r="IE83" i="5" s="1"/>
  <c r="IR84" i="5"/>
  <c r="IB85" i="5"/>
  <c r="IC85" i="5" s="1"/>
  <c r="IR85" i="5"/>
  <c r="IS85" i="5" s="1"/>
  <c r="KL85" i="5"/>
  <c r="KM85" i="5" s="1"/>
  <c r="KT85" i="5"/>
  <c r="LD86" i="5"/>
  <c r="LH86" i="5" s="1"/>
  <c r="GJ90" i="5"/>
  <c r="IP90" i="5"/>
  <c r="LL90" i="5"/>
  <c r="LS90" i="5"/>
  <c r="ME90" i="5"/>
  <c r="LD91" i="5"/>
  <c r="LE91" i="5" s="1"/>
  <c r="JP91" i="5"/>
  <c r="KT92" i="5"/>
  <c r="KY92" i="5" s="1"/>
  <c r="LM92" i="5"/>
  <c r="HZ93" i="5"/>
  <c r="IA93" i="5" s="1"/>
  <c r="KI94" i="5"/>
  <c r="KY94" i="5"/>
  <c r="JP95" i="5"/>
  <c r="JQ95" i="5" s="1"/>
  <c r="LE96" i="5"/>
  <c r="GH97" i="5"/>
  <c r="GH98" i="5"/>
  <c r="GG85" i="5"/>
  <c r="LD87" i="5"/>
  <c r="LE87" i="5" s="1"/>
  <c r="IB88" i="5"/>
  <c r="IC88" i="5" s="1"/>
  <c r="IR88" i="5"/>
  <c r="IS88" i="5" s="1"/>
  <c r="HR89" i="5"/>
  <c r="HW89" i="5" s="1"/>
  <c r="KG89" i="5"/>
  <c r="MC89" i="5"/>
  <c r="KI90" i="5"/>
  <c r="LK90" i="5"/>
  <c r="GH91" i="5"/>
  <c r="GV91" i="5" s="1"/>
  <c r="IR93" i="5"/>
  <c r="IS93" i="5" s="1"/>
  <c r="GJ94" i="5"/>
  <c r="IP94" i="5"/>
  <c r="IU94" i="5" s="1"/>
  <c r="KN94" i="5"/>
  <c r="KV94" i="5"/>
  <c r="KZ94" i="5" s="1"/>
  <c r="LJ94" i="5"/>
  <c r="MM94" i="5"/>
  <c r="HT95" i="5"/>
  <c r="HX95" i="5" s="1"/>
  <c r="IB95" i="5"/>
  <c r="KL95" i="5"/>
  <c r="KQ95" i="5" s="1"/>
  <c r="KT95" i="5"/>
  <c r="KY95" i="5" s="1"/>
  <c r="LL95" i="5"/>
  <c r="KL96" i="5"/>
  <c r="KQ96" i="5" s="1"/>
  <c r="KT96" i="5"/>
  <c r="KY96" i="5" s="1"/>
  <c r="GG97" i="5"/>
  <c r="GU97" i="5" s="1"/>
  <c r="HZ97" i="5"/>
  <c r="IA97" i="5" s="1"/>
  <c r="JS97" i="5"/>
  <c r="KL97" i="5"/>
  <c r="KT97" i="5"/>
  <c r="KY97" i="5" s="1"/>
  <c r="IY97" i="5"/>
  <c r="LC97" i="5"/>
  <c r="IR98" i="5"/>
  <c r="IV98" i="5" s="1"/>
  <c r="MN98" i="5"/>
  <c r="JW84" i="5"/>
  <c r="KE85" i="5"/>
  <c r="LS85" i="5"/>
  <c r="MM85" i="5"/>
  <c r="HZ88" i="5"/>
  <c r="HT89" i="5"/>
  <c r="HU89" i="5" s="1"/>
  <c r="IB89" i="5"/>
  <c r="IF89" i="5" s="1"/>
  <c r="LM89" i="5"/>
  <c r="MM90" i="5"/>
  <c r="IK91" i="5"/>
  <c r="IR94" i="5"/>
  <c r="IS94" i="5" s="1"/>
  <c r="ME94" i="5"/>
  <c r="IN95" i="5"/>
  <c r="GH95" i="5"/>
  <c r="GK97" i="5"/>
  <c r="IR97" i="5"/>
  <c r="IS97" i="5" s="1"/>
  <c r="JP97" i="5"/>
  <c r="FX97" i="5"/>
  <c r="GJ98" i="5"/>
  <c r="IP98" i="5"/>
  <c r="IU98" i="5" s="1"/>
  <c r="JD98" i="5"/>
  <c r="LD98" i="5"/>
  <c r="LH98" i="5" s="1"/>
  <c r="LJ98" i="5"/>
  <c r="LO98" i="5" s="1"/>
  <c r="MK98" i="5"/>
  <c r="LL82" i="5"/>
  <c r="HR82" i="5"/>
  <c r="HW82" i="5" s="1"/>
  <c r="MC83" i="5"/>
  <c r="LC84" i="5"/>
  <c r="LL86" i="5"/>
  <c r="HR86" i="5"/>
  <c r="HW86" i="5" s="1"/>
  <c r="KG86" i="5"/>
  <c r="JP88" i="5"/>
  <c r="JQ88" i="5" s="1"/>
  <c r="IR90" i="5"/>
  <c r="II90" i="5"/>
  <c r="IB91" i="5"/>
  <c r="IF91" i="5" s="1"/>
  <c r="KN92" i="5"/>
  <c r="KO92" i="5" s="1"/>
  <c r="KV92" i="5"/>
  <c r="LD92" i="5"/>
  <c r="LH92" i="5" s="1"/>
  <c r="LJ92" i="5"/>
  <c r="LK92" i="5" s="1"/>
  <c r="HR92" i="5"/>
  <c r="HW92" i="5" s="1"/>
  <c r="KG92" i="5"/>
  <c r="MC92" i="5"/>
  <c r="GG94" i="5"/>
  <c r="LU96" i="5"/>
  <c r="GH99" i="5"/>
  <c r="IB99" i="5"/>
  <c r="IC99" i="5" s="1"/>
  <c r="GG101" i="5"/>
  <c r="GH102" i="5"/>
  <c r="IB103" i="5"/>
  <c r="GG99" i="5"/>
  <c r="HZ99" i="5"/>
  <c r="IA99" i="5" s="1"/>
  <c r="KL99" i="5"/>
  <c r="KQ99" i="5" s="1"/>
  <c r="KT99" i="5"/>
  <c r="FX100" i="5"/>
  <c r="GL100" i="5" s="1"/>
  <c r="HZ103" i="5"/>
  <c r="IE103" i="5" s="1"/>
  <c r="GK104" i="5"/>
  <c r="IR104" i="5"/>
  <c r="FX104" i="5"/>
  <c r="GL104" i="5" s="1"/>
  <c r="KL106" i="5"/>
  <c r="KQ106" i="5" s="1"/>
  <c r="KT106" i="5"/>
  <c r="KY106" i="5" s="1"/>
  <c r="GK99" i="5"/>
  <c r="JP99" i="5"/>
  <c r="JQ99" i="5" s="1"/>
  <c r="IP100" i="5"/>
  <c r="IU100" i="5" s="1"/>
  <c r="GH100" i="5"/>
  <c r="JP103" i="5"/>
  <c r="FX103" i="5"/>
  <c r="IR105" i="5"/>
  <c r="IV105" i="5" s="1"/>
  <c r="FX106" i="5"/>
  <c r="GL106" i="5" s="1"/>
  <c r="IB100" i="5"/>
  <c r="IR101" i="5"/>
  <c r="IV101" i="5" s="1"/>
  <c r="FX102" i="5"/>
  <c r="GL102" i="5" s="1"/>
  <c r="GH103" i="5"/>
  <c r="GG105" i="5"/>
  <c r="GU105" i="5" s="1"/>
  <c r="GK107" i="5"/>
  <c r="IR107" i="5"/>
  <c r="IS107" i="5" s="1"/>
  <c r="LL107" i="5"/>
  <c r="LM107" i="5" s="1"/>
  <c r="GH108" i="5"/>
  <c r="IB108" i="5"/>
  <c r="IC108" i="5" s="1"/>
  <c r="KN108" i="5"/>
  <c r="KR108" i="5" s="1"/>
  <c r="KV108" i="5"/>
  <c r="KW108" i="5" s="1"/>
  <c r="LJ108" i="5"/>
  <c r="GJ107" i="5"/>
  <c r="IP107" i="5"/>
  <c r="IU107" i="5" s="1"/>
  <c r="KN107" i="5"/>
  <c r="KO107" i="5" s="1"/>
  <c r="KV107" i="5"/>
  <c r="LD107" i="5"/>
  <c r="LE107" i="5" s="1"/>
  <c r="LJ107" i="5"/>
  <c r="LO107" i="5" s="1"/>
  <c r="HR108" i="5"/>
  <c r="HS108" i="5" s="1"/>
  <c r="HZ108" i="5"/>
  <c r="KL108" i="5"/>
  <c r="KM108" i="5" s="1"/>
  <c r="KT108" i="5"/>
  <c r="KY108" i="5" s="1"/>
  <c r="GK108" i="5"/>
  <c r="FW108" i="5"/>
  <c r="FX108" i="5"/>
  <c r="GJ109" i="5"/>
  <c r="IP109" i="5"/>
  <c r="IQ109" i="5" s="1"/>
  <c r="KN109" i="5"/>
  <c r="KV109" i="5"/>
  <c r="KW109" i="5" s="1"/>
  <c r="LJ109" i="5"/>
  <c r="LO109" i="5" s="1"/>
  <c r="LL110" i="5"/>
  <c r="LP110" i="5" s="1"/>
  <c r="IR111" i="5"/>
  <c r="IS111" i="5" s="1"/>
  <c r="GH109" i="5"/>
  <c r="IB109" i="5"/>
  <c r="IC109" i="5" s="1"/>
  <c r="KL109" i="5"/>
  <c r="KQ109" i="5" s="1"/>
  <c r="KT109" i="5"/>
  <c r="GJ110" i="5"/>
  <c r="IP110" i="5"/>
  <c r="IU110" i="5" s="1"/>
  <c r="KN110" i="5"/>
  <c r="KO110" i="5" s="1"/>
  <c r="KV110" i="5"/>
  <c r="LD110" i="5"/>
  <c r="LE110" i="5" s="1"/>
  <c r="GG110" i="5"/>
  <c r="JA112" i="5"/>
  <c r="JD112" i="5"/>
  <c r="LW112" i="5"/>
  <c r="LS112" i="5"/>
  <c r="MI112" i="5"/>
  <c r="MM112" i="5"/>
  <c r="HT111" i="5"/>
  <c r="HU111" i="5" s="1"/>
  <c r="GH111" i="5"/>
  <c r="JW111" i="5"/>
  <c r="KA111" i="5"/>
  <c r="JO111" i="5"/>
  <c r="MI111" i="5"/>
  <c r="LW111" i="5"/>
  <c r="GH112" i="5"/>
  <c r="IR112" i="5"/>
  <c r="IS112" i="5" s="1"/>
  <c r="HR112" i="5"/>
  <c r="HW112" i="5" s="1"/>
  <c r="HZ112" i="5"/>
  <c r="IA112" i="5" s="1"/>
  <c r="JS112" i="5"/>
  <c r="ME112" i="5"/>
  <c r="GG112" i="5"/>
  <c r="JO112" i="5"/>
  <c r="IM12" i="5"/>
  <c r="II12" i="5"/>
  <c r="JY12" i="5"/>
  <c r="KB12" i="5"/>
  <c r="LW12" i="5"/>
  <c r="LS12" i="5"/>
  <c r="MM12" i="5"/>
  <c r="MI12" i="5"/>
  <c r="IM13" i="5"/>
  <c r="II13" i="5"/>
  <c r="KA13" i="5"/>
  <c r="JW13" i="5"/>
  <c r="MF13" i="5"/>
  <c r="MC13" i="5"/>
  <c r="JC14" i="5"/>
  <c r="IY14" i="5"/>
  <c r="KI14" i="5"/>
  <c r="KE14" i="5"/>
  <c r="LU14" i="5"/>
  <c r="LX14" i="5"/>
  <c r="MK14" i="5"/>
  <c r="MN14" i="5"/>
  <c r="IE12" i="5"/>
  <c r="IA12" i="5"/>
  <c r="JS12" i="5"/>
  <c r="JO12" i="5"/>
  <c r="KA12" i="5"/>
  <c r="JW12" i="5"/>
  <c r="MC12" i="5"/>
  <c r="MF12" i="5"/>
  <c r="IK13" i="5"/>
  <c r="IN13" i="5"/>
  <c r="JS13" i="5"/>
  <c r="JO13" i="5"/>
  <c r="KJ13" i="5"/>
  <c r="KG13" i="5"/>
  <c r="LG13" i="5"/>
  <c r="LC13" i="5"/>
  <c r="ME13" i="5"/>
  <c r="MA13" i="5"/>
  <c r="IU14" i="5"/>
  <c r="IQ14" i="5"/>
  <c r="JD14" i="5"/>
  <c r="JA14" i="5"/>
  <c r="JY14" i="5"/>
  <c r="KB14" i="5"/>
  <c r="LK14" i="5"/>
  <c r="LW14" i="5"/>
  <c r="LS14" i="5"/>
  <c r="MM14" i="5"/>
  <c r="MI14" i="5"/>
  <c r="JC12" i="5"/>
  <c r="IY12" i="5"/>
  <c r="KG12" i="5"/>
  <c r="KJ12" i="5"/>
  <c r="LG12" i="5"/>
  <c r="LC12" i="5"/>
  <c r="ME12" i="5"/>
  <c r="MA12" i="5"/>
  <c r="JC13" i="5"/>
  <c r="IY13" i="5"/>
  <c r="KI13" i="5"/>
  <c r="KE13" i="5"/>
  <c r="LX13" i="5"/>
  <c r="LU13" i="5"/>
  <c r="MN13" i="5"/>
  <c r="MK13" i="5"/>
  <c r="HX14" i="5"/>
  <c r="HU14" i="5"/>
  <c r="IF14" i="5"/>
  <c r="IC14" i="5"/>
  <c r="IM14" i="5"/>
  <c r="II14" i="5"/>
  <c r="KA14" i="5"/>
  <c r="JW14" i="5"/>
  <c r="MC14" i="5"/>
  <c r="MF14" i="5"/>
  <c r="JD12" i="5"/>
  <c r="JA12" i="5"/>
  <c r="KI12" i="5"/>
  <c r="KE12" i="5"/>
  <c r="LU12" i="5"/>
  <c r="LX12" i="5"/>
  <c r="MK12" i="5"/>
  <c r="MN12" i="5"/>
  <c r="KB13" i="5"/>
  <c r="JY13" i="5"/>
  <c r="KR13" i="5"/>
  <c r="KZ13" i="5"/>
  <c r="KW13" i="5"/>
  <c r="LO13" i="5"/>
  <c r="LK13" i="5"/>
  <c r="LW13" i="5"/>
  <c r="LS13" i="5"/>
  <c r="MM13" i="5"/>
  <c r="MI13" i="5"/>
  <c r="IN14" i="5"/>
  <c r="IK14" i="5"/>
  <c r="JS14" i="5"/>
  <c r="JO14" i="5"/>
  <c r="KG14" i="5"/>
  <c r="KJ14" i="5"/>
  <c r="LG14" i="5"/>
  <c r="LC14" i="5"/>
  <c r="ME14" i="5"/>
  <c r="MA14" i="5"/>
  <c r="GH12" i="5"/>
  <c r="JP12" i="5"/>
  <c r="FW13" i="5"/>
  <c r="HR13" i="5"/>
  <c r="GH14" i="5"/>
  <c r="JP14" i="5"/>
  <c r="GH15" i="5"/>
  <c r="HT15" i="5"/>
  <c r="IC15" i="5"/>
  <c r="IF15" i="5"/>
  <c r="IM15" i="5"/>
  <c r="II15" i="5"/>
  <c r="JK15" i="5"/>
  <c r="JG15" i="5"/>
  <c r="JY15" i="5"/>
  <c r="KB15" i="5"/>
  <c r="KO15" i="5"/>
  <c r="KR15" i="5"/>
  <c r="KW15" i="5"/>
  <c r="KZ15" i="5"/>
  <c r="LO15" i="5"/>
  <c r="LW15" i="5"/>
  <c r="LS15" i="5"/>
  <c r="MM15" i="5"/>
  <c r="MI15" i="5"/>
  <c r="IM16" i="5"/>
  <c r="II16" i="5"/>
  <c r="KA16" i="5"/>
  <c r="JW16" i="5"/>
  <c r="MC16" i="5"/>
  <c r="MF16" i="5"/>
  <c r="JC17" i="5"/>
  <c r="IY17" i="5"/>
  <c r="KJ17" i="5"/>
  <c r="KG17" i="5"/>
  <c r="LG17" i="5"/>
  <c r="LC17" i="5"/>
  <c r="ME17" i="5"/>
  <c r="MA17" i="5"/>
  <c r="JC18" i="5"/>
  <c r="IY18" i="5"/>
  <c r="KI18" i="5"/>
  <c r="KE18" i="5"/>
  <c r="LU18" i="5"/>
  <c r="LX18" i="5"/>
  <c r="MK18" i="5"/>
  <c r="MN18" i="5"/>
  <c r="IM19" i="5"/>
  <c r="II19" i="5"/>
  <c r="JK19" i="5"/>
  <c r="JG19" i="5"/>
  <c r="KA19" i="5"/>
  <c r="JW19" i="5"/>
  <c r="KY19" i="5"/>
  <c r="KU19" i="5"/>
  <c r="MC19" i="5"/>
  <c r="MF19" i="5"/>
  <c r="IU20" i="5"/>
  <c r="IQ20" i="5"/>
  <c r="JD20" i="5"/>
  <c r="JA20" i="5"/>
  <c r="JY20" i="5"/>
  <c r="KB20" i="5"/>
  <c r="LW20" i="5"/>
  <c r="LS20" i="5"/>
  <c r="MM20" i="5"/>
  <c r="MI20" i="5"/>
  <c r="IE21" i="5"/>
  <c r="IA21" i="5"/>
  <c r="IN21" i="5"/>
  <c r="IK21" i="5"/>
  <c r="JS21" i="5"/>
  <c r="JO21" i="5"/>
  <c r="KG21" i="5"/>
  <c r="KJ21" i="5"/>
  <c r="LG21" i="5"/>
  <c r="LC21" i="5"/>
  <c r="ME21" i="5"/>
  <c r="MA21" i="5"/>
  <c r="JY26" i="5"/>
  <c r="KB26" i="5"/>
  <c r="MC29" i="5"/>
  <c r="MF29" i="5"/>
  <c r="HR12" i="5"/>
  <c r="FX13" i="5"/>
  <c r="FW14" i="5"/>
  <c r="GL14" i="5" s="1"/>
  <c r="HR14" i="5"/>
  <c r="HR15" i="5"/>
  <c r="GG15" i="5"/>
  <c r="IE15" i="5"/>
  <c r="IA15" i="5"/>
  <c r="IK15" i="5"/>
  <c r="IN15" i="5"/>
  <c r="JI15" i="5"/>
  <c r="JL15" i="5"/>
  <c r="JS15" i="5"/>
  <c r="JO15" i="5"/>
  <c r="KA15" i="5"/>
  <c r="JW15" i="5"/>
  <c r="KQ15" i="5"/>
  <c r="KM15" i="5"/>
  <c r="MC15" i="5"/>
  <c r="MF15" i="5"/>
  <c r="IN16" i="5"/>
  <c r="IK16" i="5"/>
  <c r="JS16" i="5"/>
  <c r="JO16" i="5"/>
  <c r="KG16" i="5"/>
  <c r="KJ16" i="5"/>
  <c r="LG16" i="5"/>
  <c r="LC16" i="5"/>
  <c r="ME16" i="5"/>
  <c r="MA16" i="5"/>
  <c r="JA17" i="5"/>
  <c r="JD17" i="5"/>
  <c r="KI17" i="5"/>
  <c r="KE17" i="5"/>
  <c r="LX17" i="5"/>
  <c r="LU17" i="5"/>
  <c r="MN17" i="5"/>
  <c r="MK17" i="5"/>
  <c r="JA18" i="5"/>
  <c r="JD18" i="5"/>
  <c r="JY18" i="5"/>
  <c r="KB18" i="5"/>
  <c r="LW18" i="5"/>
  <c r="LS18" i="5"/>
  <c r="MM18" i="5"/>
  <c r="MI18" i="5"/>
  <c r="IK19" i="5"/>
  <c r="IN19" i="5"/>
  <c r="JS19" i="5"/>
  <c r="JO19" i="5"/>
  <c r="KG19" i="5"/>
  <c r="KJ19" i="5"/>
  <c r="LG19" i="5"/>
  <c r="LC19" i="5"/>
  <c r="ME19" i="5"/>
  <c r="MA19" i="5"/>
  <c r="IM20" i="5"/>
  <c r="II20" i="5"/>
  <c r="KA20" i="5"/>
  <c r="JW20" i="5"/>
  <c r="MC20" i="5"/>
  <c r="MF20" i="5"/>
  <c r="JC21" i="5"/>
  <c r="IY21" i="5"/>
  <c r="KI21" i="5"/>
  <c r="KE21" i="5"/>
  <c r="LU21" i="5"/>
  <c r="LX21" i="5"/>
  <c r="MK21" i="5"/>
  <c r="MN21" i="5"/>
  <c r="HT13" i="5"/>
  <c r="JC15" i="5"/>
  <c r="JP15" i="5"/>
  <c r="KG15" i="5"/>
  <c r="KJ15" i="5"/>
  <c r="LG15" i="5"/>
  <c r="LC15" i="5"/>
  <c r="ME15" i="5"/>
  <c r="MA15" i="5"/>
  <c r="FW15" i="5"/>
  <c r="JC16" i="5"/>
  <c r="IY16" i="5"/>
  <c r="KI16" i="5"/>
  <c r="KE16" i="5"/>
  <c r="LU16" i="5"/>
  <c r="LX16" i="5"/>
  <c r="MK16" i="5"/>
  <c r="MN16" i="5"/>
  <c r="IM17" i="5"/>
  <c r="II17" i="5"/>
  <c r="KB17" i="5"/>
  <c r="JY17" i="5"/>
  <c r="KR17" i="5"/>
  <c r="KO17" i="5"/>
  <c r="LH17" i="5"/>
  <c r="LE17" i="5"/>
  <c r="LW17" i="5"/>
  <c r="LS17" i="5"/>
  <c r="MM17" i="5"/>
  <c r="MI17" i="5"/>
  <c r="IM18" i="5"/>
  <c r="II18" i="5"/>
  <c r="KA18" i="5"/>
  <c r="JW18" i="5"/>
  <c r="KY18" i="5"/>
  <c r="KU18" i="5"/>
  <c r="MC18" i="5"/>
  <c r="MF18" i="5"/>
  <c r="JC19" i="5"/>
  <c r="IY19" i="5"/>
  <c r="KI19" i="5"/>
  <c r="KE19" i="5"/>
  <c r="LU19" i="5"/>
  <c r="LX19" i="5"/>
  <c r="MK19" i="5"/>
  <c r="MN19" i="5"/>
  <c r="IE20" i="5"/>
  <c r="IA20" i="5"/>
  <c r="IN20" i="5"/>
  <c r="IK20" i="5"/>
  <c r="JS20" i="5"/>
  <c r="JO20" i="5"/>
  <c r="KG20" i="5"/>
  <c r="KJ20" i="5"/>
  <c r="LG20" i="5"/>
  <c r="LC20" i="5"/>
  <c r="ME20" i="5"/>
  <c r="MA20" i="5"/>
  <c r="JD21" i="5"/>
  <c r="JA21" i="5"/>
  <c r="JY21" i="5"/>
  <c r="KB21" i="5"/>
  <c r="KW21" i="5"/>
  <c r="LW21" i="5"/>
  <c r="LS21" i="5"/>
  <c r="MM21" i="5"/>
  <c r="MI21" i="5"/>
  <c r="KI22" i="5"/>
  <c r="KE22" i="5"/>
  <c r="KQ22" i="5"/>
  <c r="KM22" i="5"/>
  <c r="LM23" i="5"/>
  <c r="LP23" i="5"/>
  <c r="MC23" i="5"/>
  <c r="MF23" i="5"/>
  <c r="KI27" i="5"/>
  <c r="KE27" i="5"/>
  <c r="KQ27" i="5"/>
  <c r="KM27" i="5"/>
  <c r="IS28" i="5"/>
  <c r="IV28" i="5"/>
  <c r="IC30" i="5"/>
  <c r="IF30" i="5"/>
  <c r="IS30" i="5"/>
  <c r="IV30" i="5"/>
  <c r="JY31" i="5"/>
  <c r="KB31" i="5"/>
  <c r="LE31" i="5"/>
  <c r="LH31" i="5"/>
  <c r="JC34" i="5"/>
  <c r="IY34" i="5"/>
  <c r="IP15" i="5"/>
  <c r="JA15" i="5"/>
  <c r="JD15" i="5"/>
  <c r="KI15" i="5"/>
  <c r="KE15" i="5"/>
  <c r="LU15" i="5"/>
  <c r="LX15" i="5"/>
  <c r="MK15" i="5"/>
  <c r="MN15" i="5"/>
  <c r="FX15" i="5"/>
  <c r="JD16" i="5"/>
  <c r="JA16" i="5"/>
  <c r="JY16" i="5"/>
  <c r="KB16" i="5"/>
  <c r="LE16" i="5"/>
  <c r="LH16" i="5"/>
  <c r="LO16" i="5"/>
  <c r="LW16" i="5"/>
  <c r="LS16" i="5"/>
  <c r="MM16" i="5"/>
  <c r="MI16" i="5"/>
  <c r="IK17" i="5"/>
  <c r="IN17" i="5"/>
  <c r="JS17" i="5"/>
  <c r="JO17" i="5"/>
  <c r="KA17" i="5"/>
  <c r="JW17" i="5"/>
  <c r="KQ17" i="5"/>
  <c r="KM17" i="5"/>
  <c r="KY17" i="5"/>
  <c r="KU17" i="5"/>
  <c r="MF17" i="5"/>
  <c r="MC17" i="5"/>
  <c r="HW18" i="5"/>
  <c r="HS18" i="5"/>
  <c r="IK18" i="5"/>
  <c r="IN18" i="5"/>
  <c r="JS18" i="5"/>
  <c r="JO18" i="5"/>
  <c r="KG18" i="5"/>
  <c r="KJ18" i="5"/>
  <c r="LG18" i="5"/>
  <c r="LC18" i="5"/>
  <c r="ME18" i="5"/>
  <c r="MA18" i="5"/>
  <c r="IU19" i="5"/>
  <c r="IQ19" i="5"/>
  <c r="JY19" i="5"/>
  <c r="KB19" i="5"/>
  <c r="KW19" i="5"/>
  <c r="KZ19" i="5"/>
  <c r="LO19" i="5"/>
  <c r="LK19" i="5"/>
  <c r="LW19" i="5"/>
  <c r="LS19" i="5"/>
  <c r="MM19" i="5"/>
  <c r="MI19" i="5"/>
  <c r="JC20" i="5"/>
  <c r="IY20" i="5"/>
  <c r="KI20" i="5"/>
  <c r="KE20" i="5"/>
  <c r="LM20" i="5"/>
  <c r="LP20" i="5"/>
  <c r="LU20" i="5"/>
  <c r="LX20" i="5"/>
  <c r="MK20" i="5"/>
  <c r="MN20" i="5"/>
  <c r="IF21" i="5"/>
  <c r="IM21" i="5"/>
  <c r="II21" i="5"/>
  <c r="KA21" i="5"/>
  <c r="JW21" i="5"/>
  <c r="KQ21" i="5"/>
  <c r="KM21" i="5"/>
  <c r="KY21" i="5"/>
  <c r="KU21" i="5"/>
  <c r="MC21" i="5"/>
  <c r="MF21" i="5"/>
  <c r="MC33" i="5"/>
  <c r="MF33" i="5"/>
  <c r="GH16" i="5"/>
  <c r="JP16" i="5"/>
  <c r="FW17" i="5"/>
  <c r="HR17" i="5"/>
  <c r="FX18" i="5"/>
  <c r="GG19" i="5"/>
  <c r="HT19" i="5"/>
  <c r="JP19" i="5"/>
  <c r="GH20" i="5"/>
  <c r="GV20" i="5" s="1"/>
  <c r="JP20" i="5"/>
  <c r="GH21" i="5"/>
  <c r="JP21" i="5"/>
  <c r="HR22" i="5"/>
  <c r="HZ22" i="5"/>
  <c r="IN22" i="5"/>
  <c r="IK22" i="5"/>
  <c r="MC22" i="5"/>
  <c r="MF22" i="5"/>
  <c r="JS22" i="5"/>
  <c r="JO22" i="5"/>
  <c r="LK22" i="5"/>
  <c r="ME22" i="5"/>
  <c r="MA22" i="5"/>
  <c r="JC23" i="5"/>
  <c r="IY23" i="5"/>
  <c r="KI23" i="5"/>
  <c r="KE23" i="5"/>
  <c r="IM24" i="5"/>
  <c r="II24" i="5"/>
  <c r="KA24" i="5"/>
  <c r="JW24" i="5"/>
  <c r="MC24" i="5"/>
  <c r="GJ25" i="5"/>
  <c r="JA25" i="5"/>
  <c r="JD25" i="5"/>
  <c r="KN25" i="5"/>
  <c r="KV25" i="5"/>
  <c r="LJ25" i="5"/>
  <c r="LW25" i="5"/>
  <c r="LS25" i="5"/>
  <c r="MM25" i="5"/>
  <c r="MI25" i="5"/>
  <c r="KG25" i="5"/>
  <c r="GJ26" i="5"/>
  <c r="KI26" i="5"/>
  <c r="KE26" i="5"/>
  <c r="GG26" i="5"/>
  <c r="GG27" i="5"/>
  <c r="HZ27" i="5"/>
  <c r="IN27" i="5"/>
  <c r="IK27" i="5"/>
  <c r="MC27" i="5"/>
  <c r="MF27" i="5"/>
  <c r="JS27" i="5"/>
  <c r="JO27" i="5"/>
  <c r="ME27" i="5"/>
  <c r="MA27" i="5"/>
  <c r="KJ28" i="5"/>
  <c r="KG28" i="5"/>
  <c r="GG28" i="5"/>
  <c r="JS28" i="5"/>
  <c r="KE28" i="5"/>
  <c r="KY28" i="5"/>
  <c r="ME28" i="5"/>
  <c r="JC29" i="5"/>
  <c r="IY29" i="5"/>
  <c r="KI29" i="5"/>
  <c r="KE29" i="5"/>
  <c r="KJ30" i="5"/>
  <c r="KG30" i="5"/>
  <c r="GG30" i="5"/>
  <c r="JD30" i="5"/>
  <c r="JS30" i="5"/>
  <c r="KE30" i="5"/>
  <c r="KY30" i="5"/>
  <c r="ME30" i="5"/>
  <c r="GJ31" i="5"/>
  <c r="LW31" i="5"/>
  <c r="LS31" i="5"/>
  <c r="MM31" i="5"/>
  <c r="MI31" i="5"/>
  <c r="GK31" i="5"/>
  <c r="HT31" i="5"/>
  <c r="IN31" i="5"/>
  <c r="LX31" i="5"/>
  <c r="LD32" i="5"/>
  <c r="LW32" i="5"/>
  <c r="LS32" i="5"/>
  <c r="MM32" i="5"/>
  <c r="MI32" i="5"/>
  <c r="JA32" i="5"/>
  <c r="JY32" i="5"/>
  <c r="MK32" i="5"/>
  <c r="GJ33" i="5"/>
  <c r="IP33" i="5"/>
  <c r="LW33" i="5"/>
  <c r="LS33" i="5"/>
  <c r="MM33" i="5"/>
  <c r="MI33" i="5"/>
  <c r="JA33" i="5"/>
  <c r="KJ33" i="5"/>
  <c r="GJ34" i="5"/>
  <c r="JA34" i="5"/>
  <c r="JD34" i="5"/>
  <c r="KN34" i="5"/>
  <c r="KV34" i="5"/>
  <c r="LJ34" i="5"/>
  <c r="LW34" i="5"/>
  <c r="LS34" i="5"/>
  <c r="MM34" i="5"/>
  <c r="MI34" i="5"/>
  <c r="KG34" i="5"/>
  <c r="GG35" i="5"/>
  <c r="HZ35" i="5"/>
  <c r="IN35" i="5"/>
  <c r="IK35" i="5"/>
  <c r="MC35" i="5"/>
  <c r="MF35" i="5"/>
  <c r="JC36" i="5"/>
  <c r="IY36" i="5"/>
  <c r="KI36" i="5"/>
  <c r="KE36" i="5"/>
  <c r="LX36" i="5"/>
  <c r="LU36" i="5"/>
  <c r="MN36" i="5"/>
  <c r="MK36" i="5"/>
  <c r="HW37" i="5"/>
  <c r="HS37" i="5"/>
  <c r="IE37" i="5"/>
  <c r="IA37" i="5"/>
  <c r="IK37" i="5"/>
  <c r="IN37" i="5"/>
  <c r="JS37" i="5"/>
  <c r="JO37" i="5"/>
  <c r="KG37" i="5"/>
  <c r="KJ37" i="5"/>
  <c r="LG37" i="5"/>
  <c r="LC37" i="5"/>
  <c r="ME37" i="5"/>
  <c r="MA37" i="5"/>
  <c r="IC38" i="5"/>
  <c r="IF38" i="5"/>
  <c r="IM38" i="5"/>
  <c r="II38" i="5"/>
  <c r="KA38" i="5"/>
  <c r="JW38" i="5"/>
  <c r="KY38" i="5"/>
  <c r="KU38" i="5"/>
  <c r="MC38" i="5"/>
  <c r="MF38" i="5"/>
  <c r="JC39" i="5"/>
  <c r="IY39" i="5"/>
  <c r="KI39" i="5"/>
  <c r="KE39" i="5"/>
  <c r="LU39" i="5"/>
  <c r="LX39" i="5"/>
  <c r="MK39" i="5"/>
  <c r="MN39" i="5"/>
  <c r="IC40" i="5"/>
  <c r="IF40" i="5"/>
  <c r="IM40" i="5"/>
  <c r="II40" i="5"/>
  <c r="JK40" i="5"/>
  <c r="JG40" i="5"/>
  <c r="KA40" i="5"/>
  <c r="JW40" i="5"/>
  <c r="FW16" i="5"/>
  <c r="GL16" i="5" s="1"/>
  <c r="HR16" i="5"/>
  <c r="GG18" i="5"/>
  <c r="HT18" i="5"/>
  <c r="FW20" i="5"/>
  <c r="GL20" i="5" s="1"/>
  <c r="HR20" i="5"/>
  <c r="FW21" i="5"/>
  <c r="GL21" i="5" s="1"/>
  <c r="HR21" i="5"/>
  <c r="KG22" i="5"/>
  <c r="KJ22" i="5"/>
  <c r="II22" i="5"/>
  <c r="JC22" i="5"/>
  <c r="GJ23" i="5"/>
  <c r="IP23" i="5"/>
  <c r="LO23" i="5"/>
  <c r="LK23" i="5"/>
  <c r="LW23" i="5"/>
  <c r="LS23" i="5"/>
  <c r="MM23" i="5"/>
  <c r="MI23" i="5"/>
  <c r="JA23" i="5"/>
  <c r="KJ23" i="5"/>
  <c r="HR24" i="5"/>
  <c r="GG24" i="5"/>
  <c r="JS24" i="5"/>
  <c r="JO24" i="5"/>
  <c r="LG24" i="5"/>
  <c r="LC24" i="5"/>
  <c r="ME24" i="5"/>
  <c r="MA24" i="5"/>
  <c r="IK24" i="5"/>
  <c r="LU24" i="5"/>
  <c r="HT25" i="5"/>
  <c r="IB25" i="5"/>
  <c r="KA25" i="5"/>
  <c r="JW25" i="5"/>
  <c r="KQ25" i="5"/>
  <c r="IE25" i="5"/>
  <c r="IA25" i="5"/>
  <c r="JY25" i="5"/>
  <c r="MK25" i="5"/>
  <c r="IM26" i="5"/>
  <c r="II26" i="5"/>
  <c r="JK26" i="5"/>
  <c r="JG26" i="5"/>
  <c r="LO26" i="5"/>
  <c r="LK26" i="5"/>
  <c r="LW26" i="5"/>
  <c r="LS26" i="5"/>
  <c r="MM26" i="5"/>
  <c r="MI26" i="5"/>
  <c r="KG27" i="5"/>
  <c r="KJ27" i="5"/>
  <c r="II27" i="5"/>
  <c r="JC28" i="5"/>
  <c r="IY28" i="5"/>
  <c r="JP28" i="5"/>
  <c r="LX28" i="5"/>
  <c r="LU28" i="5"/>
  <c r="MN28" i="5"/>
  <c r="MK28" i="5"/>
  <c r="JW28" i="5"/>
  <c r="KQ28" i="5"/>
  <c r="LC28" i="5"/>
  <c r="LW28" i="5"/>
  <c r="MI28" i="5"/>
  <c r="GJ29" i="5"/>
  <c r="IP29" i="5"/>
  <c r="LO29" i="5"/>
  <c r="LK29" i="5"/>
  <c r="LW29" i="5"/>
  <c r="LS29" i="5"/>
  <c r="MM29" i="5"/>
  <c r="MI29" i="5"/>
  <c r="LX30" i="5"/>
  <c r="LU30" i="5"/>
  <c r="MN30" i="5"/>
  <c r="MK30" i="5"/>
  <c r="JW30" i="5"/>
  <c r="LC30" i="5"/>
  <c r="LW30" i="5"/>
  <c r="MI30" i="5"/>
  <c r="IM31" i="5"/>
  <c r="II31" i="5"/>
  <c r="JK31" i="5"/>
  <c r="JG31" i="5"/>
  <c r="KA31" i="5"/>
  <c r="JW31" i="5"/>
  <c r="JL31" i="5"/>
  <c r="KJ31" i="5"/>
  <c r="LP31" i="5"/>
  <c r="IM32" i="5"/>
  <c r="II32" i="5"/>
  <c r="KA32" i="5"/>
  <c r="JW32" i="5"/>
  <c r="MC32" i="5"/>
  <c r="IM33" i="5"/>
  <c r="II33" i="5"/>
  <c r="KA33" i="5"/>
  <c r="JW33" i="5"/>
  <c r="IS33" i="5"/>
  <c r="KB33" i="5"/>
  <c r="MN33" i="5"/>
  <c r="GH34" i="5"/>
  <c r="IB34" i="5"/>
  <c r="KA34" i="5"/>
  <c r="JW34" i="5"/>
  <c r="IE34" i="5"/>
  <c r="IA34" i="5"/>
  <c r="JY34" i="5"/>
  <c r="MK34" i="5"/>
  <c r="GK35" i="5"/>
  <c r="IV35" i="5"/>
  <c r="IS35" i="5"/>
  <c r="JC35" i="5"/>
  <c r="IY35" i="5"/>
  <c r="KG35" i="5"/>
  <c r="KJ35" i="5"/>
  <c r="JS35" i="5"/>
  <c r="IQ36" i="5"/>
  <c r="KB36" i="5"/>
  <c r="JY36" i="5"/>
  <c r="KR36" i="5"/>
  <c r="KO36" i="5"/>
  <c r="LW36" i="5"/>
  <c r="LS36" i="5"/>
  <c r="MM36" i="5"/>
  <c r="MI36" i="5"/>
  <c r="IS37" i="5"/>
  <c r="IV37" i="5"/>
  <c r="JC37" i="5"/>
  <c r="IY37" i="5"/>
  <c r="KI37" i="5"/>
  <c r="KE37" i="5"/>
  <c r="LU37" i="5"/>
  <c r="LX37" i="5"/>
  <c r="MK37" i="5"/>
  <c r="MN37" i="5"/>
  <c r="HW38" i="5"/>
  <c r="HS38" i="5"/>
  <c r="IE38" i="5"/>
  <c r="IA38" i="5"/>
  <c r="IK38" i="5"/>
  <c r="IN38" i="5"/>
  <c r="JS38" i="5"/>
  <c r="JO38" i="5"/>
  <c r="KG38" i="5"/>
  <c r="KJ38" i="5"/>
  <c r="LG38" i="5"/>
  <c r="LC38" i="5"/>
  <c r="ME38" i="5"/>
  <c r="MA38" i="5"/>
  <c r="IU39" i="5"/>
  <c r="IQ39" i="5"/>
  <c r="JD39" i="5"/>
  <c r="JA39" i="5"/>
  <c r="JY39" i="5"/>
  <c r="KB39" i="5"/>
  <c r="KW39" i="5"/>
  <c r="KZ39" i="5"/>
  <c r="LO39" i="5"/>
  <c r="LK39" i="5"/>
  <c r="LW39" i="5"/>
  <c r="LS39" i="5"/>
  <c r="MM39" i="5"/>
  <c r="MI39" i="5"/>
  <c r="IE40" i="5"/>
  <c r="IK40" i="5"/>
  <c r="IN40" i="5"/>
  <c r="JI40" i="5"/>
  <c r="JL40" i="5"/>
  <c r="JS40" i="5"/>
  <c r="JO40" i="5"/>
  <c r="HT17" i="5"/>
  <c r="JP18" i="5"/>
  <c r="FW19" i="5"/>
  <c r="GL19" i="5" s="1"/>
  <c r="GG22" i="5"/>
  <c r="IP22" i="5"/>
  <c r="JD22" i="5"/>
  <c r="JA22" i="5"/>
  <c r="LU22" i="5"/>
  <c r="LX22" i="5"/>
  <c r="MK22" i="5"/>
  <c r="MN22" i="5"/>
  <c r="KA22" i="5"/>
  <c r="JW22" i="5"/>
  <c r="LG22" i="5"/>
  <c r="LC22" i="5"/>
  <c r="LW22" i="5"/>
  <c r="LS22" i="5"/>
  <c r="MM22" i="5"/>
  <c r="MI22" i="5"/>
  <c r="IM23" i="5"/>
  <c r="II23" i="5"/>
  <c r="KA23" i="5"/>
  <c r="JW23" i="5"/>
  <c r="KQ23" i="5"/>
  <c r="KM23" i="5"/>
  <c r="KY23" i="5"/>
  <c r="KU23" i="5"/>
  <c r="KB23" i="5"/>
  <c r="MN23" i="5"/>
  <c r="GK24" i="5"/>
  <c r="JC24" i="5"/>
  <c r="IY24" i="5"/>
  <c r="KI24" i="5"/>
  <c r="KE24" i="5"/>
  <c r="LL24" i="5"/>
  <c r="KG24" i="5"/>
  <c r="IK25" i="5"/>
  <c r="IN25" i="5"/>
  <c r="JS25" i="5"/>
  <c r="JO25" i="5"/>
  <c r="LG25" i="5"/>
  <c r="LC25" i="5"/>
  <c r="ME25" i="5"/>
  <c r="MA25" i="5"/>
  <c r="MC25" i="5"/>
  <c r="HS26" i="5"/>
  <c r="JS26" i="5"/>
  <c r="JO26" i="5"/>
  <c r="KA26" i="5"/>
  <c r="JW26" i="5"/>
  <c r="GK26" i="5"/>
  <c r="HT26" i="5"/>
  <c r="IN26" i="5"/>
  <c r="LX26" i="5"/>
  <c r="JD27" i="5"/>
  <c r="JA27" i="5"/>
  <c r="LM27" i="5"/>
  <c r="LP27" i="5"/>
  <c r="LU27" i="5"/>
  <c r="LX27" i="5"/>
  <c r="MK27" i="5"/>
  <c r="MN27" i="5"/>
  <c r="KA27" i="5"/>
  <c r="JW27" i="5"/>
  <c r="LG27" i="5"/>
  <c r="LC27" i="5"/>
  <c r="LW27" i="5"/>
  <c r="LS27" i="5"/>
  <c r="MM27" i="5"/>
  <c r="MI27" i="5"/>
  <c r="KB28" i="5"/>
  <c r="JY28" i="5"/>
  <c r="GK28" i="5"/>
  <c r="HT28" i="5"/>
  <c r="IM29" i="5"/>
  <c r="II29" i="5"/>
  <c r="KA29" i="5"/>
  <c r="JW29" i="5"/>
  <c r="IS29" i="5"/>
  <c r="KB29" i="5"/>
  <c r="MN29" i="5"/>
  <c r="KB30" i="5"/>
  <c r="JY30" i="5"/>
  <c r="GK30" i="5"/>
  <c r="HT30" i="5"/>
  <c r="IN30" i="5"/>
  <c r="JS31" i="5"/>
  <c r="JO31" i="5"/>
  <c r="LG31" i="5"/>
  <c r="LC31" i="5"/>
  <c r="ME31" i="5"/>
  <c r="MA31" i="5"/>
  <c r="GG31" i="5"/>
  <c r="JD31" i="5"/>
  <c r="MN31" i="5"/>
  <c r="HR32" i="5"/>
  <c r="GG32" i="5"/>
  <c r="IE32" i="5"/>
  <c r="IA32" i="5"/>
  <c r="JS32" i="5"/>
  <c r="JO32" i="5"/>
  <c r="LG32" i="5"/>
  <c r="LC32" i="5"/>
  <c r="ME32" i="5"/>
  <c r="MA32" i="5"/>
  <c r="IK32" i="5"/>
  <c r="LU32" i="5"/>
  <c r="HR33" i="5"/>
  <c r="GG33" i="5"/>
  <c r="JS33" i="5"/>
  <c r="JO33" i="5"/>
  <c r="LG33" i="5"/>
  <c r="LC33" i="5"/>
  <c r="ME33" i="5"/>
  <c r="MA33" i="5"/>
  <c r="IK33" i="5"/>
  <c r="IK34" i="5"/>
  <c r="IN34" i="5"/>
  <c r="JS34" i="5"/>
  <c r="JO34" i="5"/>
  <c r="LG34" i="5"/>
  <c r="LC34" i="5"/>
  <c r="ME34" i="5"/>
  <c r="MA34" i="5"/>
  <c r="MC34" i="5"/>
  <c r="IU35" i="5"/>
  <c r="IQ35" i="5"/>
  <c r="JD35" i="5"/>
  <c r="JA35" i="5"/>
  <c r="KI35" i="5"/>
  <c r="KE35" i="5"/>
  <c r="KY35" i="5"/>
  <c r="KU35" i="5"/>
  <c r="LM35" i="5"/>
  <c r="LP35" i="5"/>
  <c r="LU35" i="5"/>
  <c r="LX35" i="5"/>
  <c r="MK35" i="5"/>
  <c r="MN35" i="5"/>
  <c r="IC36" i="5"/>
  <c r="IF36" i="5"/>
  <c r="IM36" i="5"/>
  <c r="II36" i="5"/>
  <c r="IS36" i="5"/>
  <c r="IV36" i="5"/>
  <c r="KA36" i="5"/>
  <c r="JW36" i="5"/>
  <c r="KY36" i="5"/>
  <c r="KU36" i="5"/>
  <c r="MF36" i="5"/>
  <c r="MC36" i="5"/>
  <c r="IU37" i="5"/>
  <c r="JA37" i="5"/>
  <c r="JD37" i="5"/>
  <c r="JY37" i="5"/>
  <c r="KB37" i="5"/>
  <c r="KR37" i="5"/>
  <c r="LW37" i="5"/>
  <c r="LS37" i="5"/>
  <c r="MM37" i="5"/>
  <c r="MI37" i="5"/>
  <c r="JC38" i="5"/>
  <c r="IY38" i="5"/>
  <c r="KI38" i="5"/>
  <c r="KE38" i="5"/>
  <c r="LU38" i="5"/>
  <c r="LX38" i="5"/>
  <c r="MK38" i="5"/>
  <c r="MN38" i="5"/>
  <c r="IF39" i="5"/>
  <c r="IC39" i="5"/>
  <c r="IM39" i="5"/>
  <c r="II39" i="5"/>
  <c r="KA39" i="5"/>
  <c r="JW39" i="5"/>
  <c r="KQ39" i="5"/>
  <c r="KM39" i="5"/>
  <c r="KY39" i="5"/>
  <c r="KU39" i="5"/>
  <c r="MC39" i="5"/>
  <c r="MF39" i="5"/>
  <c r="KI40" i="5"/>
  <c r="KE40" i="5"/>
  <c r="HX22" i="5"/>
  <c r="GK22" i="5"/>
  <c r="JY22" i="5"/>
  <c r="KB22" i="5"/>
  <c r="HR23" i="5"/>
  <c r="GG23" i="5"/>
  <c r="JS23" i="5"/>
  <c r="JO23" i="5"/>
  <c r="LG23" i="5"/>
  <c r="LC23" i="5"/>
  <c r="ME23" i="5"/>
  <c r="MA23" i="5"/>
  <c r="IK23" i="5"/>
  <c r="GJ24" i="5"/>
  <c r="IP24" i="5"/>
  <c r="LD24" i="5"/>
  <c r="LW24" i="5"/>
  <c r="LS24" i="5"/>
  <c r="MM24" i="5"/>
  <c r="MI24" i="5"/>
  <c r="JA24" i="5"/>
  <c r="JY24" i="5"/>
  <c r="MK24" i="5"/>
  <c r="GH25" i="5"/>
  <c r="IR25" i="5"/>
  <c r="FX25" i="5"/>
  <c r="JP25" i="5"/>
  <c r="KI25" i="5"/>
  <c r="KE25" i="5"/>
  <c r="IM25" i="5"/>
  <c r="II25" i="5"/>
  <c r="LU25" i="5"/>
  <c r="JC26" i="5"/>
  <c r="IY26" i="5"/>
  <c r="LG26" i="5"/>
  <c r="LC26" i="5"/>
  <c r="ME26" i="5"/>
  <c r="MA26" i="5"/>
  <c r="KJ26" i="5"/>
  <c r="LP26" i="5"/>
  <c r="JY27" i="5"/>
  <c r="KB27" i="5"/>
  <c r="IM28" i="5"/>
  <c r="II28" i="5"/>
  <c r="MF28" i="5"/>
  <c r="MC28" i="5"/>
  <c r="HR29" i="5"/>
  <c r="GG29" i="5"/>
  <c r="JS29" i="5"/>
  <c r="JO29" i="5"/>
  <c r="LG29" i="5"/>
  <c r="LC29" i="5"/>
  <c r="ME29" i="5"/>
  <c r="MA29" i="5"/>
  <c r="IK29" i="5"/>
  <c r="KZ29" i="5"/>
  <c r="IM30" i="5"/>
  <c r="II30" i="5"/>
  <c r="MF30" i="5"/>
  <c r="MC30" i="5"/>
  <c r="KI31" i="5"/>
  <c r="KE31" i="5"/>
  <c r="GK32" i="5"/>
  <c r="JC32" i="5"/>
  <c r="IY32" i="5"/>
  <c r="KI32" i="5"/>
  <c r="KE32" i="5"/>
  <c r="LL32" i="5"/>
  <c r="JI32" i="5"/>
  <c r="KG32" i="5"/>
  <c r="GK33" i="5"/>
  <c r="JC33" i="5"/>
  <c r="IY33" i="5"/>
  <c r="KI33" i="5"/>
  <c r="KE33" i="5"/>
  <c r="FX34" i="5"/>
  <c r="JP34" i="5"/>
  <c r="KI34" i="5"/>
  <c r="KE34" i="5"/>
  <c r="IM34" i="5"/>
  <c r="II34" i="5"/>
  <c r="LU34" i="5"/>
  <c r="IM35" i="5"/>
  <c r="II35" i="5"/>
  <c r="JY35" i="5"/>
  <c r="KB35" i="5"/>
  <c r="JS36" i="5"/>
  <c r="JO36" i="5"/>
  <c r="KJ36" i="5"/>
  <c r="KG36" i="5"/>
  <c r="LG36" i="5"/>
  <c r="LC36" i="5"/>
  <c r="ME36" i="5"/>
  <c r="MA36" i="5"/>
  <c r="IM37" i="5"/>
  <c r="II37" i="5"/>
  <c r="JK37" i="5"/>
  <c r="JG37" i="5"/>
  <c r="KA37" i="5"/>
  <c r="JW37" i="5"/>
  <c r="KQ37" i="5"/>
  <c r="KM37" i="5"/>
  <c r="MC37" i="5"/>
  <c r="MF37" i="5"/>
  <c r="JA38" i="5"/>
  <c r="JD38" i="5"/>
  <c r="JY38" i="5"/>
  <c r="KB38" i="5"/>
  <c r="KO38" i="5"/>
  <c r="KR38" i="5"/>
  <c r="KW38" i="5"/>
  <c r="KZ38" i="5"/>
  <c r="LE38" i="5"/>
  <c r="LH38" i="5"/>
  <c r="LW38" i="5"/>
  <c r="LS38" i="5"/>
  <c r="MM38" i="5"/>
  <c r="MI38" i="5"/>
  <c r="IN39" i="5"/>
  <c r="IK39" i="5"/>
  <c r="JS39" i="5"/>
  <c r="JO39" i="5"/>
  <c r="KG39" i="5"/>
  <c r="KJ39" i="5"/>
  <c r="LG39" i="5"/>
  <c r="LC39" i="5"/>
  <c r="ME39" i="5"/>
  <c r="MA39" i="5"/>
  <c r="JA40" i="5"/>
  <c r="JD40" i="5"/>
  <c r="JY40" i="5"/>
  <c r="KB40" i="5"/>
  <c r="GH22" i="5"/>
  <c r="JP22" i="5"/>
  <c r="FX23" i="5"/>
  <c r="FX24" i="5"/>
  <c r="GH27" i="5"/>
  <c r="JP27" i="5"/>
  <c r="FW28" i="5"/>
  <c r="FX29" i="5"/>
  <c r="FW30" i="5"/>
  <c r="FW31" i="5"/>
  <c r="GL31" i="5" s="1"/>
  <c r="FX32" i="5"/>
  <c r="FX33" i="5"/>
  <c r="HT34" i="5"/>
  <c r="GH35" i="5"/>
  <c r="JP35" i="5"/>
  <c r="FW36" i="5"/>
  <c r="FX37" i="5"/>
  <c r="GG38" i="5"/>
  <c r="GU38" i="5" s="1"/>
  <c r="HT38" i="5"/>
  <c r="GH39" i="5"/>
  <c r="GV39" i="5" s="1"/>
  <c r="JP39" i="5"/>
  <c r="KG40" i="5"/>
  <c r="KJ40" i="5"/>
  <c r="LG40" i="5"/>
  <c r="LC40" i="5"/>
  <c r="ME40" i="5"/>
  <c r="MA40" i="5"/>
  <c r="FW40" i="5"/>
  <c r="HR40" i="5"/>
  <c r="KB41" i="5"/>
  <c r="JY41" i="5"/>
  <c r="KR41" i="5"/>
  <c r="KO41" i="5"/>
  <c r="LH41" i="5"/>
  <c r="LE41" i="5"/>
  <c r="LW41" i="5"/>
  <c r="LS41" i="5"/>
  <c r="MM41" i="5"/>
  <c r="MI41" i="5"/>
  <c r="IN42" i="5"/>
  <c r="IK42" i="5"/>
  <c r="JS42" i="5"/>
  <c r="JO42" i="5"/>
  <c r="KG42" i="5"/>
  <c r="KJ42" i="5"/>
  <c r="LG42" i="5"/>
  <c r="LC42" i="5"/>
  <c r="ME42" i="5"/>
  <c r="MA42" i="5"/>
  <c r="KB43" i="5"/>
  <c r="JY43" i="5"/>
  <c r="KR43" i="5"/>
  <c r="KO43" i="5"/>
  <c r="LH43" i="5"/>
  <c r="LW43" i="5"/>
  <c r="LS43" i="5"/>
  <c r="MM43" i="5"/>
  <c r="MI43" i="5"/>
  <c r="IE44" i="5"/>
  <c r="IA44" i="5"/>
  <c r="IN44" i="5"/>
  <c r="IK44" i="5"/>
  <c r="JS44" i="5"/>
  <c r="JO44" i="5"/>
  <c r="KG44" i="5"/>
  <c r="KJ44" i="5"/>
  <c r="LG44" i="5"/>
  <c r="LC44" i="5"/>
  <c r="ME44" i="5"/>
  <c r="MA44" i="5"/>
  <c r="JC45" i="5"/>
  <c r="IY45" i="5"/>
  <c r="KI45" i="5"/>
  <c r="KE45" i="5"/>
  <c r="LM45" i="5"/>
  <c r="LP45" i="5"/>
  <c r="LU45" i="5"/>
  <c r="LX45" i="5"/>
  <c r="MK45" i="5"/>
  <c r="MN45" i="5"/>
  <c r="IV46" i="5"/>
  <c r="JC46" i="5"/>
  <c r="IY46" i="5"/>
  <c r="KI46" i="5"/>
  <c r="KE46" i="5"/>
  <c r="LU46" i="5"/>
  <c r="LX46" i="5"/>
  <c r="MK46" i="5"/>
  <c r="MN46" i="5"/>
  <c r="HX47" i="5"/>
  <c r="HU47" i="5"/>
  <c r="IM47" i="5"/>
  <c r="II47" i="5"/>
  <c r="JK47" i="5"/>
  <c r="JG47" i="5"/>
  <c r="KA47" i="5"/>
  <c r="JW47" i="5"/>
  <c r="KQ47" i="5"/>
  <c r="KM47" i="5"/>
  <c r="MF47" i="5"/>
  <c r="MC47" i="5"/>
  <c r="IU48" i="5"/>
  <c r="IQ48" i="5"/>
  <c r="JA48" i="5"/>
  <c r="JD48" i="5"/>
  <c r="JY48" i="5"/>
  <c r="KB48" i="5"/>
  <c r="KO48" i="5"/>
  <c r="KR48" i="5"/>
  <c r="KW48" i="5"/>
  <c r="KZ48" i="5"/>
  <c r="LO48" i="5"/>
  <c r="LK48" i="5"/>
  <c r="LW48" i="5"/>
  <c r="LS48" i="5"/>
  <c r="MM48" i="5"/>
  <c r="MI48" i="5"/>
  <c r="KI49" i="5"/>
  <c r="KE49" i="5"/>
  <c r="LM49" i="5"/>
  <c r="LU49" i="5"/>
  <c r="LX49" i="5"/>
  <c r="MK49" i="5"/>
  <c r="MN49" i="5"/>
  <c r="HX50" i="5"/>
  <c r="HU50" i="5"/>
  <c r="IF50" i="5"/>
  <c r="IC50" i="5"/>
  <c r="IM50" i="5"/>
  <c r="II50" i="5"/>
  <c r="KA50" i="5"/>
  <c r="JW50" i="5"/>
  <c r="KY50" i="5"/>
  <c r="KU50" i="5"/>
  <c r="MC50" i="5"/>
  <c r="MF50" i="5"/>
  <c r="JC51" i="5"/>
  <c r="IY51" i="5"/>
  <c r="KI51" i="5"/>
  <c r="KE51" i="5"/>
  <c r="LM51" i="5"/>
  <c r="LX51" i="5"/>
  <c r="LU51" i="5"/>
  <c r="MN51" i="5"/>
  <c r="MK51" i="5"/>
  <c r="IM52" i="5"/>
  <c r="II52" i="5"/>
  <c r="KA52" i="5"/>
  <c r="JW52" i="5"/>
  <c r="KQ52" i="5"/>
  <c r="KM52" i="5"/>
  <c r="KY52" i="5"/>
  <c r="KU52" i="5"/>
  <c r="MC52" i="5"/>
  <c r="MF52" i="5"/>
  <c r="KI53" i="5"/>
  <c r="KE53" i="5"/>
  <c r="LU53" i="5"/>
  <c r="LX53" i="5"/>
  <c r="MK53" i="5"/>
  <c r="MN53" i="5"/>
  <c r="LG55" i="5"/>
  <c r="LC55" i="5"/>
  <c r="ME55" i="5"/>
  <c r="MA55" i="5"/>
  <c r="JP24" i="5"/>
  <c r="HR27" i="5"/>
  <c r="FX28" i="5"/>
  <c r="FX30" i="5"/>
  <c r="JP32" i="5"/>
  <c r="HR35" i="5"/>
  <c r="FX36" i="5"/>
  <c r="LJ36" i="5"/>
  <c r="GG37" i="5"/>
  <c r="JP37" i="5"/>
  <c r="JP38" i="5"/>
  <c r="FW39" i="5"/>
  <c r="GL39" i="5" s="1"/>
  <c r="HR39" i="5"/>
  <c r="LU40" i="5"/>
  <c r="LX40" i="5"/>
  <c r="MK40" i="5"/>
  <c r="MN40" i="5"/>
  <c r="FX40" i="5"/>
  <c r="GV40" i="5" s="1"/>
  <c r="IM41" i="5"/>
  <c r="II41" i="5"/>
  <c r="JK41" i="5"/>
  <c r="JG41" i="5"/>
  <c r="KA41" i="5"/>
  <c r="JW41" i="5"/>
  <c r="KQ41" i="5"/>
  <c r="KM41" i="5"/>
  <c r="KY41" i="5"/>
  <c r="KU41" i="5"/>
  <c r="MF41" i="5"/>
  <c r="MC41" i="5"/>
  <c r="IV42" i="5"/>
  <c r="IS42" i="5"/>
  <c r="JC42" i="5"/>
  <c r="IY42" i="5"/>
  <c r="KI42" i="5"/>
  <c r="KE42" i="5"/>
  <c r="LU42" i="5"/>
  <c r="LX42" i="5"/>
  <c r="MK42" i="5"/>
  <c r="MN42" i="5"/>
  <c r="IM43" i="5"/>
  <c r="II43" i="5"/>
  <c r="KA43" i="5"/>
  <c r="JW43" i="5"/>
  <c r="KQ43" i="5"/>
  <c r="KM43" i="5"/>
  <c r="KY43" i="5"/>
  <c r="KU43" i="5"/>
  <c r="MF43" i="5"/>
  <c r="MC43" i="5"/>
  <c r="IV44" i="5"/>
  <c r="IS44" i="5"/>
  <c r="JC44" i="5"/>
  <c r="IY44" i="5"/>
  <c r="KI44" i="5"/>
  <c r="KE44" i="5"/>
  <c r="LU44" i="5"/>
  <c r="LX44" i="5"/>
  <c r="MK44" i="5"/>
  <c r="MN44" i="5"/>
  <c r="JA45" i="5"/>
  <c r="JD45" i="5"/>
  <c r="JY45" i="5"/>
  <c r="KB45" i="5"/>
  <c r="KW45" i="5"/>
  <c r="KZ45" i="5"/>
  <c r="LE45" i="5"/>
  <c r="LH45" i="5"/>
  <c r="LW45" i="5"/>
  <c r="LS45" i="5"/>
  <c r="MM45" i="5"/>
  <c r="MI45" i="5"/>
  <c r="JD46" i="5"/>
  <c r="JA46" i="5"/>
  <c r="JY46" i="5"/>
  <c r="KB46" i="5"/>
  <c r="KO46" i="5"/>
  <c r="KR46" i="5"/>
  <c r="KW46" i="5"/>
  <c r="KZ46" i="5"/>
  <c r="LO46" i="5"/>
  <c r="LK46" i="5"/>
  <c r="LW46" i="5"/>
  <c r="LS46" i="5"/>
  <c r="MM46" i="5"/>
  <c r="MI46" i="5"/>
  <c r="IE47" i="5"/>
  <c r="IA47" i="5"/>
  <c r="IN47" i="5"/>
  <c r="IK47" i="5"/>
  <c r="JL47" i="5"/>
  <c r="JI47" i="5"/>
  <c r="JS47" i="5"/>
  <c r="JO47" i="5"/>
  <c r="KJ47" i="5"/>
  <c r="KG47" i="5"/>
  <c r="LG47" i="5"/>
  <c r="LC47" i="5"/>
  <c r="ME47" i="5"/>
  <c r="MA47" i="5"/>
  <c r="IM48" i="5"/>
  <c r="II48" i="5"/>
  <c r="KA48" i="5"/>
  <c r="JW48" i="5"/>
  <c r="KQ48" i="5"/>
  <c r="KM48" i="5"/>
  <c r="KY48" i="5"/>
  <c r="KU48" i="5"/>
  <c r="MC48" i="5"/>
  <c r="MF48" i="5"/>
  <c r="JA49" i="5"/>
  <c r="JD49" i="5"/>
  <c r="JY49" i="5"/>
  <c r="KB49" i="5"/>
  <c r="KO49" i="5"/>
  <c r="KR49" i="5"/>
  <c r="KW49" i="5"/>
  <c r="KZ49" i="5"/>
  <c r="LE49" i="5"/>
  <c r="LH49" i="5"/>
  <c r="LO49" i="5"/>
  <c r="LK49" i="5"/>
  <c r="LW49" i="5"/>
  <c r="LS49" i="5"/>
  <c r="MM49" i="5"/>
  <c r="MI49" i="5"/>
  <c r="IE50" i="5"/>
  <c r="IA50" i="5"/>
  <c r="IN50" i="5"/>
  <c r="IK50" i="5"/>
  <c r="JS50" i="5"/>
  <c r="JO50" i="5"/>
  <c r="KG50" i="5"/>
  <c r="KJ50" i="5"/>
  <c r="LG50" i="5"/>
  <c r="LC50" i="5"/>
  <c r="ME50" i="5"/>
  <c r="MA50" i="5"/>
  <c r="IU51" i="5"/>
  <c r="IQ51" i="5"/>
  <c r="JA51" i="5"/>
  <c r="JD51" i="5"/>
  <c r="KB51" i="5"/>
  <c r="JY51" i="5"/>
  <c r="KZ51" i="5"/>
  <c r="LO51" i="5"/>
  <c r="LK51" i="5"/>
  <c r="LW51" i="5"/>
  <c r="LS51" i="5"/>
  <c r="MM51" i="5"/>
  <c r="MI51" i="5"/>
  <c r="HW52" i="5"/>
  <c r="HS52" i="5"/>
  <c r="IK52" i="5"/>
  <c r="IN52" i="5"/>
  <c r="JS52" i="5"/>
  <c r="JO52" i="5"/>
  <c r="KG52" i="5"/>
  <c r="KJ52" i="5"/>
  <c r="LG52" i="5"/>
  <c r="LC52" i="5"/>
  <c r="ME52" i="5"/>
  <c r="MA52" i="5"/>
  <c r="IU53" i="5"/>
  <c r="IQ53" i="5"/>
  <c r="JA53" i="5"/>
  <c r="JD53" i="5"/>
  <c r="JY53" i="5"/>
  <c r="KB53" i="5"/>
  <c r="KO53" i="5"/>
  <c r="KR53" i="5"/>
  <c r="LE53" i="5"/>
  <c r="LH53" i="5"/>
  <c r="LO53" i="5"/>
  <c r="LK53" i="5"/>
  <c r="LW53" i="5"/>
  <c r="LS53" i="5"/>
  <c r="MM53" i="5"/>
  <c r="MI53" i="5"/>
  <c r="LE54" i="5"/>
  <c r="MC54" i="5"/>
  <c r="MF54" i="5"/>
  <c r="GK36" i="5"/>
  <c r="HT36" i="5"/>
  <c r="IN36" i="5"/>
  <c r="JD36" i="5"/>
  <c r="FW38" i="5"/>
  <c r="GL38" i="5" s="1"/>
  <c r="KV40" i="5"/>
  <c r="LD40" i="5"/>
  <c r="LJ40" i="5"/>
  <c r="LW40" i="5"/>
  <c r="LS40" i="5"/>
  <c r="MM40" i="5"/>
  <c r="MI40" i="5"/>
  <c r="HT40" i="5"/>
  <c r="IN41" i="5"/>
  <c r="IK41" i="5"/>
  <c r="JL41" i="5"/>
  <c r="JI41" i="5"/>
  <c r="JS41" i="5"/>
  <c r="JO41" i="5"/>
  <c r="KJ41" i="5"/>
  <c r="KG41" i="5"/>
  <c r="LG41" i="5"/>
  <c r="LC41" i="5"/>
  <c r="ME41" i="5"/>
  <c r="MA41" i="5"/>
  <c r="IU42" i="5"/>
  <c r="IQ42" i="5"/>
  <c r="JY42" i="5"/>
  <c r="KB42" i="5"/>
  <c r="KW42" i="5"/>
  <c r="KZ42" i="5"/>
  <c r="LO42" i="5"/>
  <c r="LK42" i="5"/>
  <c r="LW42" i="5"/>
  <c r="LS42" i="5"/>
  <c r="MM42" i="5"/>
  <c r="MI42" i="5"/>
  <c r="IK43" i="5"/>
  <c r="IN43" i="5"/>
  <c r="JS43" i="5"/>
  <c r="JO43" i="5"/>
  <c r="KJ43" i="5"/>
  <c r="KG43" i="5"/>
  <c r="LG43" i="5"/>
  <c r="LC43" i="5"/>
  <c r="ME43" i="5"/>
  <c r="MA43" i="5"/>
  <c r="JY44" i="5"/>
  <c r="KB44" i="5"/>
  <c r="LW44" i="5"/>
  <c r="LS44" i="5"/>
  <c r="MM44" i="5"/>
  <c r="MI44" i="5"/>
  <c r="IM45" i="5"/>
  <c r="II45" i="5"/>
  <c r="KA45" i="5"/>
  <c r="JW45" i="5"/>
  <c r="KQ45" i="5"/>
  <c r="KM45" i="5"/>
  <c r="KY45" i="5"/>
  <c r="KU45" i="5"/>
  <c r="MC45" i="5"/>
  <c r="MF45" i="5"/>
  <c r="HX46" i="5"/>
  <c r="HU46" i="5"/>
  <c r="IF46" i="5"/>
  <c r="IC46" i="5"/>
  <c r="IM46" i="5"/>
  <c r="II46" i="5"/>
  <c r="KA46" i="5"/>
  <c r="JW46" i="5"/>
  <c r="KQ46" i="5"/>
  <c r="KM46" i="5"/>
  <c r="MC46" i="5"/>
  <c r="MF46" i="5"/>
  <c r="JC47" i="5"/>
  <c r="IY47" i="5"/>
  <c r="KI47" i="5"/>
  <c r="KE47" i="5"/>
  <c r="LX47" i="5"/>
  <c r="LU47" i="5"/>
  <c r="MN47" i="5"/>
  <c r="MK47" i="5"/>
  <c r="IE48" i="5"/>
  <c r="IA48" i="5"/>
  <c r="IK48" i="5"/>
  <c r="IN48" i="5"/>
  <c r="JS48" i="5"/>
  <c r="JO48" i="5"/>
  <c r="KG48" i="5"/>
  <c r="KJ48" i="5"/>
  <c r="LG48" i="5"/>
  <c r="LC48" i="5"/>
  <c r="ME48" i="5"/>
  <c r="MA48" i="5"/>
  <c r="IC49" i="5"/>
  <c r="IF49" i="5"/>
  <c r="IM49" i="5"/>
  <c r="II49" i="5"/>
  <c r="KA49" i="5"/>
  <c r="JW49" i="5"/>
  <c r="KQ49" i="5"/>
  <c r="KM49" i="5"/>
  <c r="MC49" i="5"/>
  <c r="MF49" i="5"/>
  <c r="JC50" i="5"/>
  <c r="IY50" i="5"/>
  <c r="KI50" i="5"/>
  <c r="KE50" i="5"/>
  <c r="LU50" i="5"/>
  <c r="LX50" i="5"/>
  <c r="MK50" i="5"/>
  <c r="MN50" i="5"/>
  <c r="IC51" i="5"/>
  <c r="IF51" i="5"/>
  <c r="IM51" i="5"/>
  <c r="II51" i="5"/>
  <c r="KA51" i="5"/>
  <c r="JW51" i="5"/>
  <c r="KQ51" i="5"/>
  <c r="KM51" i="5"/>
  <c r="KY51" i="5"/>
  <c r="KU51" i="5"/>
  <c r="MF51" i="5"/>
  <c r="MC51" i="5"/>
  <c r="IS52" i="5"/>
  <c r="IV52" i="5"/>
  <c r="KI52" i="5"/>
  <c r="KE52" i="5"/>
  <c r="LU52" i="5"/>
  <c r="LX52" i="5"/>
  <c r="MK52" i="5"/>
  <c r="MN52" i="5"/>
  <c r="IM53" i="5"/>
  <c r="II53" i="5"/>
  <c r="JK53" i="5"/>
  <c r="JG53" i="5"/>
  <c r="KA53" i="5"/>
  <c r="JW53" i="5"/>
  <c r="KQ53" i="5"/>
  <c r="KM53" i="5"/>
  <c r="KY53" i="5"/>
  <c r="KU53" i="5"/>
  <c r="MC53" i="5"/>
  <c r="MF53" i="5"/>
  <c r="JO35" i="5"/>
  <c r="JW35" i="5"/>
  <c r="LC35" i="5"/>
  <c r="LK35" i="5"/>
  <c r="LS35" i="5"/>
  <c r="MA35" i="5"/>
  <c r="MI35" i="5"/>
  <c r="KY40" i="5"/>
  <c r="KU40" i="5"/>
  <c r="MC40" i="5"/>
  <c r="MF40" i="5"/>
  <c r="IV41" i="5"/>
  <c r="IS41" i="5"/>
  <c r="JC41" i="5"/>
  <c r="IY41" i="5"/>
  <c r="JQ41" i="5"/>
  <c r="KI41" i="5"/>
  <c r="KE41" i="5"/>
  <c r="LX41" i="5"/>
  <c r="LU41" i="5"/>
  <c r="MN41" i="5"/>
  <c r="MK41" i="5"/>
  <c r="IF42" i="5"/>
  <c r="IC42" i="5"/>
  <c r="IM42" i="5"/>
  <c r="II42" i="5"/>
  <c r="KA42" i="5"/>
  <c r="JW42" i="5"/>
  <c r="KQ42" i="5"/>
  <c r="KM42" i="5"/>
  <c r="MC42" i="5"/>
  <c r="MF42" i="5"/>
  <c r="JC43" i="5"/>
  <c r="IY43" i="5"/>
  <c r="KI43" i="5"/>
  <c r="KE43" i="5"/>
  <c r="LX43" i="5"/>
  <c r="LU43" i="5"/>
  <c r="MN43" i="5"/>
  <c r="MK43" i="5"/>
  <c r="IM44" i="5"/>
  <c r="II44" i="5"/>
  <c r="KA44" i="5"/>
  <c r="JW44" i="5"/>
  <c r="MC44" i="5"/>
  <c r="MF44" i="5"/>
  <c r="HS45" i="5"/>
  <c r="IK45" i="5"/>
  <c r="IN45" i="5"/>
  <c r="JS45" i="5"/>
  <c r="JO45" i="5"/>
  <c r="KG45" i="5"/>
  <c r="KJ45" i="5"/>
  <c r="LG45" i="5"/>
  <c r="LC45" i="5"/>
  <c r="ME45" i="5"/>
  <c r="MA45" i="5"/>
  <c r="IN46" i="5"/>
  <c r="IK46" i="5"/>
  <c r="JS46" i="5"/>
  <c r="JO46" i="5"/>
  <c r="KG46" i="5"/>
  <c r="KJ46" i="5"/>
  <c r="LG46" i="5"/>
  <c r="LC46" i="5"/>
  <c r="ME46" i="5"/>
  <c r="MA46" i="5"/>
  <c r="IU47" i="5"/>
  <c r="IQ47" i="5"/>
  <c r="KB47" i="5"/>
  <c r="JY47" i="5"/>
  <c r="KO47" i="5"/>
  <c r="KW47" i="5"/>
  <c r="LW47" i="5"/>
  <c r="LS47" i="5"/>
  <c r="MM47" i="5"/>
  <c r="MI47" i="5"/>
  <c r="IV48" i="5"/>
  <c r="JC48" i="5"/>
  <c r="IY48" i="5"/>
  <c r="KI48" i="5"/>
  <c r="KE48" i="5"/>
  <c r="LU48" i="5"/>
  <c r="LX48" i="5"/>
  <c r="MK48" i="5"/>
  <c r="MN48" i="5"/>
  <c r="HW49" i="5"/>
  <c r="HS49" i="5"/>
  <c r="IK49" i="5"/>
  <c r="IN49" i="5"/>
  <c r="JS49" i="5"/>
  <c r="JO49" i="5"/>
  <c r="KG49" i="5"/>
  <c r="KJ49" i="5"/>
  <c r="LG49" i="5"/>
  <c r="LC49" i="5"/>
  <c r="ME49" i="5"/>
  <c r="MA49" i="5"/>
  <c r="JD50" i="5"/>
  <c r="JA50" i="5"/>
  <c r="JY50" i="5"/>
  <c r="KB50" i="5"/>
  <c r="KW50" i="5"/>
  <c r="LH50" i="5"/>
  <c r="LO50" i="5"/>
  <c r="LK50" i="5"/>
  <c r="LW50" i="5"/>
  <c r="LS50" i="5"/>
  <c r="MM50" i="5"/>
  <c r="MI50" i="5"/>
  <c r="IK51" i="5"/>
  <c r="IN51" i="5"/>
  <c r="JS51" i="5"/>
  <c r="JO51" i="5"/>
  <c r="KJ51" i="5"/>
  <c r="KG51" i="5"/>
  <c r="LG51" i="5"/>
  <c r="LC51" i="5"/>
  <c r="ME51" i="5"/>
  <c r="MA51" i="5"/>
  <c r="JA52" i="5"/>
  <c r="JD52" i="5"/>
  <c r="JY52" i="5"/>
  <c r="KB52" i="5"/>
  <c r="KZ52" i="5"/>
  <c r="LW52" i="5"/>
  <c r="LS52" i="5"/>
  <c r="MM52" i="5"/>
  <c r="MI52" i="5"/>
  <c r="IK53" i="5"/>
  <c r="IN53" i="5"/>
  <c r="JI53" i="5"/>
  <c r="JL53" i="5"/>
  <c r="JS53" i="5"/>
  <c r="JO53" i="5"/>
  <c r="KG53" i="5"/>
  <c r="KJ53" i="5"/>
  <c r="LG53" i="5"/>
  <c r="LC53" i="5"/>
  <c r="ME53" i="5"/>
  <c r="MA53" i="5"/>
  <c r="LU54" i="5"/>
  <c r="LX54" i="5"/>
  <c r="MK54" i="5"/>
  <c r="MN54" i="5"/>
  <c r="LH56" i="5"/>
  <c r="MC56" i="5"/>
  <c r="MF56" i="5"/>
  <c r="GH41" i="5"/>
  <c r="GH42" i="5"/>
  <c r="GV42" i="5" s="1"/>
  <c r="JP42" i="5"/>
  <c r="FW43" i="5"/>
  <c r="HR43" i="5"/>
  <c r="GH44" i="5"/>
  <c r="GV44" i="5" s="1"/>
  <c r="JP44" i="5"/>
  <c r="GG45" i="5"/>
  <c r="GU45" i="5" s="1"/>
  <c r="HT45" i="5"/>
  <c r="GH46" i="5"/>
  <c r="GV46" i="5" s="1"/>
  <c r="JP46" i="5"/>
  <c r="GH47" i="5"/>
  <c r="FW48" i="5"/>
  <c r="HR48" i="5"/>
  <c r="GG49" i="5"/>
  <c r="GU49" i="5" s="1"/>
  <c r="HT49" i="5"/>
  <c r="GH50" i="5"/>
  <c r="GV50" i="5" s="1"/>
  <c r="JP50" i="5"/>
  <c r="FW51" i="5"/>
  <c r="HR51" i="5"/>
  <c r="FX52" i="5"/>
  <c r="GG53" i="5"/>
  <c r="GU53" i="5" s="1"/>
  <c r="HT53" i="5"/>
  <c r="JP53" i="5"/>
  <c r="GG54" i="5"/>
  <c r="HR54" i="5"/>
  <c r="JS54" i="5"/>
  <c r="JO54" i="5"/>
  <c r="KA54" i="5"/>
  <c r="JW54" i="5"/>
  <c r="KQ54" i="5"/>
  <c r="KM54" i="5"/>
  <c r="KY54" i="5"/>
  <c r="KU54" i="5"/>
  <c r="IS54" i="5"/>
  <c r="IY54" i="5"/>
  <c r="JP54" i="5"/>
  <c r="JY55" i="5"/>
  <c r="KB55" i="5"/>
  <c r="KO55" i="5"/>
  <c r="KA55" i="5"/>
  <c r="JW55" i="5"/>
  <c r="KQ55" i="5"/>
  <c r="KM55" i="5"/>
  <c r="GJ56" i="5"/>
  <c r="IP56" i="5"/>
  <c r="KI56" i="5"/>
  <c r="KE56" i="5"/>
  <c r="IK56" i="5"/>
  <c r="KZ56" i="5"/>
  <c r="LX56" i="5"/>
  <c r="MN56" i="5"/>
  <c r="MO56" i="5" s="1"/>
  <c r="OC56" i="5" s="1"/>
  <c r="JY57" i="5"/>
  <c r="KB57" i="5"/>
  <c r="KO57" i="5"/>
  <c r="KR57" i="5"/>
  <c r="KZ57" i="5"/>
  <c r="LW57" i="5"/>
  <c r="LS57" i="5"/>
  <c r="MM57" i="5"/>
  <c r="MI57" i="5"/>
  <c r="HW58" i="5"/>
  <c r="IE58" i="5"/>
  <c r="JS58" i="5"/>
  <c r="JO58" i="5"/>
  <c r="KG58" i="5"/>
  <c r="KJ58" i="5"/>
  <c r="LG58" i="5"/>
  <c r="LC58" i="5"/>
  <c r="ME58" i="5"/>
  <c r="MA58" i="5"/>
  <c r="HU59" i="5"/>
  <c r="IC59" i="5"/>
  <c r="IM59" i="5"/>
  <c r="II59" i="5"/>
  <c r="JK59" i="5"/>
  <c r="JG59" i="5"/>
  <c r="KA59" i="5"/>
  <c r="JW59" i="5"/>
  <c r="KQ59" i="5"/>
  <c r="MC59" i="5"/>
  <c r="MF59" i="5"/>
  <c r="JC60" i="5"/>
  <c r="IY60" i="5"/>
  <c r="LX60" i="5"/>
  <c r="LU60" i="5"/>
  <c r="MN60" i="5"/>
  <c r="MK60" i="5"/>
  <c r="IM61" i="5"/>
  <c r="II61" i="5"/>
  <c r="JK61" i="5"/>
  <c r="JG61" i="5"/>
  <c r="KA61" i="5"/>
  <c r="JW61" i="5"/>
  <c r="KQ61" i="5"/>
  <c r="KM61" i="5"/>
  <c r="MC61" i="5"/>
  <c r="MF61" i="5"/>
  <c r="IU62" i="5"/>
  <c r="IQ62" i="5"/>
  <c r="JD62" i="5"/>
  <c r="JA62" i="5"/>
  <c r="KB62" i="5"/>
  <c r="JY62" i="5"/>
  <c r="LO62" i="5"/>
  <c r="LK62" i="5"/>
  <c r="LW62" i="5"/>
  <c r="LS62" i="5"/>
  <c r="MM62" i="5"/>
  <c r="MI62" i="5"/>
  <c r="FW41" i="5"/>
  <c r="HR41" i="5"/>
  <c r="FW42" i="5"/>
  <c r="GL42" i="5" s="1"/>
  <c r="HR42" i="5"/>
  <c r="FX43" i="5"/>
  <c r="FW44" i="5"/>
  <c r="GL44" i="5" s="1"/>
  <c r="HR44" i="5"/>
  <c r="JP45" i="5"/>
  <c r="FW46" i="5"/>
  <c r="GL46" i="5" s="1"/>
  <c r="HR46" i="5"/>
  <c r="FW47" i="5"/>
  <c r="HR47" i="5"/>
  <c r="FX48" i="5"/>
  <c r="JP49" i="5"/>
  <c r="FW50" i="5"/>
  <c r="GL50" i="5" s="1"/>
  <c r="HR50" i="5"/>
  <c r="FX51" i="5"/>
  <c r="GG52" i="5"/>
  <c r="HT52" i="5"/>
  <c r="GK54" i="5"/>
  <c r="IM54" i="5"/>
  <c r="JA54" i="5"/>
  <c r="KZ54" i="5"/>
  <c r="GH55" i="5"/>
  <c r="IB55" i="5"/>
  <c r="IE55" i="5"/>
  <c r="IA55" i="5"/>
  <c r="LW55" i="5"/>
  <c r="LS55" i="5"/>
  <c r="IM56" i="5"/>
  <c r="II56" i="5"/>
  <c r="IC57" i="5"/>
  <c r="IF57" i="5"/>
  <c r="IM57" i="5"/>
  <c r="II57" i="5"/>
  <c r="KA57" i="5"/>
  <c r="JW57" i="5"/>
  <c r="KQ57" i="5"/>
  <c r="KM57" i="5"/>
  <c r="KY57" i="5"/>
  <c r="KU57" i="5"/>
  <c r="MC57" i="5"/>
  <c r="MF57" i="5"/>
  <c r="JC58" i="5"/>
  <c r="IY58" i="5"/>
  <c r="KI58" i="5"/>
  <c r="KE58" i="5"/>
  <c r="LM58" i="5"/>
  <c r="LU58" i="5"/>
  <c r="LX58" i="5"/>
  <c r="MK58" i="5"/>
  <c r="MN58" i="5"/>
  <c r="IE59" i="5"/>
  <c r="IA59" i="5"/>
  <c r="IK59" i="5"/>
  <c r="IN59" i="5"/>
  <c r="JI59" i="5"/>
  <c r="JL59" i="5"/>
  <c r="JS59" i="5"/>
  <c r="JO59" i="5"/>
  <c r="KG59" i="5"/>
  <c r="KJ59" i="5"/>
  <c r="LG59" i="5"/>
  <c r="LC59" i="5"/>
  <c r="ME59" i="5"/>
  <c r="MA59" i="5"/>
  <c r="JD60" i="5"/>
  <c r="JA60" i="5"/>
  <c r="KB60" i="5"/>
  <c r="JY60" i="5"/>
  <c r="KR60" i="5"/>
  <c r="KO60" i="5"/>
  <c r="KZ60" i="5"/>
  <c r="KW60" i="5"/>
  <c r="IE61" i="5"/>
  <c r="IA61" i="5"/>
  <c r="IK61" i="5"/>
  <c r="IN61" i="5"/>
  <c r="JS61" i="5"/>
  <c r="JO61" i="5"/>
  <c r="KG61" i="5"/>
  <c r="KJ61" i="5"/>
  <c r="LG61" i="5"/>
  <c r="LC61" i="5"/>
  <c r="ME61" i="5"/>
  <c r="MA61" i="5"/>
  <c r="HX62" i="5"/>
  <c r="HU62" i="5"/>
  <c r="IM62" i="5"/>
  <c r="II62" i="5"/>
  <c r="JK62" i="5"/>
  <c r="JG62" i="5"/>
  <c r="KA62" i="5"/>
  <c r="JW62" i="5"/>
  <c r="KQ62" i="5"/>
  <c r="KM62" i="5"/>
  <c r="KY62" i="5"/>
  <c r="KU62" i="5"/>
  <c r="MF62" i="5"/>
  <c r="MC62" i="5"/>
  <c r="FX41" i="5"/>
  <c r="HT43" i="5"/>
  <c r="FW45" i="5"/>
  <c r="GL45" i="5" s="1"/>
  <c r="FX47" i="5"/>
  <c r="HT48" i="5"/>
  <c r="FW49" i="5"/>
  <c r="GL49" i="5" s="1"/>
  <c r="HT51" i="5"/>
  <c r="JP52" i="5"/>
  <c r="FW53" i="5"/>
  <c r="GL53" i="5" s="1"/>
  <c r="IP54" i="5"/>
  <c r="KI54" i="5"/>
  <c r="KE54" i="5"/>
  <c r="IC54" i="5"/>
  <c r="KR54" i="5"/>
  <c r="KG55" i="5"/>
  <c r="KJ55" i="5"/>
  <c r="IU55" i="5"/>
  <c r="JS55" i="5"/>
  <c r="JO55" i="5"/>
  <c r="KI55" i="5"/>
  <c r="KE55" i="5"/>
  <c r="GG56" i="5"/>
  <c r="HR56" i="5"/>
  <c r="IE56" i="5"/>
  <c r="IA56" i="5"/>
  <c r="JS56" i="5"/>
  <c r="JO56" i="5"/>
  <c r="KA56" i="5"/>
  <c r="JW56" i="5"/>
  <c r="KQ56" i="5"/>
  <c r="KM56" i="5"/>
  <c r="GL56" i="5"/>
  <c r="HU56" i="5"/>
  <c r="JS57" i="5"/>
  <c r="JO57" i="5"/>
  <c r="KG57" i="5"/>
  <c r="KJ57" i="5"/>
  <c r="LG57" i="5"/>
  <c r="LC57" i="5"/>
  <c r="ME57" i="5"/>
  <c r="MA57" i="5"/>
  <c r="IU58" i="5"/>
  <c r="JY58" i="5"/>
  <c r="KB58" i="5"/>
  <c r="KO58" i="5"/>
  <c r="KZ58" i="5"/>
  <c r="LW58" i="5"/>
  <c r="LS58" i="5"/>
  <c r="MM58" i="5"/>
  <c r="MI58" i="5"/>
  <c r="JC59" i="5"/>
  <c r="IY59" i="5"/>
  <c r="KI59" i="5"/>
  <c r="KE59" i="5"/>
  <c r="LM59" i="5"/>
  <c r="LP59" i="5"/>
  <c r="LU59" i="5"/>
  <c r="LX59" i="5"/>
  <c r="MK59" i="5"/>
  <c r="MN59" i="5"/>
  <c r="MF60" i="5"/>
  <c r="MC60" i="5"/>
  <c r="IS61" i="5"/>
  <c r="IV61" i="5"/>
  <c r="JC61" i="5"/>
  <c r="IY61" i="5"/>
  <c r="KI61" i="5"/>
  <c r="KE61" i="5"/>
  <c r="LP61" i="5"/>
  <c r="LU61" i="5"/>
  <c r="LX61" i="5"/>
  <c r="MK61" i="5"/>
  <c r="MN61" i="5"/>
  <c r="IN62" i="5"/>
  <c r="IK62" i="5"/>
  <c r="JL62" i="5"/>
  <c r="JI62" i="5"/>
  <c r="JS62" i="5"/>
  <c r="JO62" i="5"/>
  <c r="KJ62" i="5"/>
  <c r="KG62" i="5"/>
  <c r="LG62" i="5"/>
  <c r="LC62" i="5"/>
  <c r="ME62" i="5"/>
  <c r="MA62" i="5"/>
  <c r="IK54" i="5"/>
  <c r="JP55" i="5"/>
  <c r="FX55" i="5"/>
  <c r="HW55" i="5"/>
  <c r="HS55" i="5"/>
  <c r="IM55" i="5"/>
  <c r="II55" i="5"/>
  <c r="JK55" i="5"/>
  <c r="JG55" i="5"/>
  <c r="MM55" i="5"/>
  <c r="MI55" i="5"/>
  <c r="GK56" i="5"/>
  <c r="JC56" i="5"/>
  <c r="IY56" i="5"/>
  <c r="IS56" i="5"/>
  <c r="KB56" i="5"/>
  <c r="JC57" i="5"/>
  <c r="IY57" i="5"/>
  <c r="KI57" i="5"/>
  <c r="KE57" i="5"/>
  <c r="LU57" i="5"/>
  <c r="LX57" i="5"/>
  <c r="MK57" i="5"/>
  <c r="MN57" i="5"/>
  <c r="IM58" i="5"/>
  <c r="II58" i="5"/>
  <c r="IS58" i="5"/>
  <c r="IV58" i="5"/>
  <c r="KA58" i="5"/>
  <c r="JW58" i="5"/>
  <c r="MC58" i="5"/>
  <c r="MF58" i="5"/>
  <c r="IU59" i="5"/>
  <c r="IQ59" i="5"/>
  <c r="JY59" i="5"/>
  <c r="KB59" i="5"/>
  <c r="LE59" i="5"/>
  <c r="LW59" i="5"/>
  <c r="LS59" i="5"/>
  <c r="MM59" i="5"/>
  <c r="MI59" i="5"/>
  <c r="IN60" i="5"/>
  <c r="IK60" i="5"/>
  <c r="KJ60" i="5"/>
  <c r="KG60" i="5"/>
  <c r="LG60" i="5"/>
  <c r="LC60" i="5"/>
  <c r="LK60" i="5"/>
  <c r="ME60" i="5"/>
  <c r="MA60" i="5"/>
  <c r="JS60" i="5"/>
  <c r="IU61" i="5"/>
  <c r="IQ61" i="5"/>
  <c r="JA61" i="5"/>
  <c r="JD61" i="5"/>
  <c r="JY61" i="5"/>
  <c r="KB61" i="5"/>
  <c r="KO61" i="5"/>
  <c r="KR61" i="5"/>
  <c r="KW61" i="5"/>
  <c r="KZ61" i="5"/>
  <c r="LW61" i="5"/>
  <c r="LS61" i="5"/>
  <c r="MM61" i="5"/>
  <c r="MI61" i="5"/>
  <c r="IV62" i="5"/>
  <c r="JC62" i="5"/>
  <c r="IY62" i="5"/>
  <c r="KI62" i="5"/>
  <c r="KE62" i="5"/>
  <c r="LX62" i="5"/>
  <c r="LU62" i="5"/>
  <c r="MN62" i="5"/>
  <c r="MK62" i="5"/>
  <c r="FX57" i="5"/>
  <c r="LJ57" i="5"/>
  <c r="FX58" i="5"/>
  <c r="LJ58" i="5"/>
  <c r="GG59" i="5"/>
  <c r="JP59" i="5"/>
  <c r="GH60" i="5"/>
  <c r="FN113" i="5"/>
  <c r="FX61" i="5"/>
  <c r="GV61" i="5" s="1"/>
  <c r="GH62" i="5"/>
  <c r="IP63" i="5"/>
  <c r="JA63" i="5"/>
  <c r="JD63" i="5"/>
  <c r="JY63" i="5"/>
  <c r="KB63" i="5"/>
  <c r="KO63" i="5"/>
  <c r="KR63" i="5"/>
  <c r="KW63" i="5"/>
  <c r="KZ63" i="5"/>
  <c r="LO63" i="5"/>
  <c r="LW63" i="5"/>
  <c r="LS63" i="5"/>
  <c r="MM63" i="5"/>
  <c r="MI63" i="5"/>
  <c r="JC64" i="5"/>
  <c r="IY64" i="5"/>
  <c r="KI64" i="5"/>
  <c r="KE64" i="5"/>
  <c r="LU64" i="5"/>
  <c r="LX64" i="5"/>
  <c r="MK64" i="5"/>
  <c r="MN64" i="5"/>
  <c r="HX65" i="5"/>
  <c r="HU65" i="5"/>
  <c r="IC65" i="5"/>
  <c r="IM65" i="5"/>
  <c r="II65" i="5"/>
  <c r="KA65" i="5"/>
  <c r="JW65" i="5"/>
  <c r="KQ65" i="5"/>
  <c r="KM65" i="5"/>
  <c r="MC65" i="5"/>
  <c r="MF65" i="5"/>
  <c r="JC66" i="5"/>
  <c r="IY66" i="5"/>
  <c r="KI66" i="5"/>
  <c r="KE66" i="5"/>
  <c r="LU66" i="5"/>
  <c r="LX66" i="5"/>
  <c r="MK66" i="5"/>
  <c r="MN66" i="5"/>
  <c r="HW67" i="5"/>
  <c r="HS67" i="5"/>
  <c r="IE67" i="5"/>
  <c r="IK67" i="5"/>
  <c r="IN67" i="5"/>
  <c r="JI67" i="5"/>
  <c r="JL67" i="5"/>
  <c r="JS67" i="5"/>
  <c r="JO67" i="5"/>
  <c r="KG67" i="5"/>
  <c r="KJ67" i="5"/>
  <c r="LG67" i="5"/>
  <c r="LC67" i="5"/>
  <c r="ME67" i="5"/>
  <c r="MA67" i="5"/>
  <c r="IM68" i="5"/>
  <c r="II68" i="5"/>
  <c r="JK68" i="5"/>
  <c r="JG68" i="5"/>
  <c r="KA68" i="5"/>
  <c r="JW68" i="5"/>
  <c r="KY68" i="5"/>
  <c r="KU68" i="5"/>
  <c r="MC68" i="5"/>
  <c r="MF68" i="5"/>
  <c r="IU69" i="5"/>
  <c r="IQ69" i="5"/>
  <c r="JY69" i="5"/>
  <c r="KB69" i="5"/>
  <c r="KO69" i="5"/>
  <c r="KR69" i="5"/>
  <c r="KW69" i="5"/>
  <c r="KZ69" i="5"/>
  <c r="LE69" i="5"/>
  <c r="LH69" i="5"/>
  <c r="LW69" i="5"/>
  <c r="LS69" i="5"/>
  <c r="MM69" i="5"/>
  <c r="MI69" i="5"/>
  <c r="JC70" i="5"/>
  <c r="IY70" i="5"/>
  <c r="KI70" i="5"/>
  <c r="KE70" i="5"/>
  <c r="LP70" i="5"/>
  <c r="LX70" i="5"/>
  <c r="LU70" i="5"/>
  <c r="MN70" i="5"/>
  <c r="MK70" i="5"/>
  <c r="IE71" i="5"/>
  <c r="IA71" i="5"/>
  <c r="IK71" i="5"/>
  <c r="IN71" i="5"/>
  <c r="JI71" i="5"/>
  <c r="JL71" i="5"/>
  <c r="JS71" i="5"/>
  <c r="JO71" i="5"/>
  <c r="KG71" i="5"/>
  <c r="KJ71" i="5"/>
  <c r="LG71" i="5"/>
  <c r="LC71" i="5"/>
  <c r="ME71" i="5"/>
  <c r="MA71" i="5"/>
  <c r="HX72" i="5"/>
  <c r="HU72" i="5"/>
  <c r="IM72" i="5"/>
  <c r="II72" i="5"/>
  <c r="JK72" i="5"/>
  <c r="JG72" i="5"/>
  <c r="KA72" i="5"/>
  <c r="JW72" i="5"/>
  <c r="KQ72" i="5"/>
  <c r="KM72" i="5"/>
  <c r="MF72" i="5"/>
  <c r="MC72" i="5"/>
  <c r="IU73" i="5"/>
  <c r="IQ73" i="5"/>
  <c r="JY73" i="5"/>
  <c r="KB73" i="5"/>
  <c r="KO73" i="5"/>
  <c r="KR73" i="5"/>
  <c r="LE73" i="5"/>
  <c r="LH73" i="5"/>
  <c r="LO73" i="5"/>
  <c r="LK73" i="5"/>
  <c r="LW73" i="5"/>
  <c r="LS73" i="5"/>
  <c r="MM73" i="5"/>
  <c r="MI73" i="5"/>
  <c r="IV74" i="5"/>
  <c r="JC74" i="5"/>
  <c r="IY74" i="5"/>
  <c r="JQ74" i="5"/>
  <c r="KI74" i="5"/>
  <c r="KE74" i="5"/>
  <c r="LX74" i="5"/>
  <c r="LU74" i="5"/>
  <c r="MN74" i="5"/>
  <c r="MK74" i="5"/>
  <c r="IK75" i="5"/>
  <c r="IN75" i="5"/>
  <c r="JS75" i="5"/>
  <c r="JO75" i="5"/>
  <c r="KG75" i="5"/>
  <c r="KJ75" i="5"/>
  <c r="LG75" i="5"/>
  <c r="LC75" i="5"/>
  <c r="ME75" i="5"/>
  <c r="MA75" i="5"/>
  <c r="JA76" i="5"/>
  <c r="JD76" i="5"/>
  <c r="JY76" i="5"/>
  <c r="KB76" i="5"/>
  <c r="KO76" i="5"/>
  <c r="KR76" i="5"/>
  <c r="LW76" i="5"/>
  <c r="LS76" i="5"/>
  <c r="MM76" i="5"/>
  <c r="MI76" i="5"/>
  <c r="JQ77" i="5"/>
  <c r="KI77" i="5"/>
  <c r="KE77" i="5"/>
  <c r="LX77" i="5"/>
  <c r="LU77" i="5"/>
  <c r="MN77" i="5"/>
  <c r="MK77" i="5"/>
  <c r="IF78" i="5"/>
  <c r="IM78" i="5"/>
  <c r="II78" i="5"/>
  <c r="JK78" i="5"/>
  <c r="JG78" i="5"/>
  <c r="KA78" i="5"/>
  <c r="JW78" i="5"/>
  <c r="KY78" i="5"/>
  <c r="MC78" i="5"/>
  <c r="MF78" i="5"/>
  <c r="GK57" i="5"/>
  <c r="HT57" i="5"/>
  <c r="IN57" i="5"/>
  <c r="JD57" i="5"/>
  <c r="GK58" i="5"/>
  <c r="HT58" i="5"/>
  <c r="IN58" i="5"/>
  <c r="JD58" i="5"/>
  <c r="FW60" i="5"/>
  <c r="GG61" i="5"/>
  <c r="HT61" i="5"/>
  <c r="JP61" i="5"/>
  <c r="FW62" i="5"/>
  <c r="HR62" i="5"/>
  <c r="IM63" i="5"/>
  <c r="II63" i="5"/>
  <c r="JK63" i="5"/>
  <c r="JG63" i="5"/>
  <c r="KA63" i="5"/>
  <c r="JW63" i="5"/>
  <c r="KQ63" i="5"/>
  <c r="KM63" i="5"/>
  <c r="MC63" i="5"/>
  <c r="MF63" i="5"/>
  <c r="IU64" i="5"/>
  <c r="JY64" i="5"/>
  <c r="KB64" i="5"/>
  <c r="LW64" i="5"/>
  <c r="LS64" i="5"/>
  <c r="MM64" i="5"/>
  <c r="MI64" i="5"/>
  <c r="IE65" i="5"/>
  <c r="IA65" i="5"/>
  <c r="IN65" i="5"/>
  <c r="IK65" i="5"/>
  <c r="JS65" i="5"/>
  <c r="JO65" i="5"/>
  <c r="KG65" i="5"/>
  <c r="KJ65" i="5"/>
  <c r="LG65" i="5"/>
  <c r="LC65" i="5"/>
  <c r="ME65" i="5"/>
  <c r="MA65" i="5"/>
  <c r="IU66" i="5"/>
  <c r="IQ66" i="5"/>
  <c r="JA66" i="5"/>
  <c r="JD66" i="5"/>
  <c r="JY66" i="5"/>
  <c r="KB66" i="5"/>
  <c r="KW66" i="5"/>
  <c r="KZ66" i="5"/>
  <c r="LE66" i="5"/>
  <c r="LH66" i="5"/>
  <c r="LO66" i="5"/>
  <c r="LK66" i="5"/>
  <c r="LW66" i="5"/>
  <c r="LS66" i="5"/>
  <c r="MM66" i="5"/>
  <c r="MI66" i="5"/>
  <c r="JC67" i="5"/>
  <c r="IY67" i="5"/>
  <c r="KI67" i="5"/>
  <c r="KE67" i="5"/>
  <c r="LP67" i="5"/>
  <c r="LU67" i="5"/>
  <c r="LX67" i="5"/>
  <c r="MK67" i="5"/>
  <c r="MN67" i="5"/>
  <c r="IK68" i="5"/>
  <c r="IN68" i="5"/>
  <c r="JS68" i="5"/>
  <c r="JO68" i="5"/>
  <c r="KG68" i="5"/>
  <c r="KJ68" i="5"/>
  <c r="LG68" i="5"/>
  <c r="LC68" i="5"/>
  <c r="ME68" i="5"/>
  <c r="MA68" i="5"/>
  <c r="IM69" i="5"/>
  <c r="II69" i="5"/>
  <c r="JK69" i="5"/>
  <c r="JG69" i="5"/>
  <c r="KA69" i="5"/>
  <c r="JW69" i="5"/>
  <c r="KQ69" i="5"/>
  <c r="KM69" i="5"/>
  <c r="MC69" i="5"/>
  <c r="MF69" i="5"/>
  <c r="IU70" i="5"/>
  <c r="IQ70" i="5"/>
  <c r="JD70" i="5"/>
  <c r="JA70" i="5"/>
  <c r="KB70" i="5"/>
  <c r="JY70" i="5"/>
  <c r="KO70" i="5"/>
  <c r="LW70" i="5"/>
  <c r="LS70" i="5"/>
  <c r="MM70" i="5"/>
  <c r="MI70" i="5"/>
  <c r="IS71" i="5"/>
  <c r="IV71" i="5"/>
  <c r="JC71" i="5"/>
  <c r="IY71" i="5"/>
  <c r="KI71" i="5"/>
  <c r="KE71" i="5"/>
  <c r="LM71" i="5"/>
  <c r="LP71" i="5"/>
  <c r="LU71" i="5"/>
  <c r="LX71" i="5"/>
  <c r="MK71" i="5"/>
  <c r="MN71" i="5"/>
  <c r="IE72" i="5"/>
  <c r="IA72" i="5"/>
  <c r="IN72" i="5"/>
  <c r="IK72" i="5"/>
  <c r="JS72" i="5"/>
  <c r="JO72" i="5"/>
  <c r="KJ72" i="5"/>
  <c r="KG72" i="5"/>
  <c r="LG72" i="5"/>
  <c r="LC72" i="5"/>
  <c r="ME72" i="5"/>
  <c r="MA72" i="5"/>
  <c r="IC73" i="5"/>
  <c r="IM73" i="5"/>
  <c r="II73" i="5"/>
  <c r="JK73" i="5"/>
  <c r="JG73" i="5"/>
  <c r="KA73" i="5"/>
  <c r="JW73" i="5"/>
  <c r="KY73" i="5"/>
  <c r="KU73" i="5"/>
  <c r="MC73" i="5"/>
  <c r="MF73" i="5"/>
  <c r="IU74" i="5"/>
  <c r="IQ74" i="5"/>
  <c r="JD74" i="5"/>
  <c r="JA74" i="5"/>
  <c r="KB74" i="5"/>
  <c r="JY74" i="5"/>
  <c r="KZ74" i="5"/>
  <c r="KW74" i="5"/>
  <c r="LH74" i="5"/>
  <c r="LE74" i="5"/>
  <c r="LO74" i="5"/>
  <c r="LK74" i="5"/>
  <c r="LW74" i="5"/>
  <c r="LS74" i="5"/>
  <c r="MM74" i="5"/>
  <c r="MI74" i="5"/>
  <c r="JC75" i="5"/>
  <c r="IY75" i="5"/>
  <c r="KI75" i="5"/>
  <c r="KE75" i="5"/>
  <c r="LU75" i="5"/>
  <c r="LX75" i="5"/>
  <c r="MK75" i="5"/>
  <c r="MN75" i="5"/>
  <c r="IC76" i="5"/>
  <c r="IF76" i="5"/>
  <c r="IM76" i="5"/>
  <c r="II76" i="5"/>
  <c r="KA76" i="5"/>
  <c r="JW76" i="5"/>
  <c r="KQ76" i="5"/>
  <c r="KM76" i="5"/>
  <c r="KY76" i="5"/>
  <c r="KU76" i="5"/>
  <c r="MC76" i="5"/>
  <c r="MF76" i="5"/>
  <c r="JA77" i="5"/>
  <c r="JD77" i="5"/>
  <c r="KB77" i="5"/>
  <c r="JY77" i="5"/>
  <c r="KZ77" i="5"/>
  <c r="KW77" i="5"/>
  <c r="LW77" i="5"/>
  <c r="LS77" i="5"/>
  <c r="MM77" i="5"/>
  <c r="MI77" i="5"/>
  <c r="IE78" i="5"/>
  <c r="IA78" i="5"/>
  <c r="IK78" i="5"/>
  <c r="IN78" i="5"/>
  <c r="JI78" i="5"/>
  <c r="JL78" i="5"/>
  <c r="JS78" i="5"/>
  <c r="JO78" i="5"/>
  <c r="KG78" i="5"/>
  <c r="KJ78" i="5"/>
  <c r="LG78" i="5"/>
  <c r="LC78" i="5"/>
  <c r="ME78" i="5"/>
  <c r="MA78" i="5"/>
  <c r="IC81" i="5"/>
  <c r="IF81" i="5"/>
  <c r="JC82" i="5"/>
  <c r="IY82" i="5"/>
  <c r="HT55" i="5"/>
  <c r="IN55" i="5"/>
  <c r="JD55" i="5"/>
  <c r="JL55" i="5"/>
  <c r="LX55" i="5"/>
  <c r="MF55" i="5"/>
  <c r="MN55" i="5"/>
  <c r="JP57" i="5"/>
  <c r="JP58" i="5"/>
  <c r="FW59" i="5"/>
  <c r="GL59" i="5" s="1"/>
  <c r="FX60" i="5"/>
  <c r="HS60" i="5"/>
  <c r="II60" i="5"/>
  <c r="IQ60" i="5"/>
  <c r="JO60" i="5"/>
  <c r="JW60" i="5"/>
  <c r="KE60" i="5"/>
  <c r="LS60" i="5"/>
  <c r="MI60" i="5"/>
  <c r="FX62" i="5"/>
  <c r="GG63" i="5"/>
  <c r="GU63" i="5" s="1"/>
  <c r="HR63" i="5"/>
  <c r="IE63" i="5"/>
  <c r="IA63" i="5"/>
  <c r="IK63" i="5"/>
  <c r="IN63" i="5"/>
  <c r="JI63" i="5"/>
  <c r="JL63" i="5"/>
  <c r="JS63" i="5"/>
  <c r="JO63" i="5"/>
  <c r="KG63" i="5"/>
  <c r="KJ63" i="5"/>
  <c r="LG63" i="5"/>
  <c r="LC63" i="5"/>
  <c r="ME63" i="5"/>
  <c r="MA63" i="5"/>
  <c r="IM64" i="5"/>
  <c r="II64" i="5"/>
  <c r="KA64" i="5"/>
  <c r="JW64" i="5"/>
  <c r="KQ64" i="5"/>
  <c r="KM64" i="5"/>
  <c r="KY64" i="5"/>
  <c r="KU64" i="5"/>
  <c r="MC64" i="5"/>
  <c r="MF64" i="5"/>
  <c r="JC65" i="5"/>
  <c r="IY65" i="5"/>
  <c r="KI65" i="5"/>
  <c r="KE65" i="5"/>
  <c r="LU65" i="5"/>
  <c r="LX65" i="5"/>
  <c r="MK65" i="5"/>
  <c r="MN65" i="5"/>
  <c r="IC66" i="5"/>
  <c r="IF66" i="5"/>
  <c r="IM66" i="5"/>
  <c r="II66" i="5"/>
  <c r="JK66" i="5"/>
  <c r="JG66" i="5"/>
  <c r="KA66" i="5"/>
  <c r="JW66" i="5"/>
  <c r="KQ66" i="5"/>
  <c r="KM66" i="5"/>
  <c r="KY66" i="5"/>
  <c r="KU66" i="5"/>
  <c r="MC66" i="5"/>
  <c r="MF66" i="5"/>
  <c r="JA67" i="5"/>
  <c r="JD67" i="5"/>
  <c r="JY67" i="5"/>
  <c r="KB67" i="5"/>
  <c r="KO67" i="5"/>
  <c r="KR67" i="5"/>
  <c r="KW67" i="5"/>
  <c r="KZ67" i="5"/>
  <c r="LE67" i="5"/>
  <c r="LH67" i="5"/>
  <c r="LO67" i="5"/>
  <c r="LK67" i="5"/>
  <c r="LW67" i="5"/>
  <c r="LS67" i="5"/>
  <c r="MM67" i="5"/>
  <c r="MI67" i="5"/>
  <c r="KI68" i="5"/>
  <c r="KE68" i="5"/>
  <c r="LU68" i="5"/>
  <c r="LX68" i="5"/>
  <c r="MK68" i="5"/>
  <c r="MN68" i="5"/>
  <c r="HW69" i="5"/>
  <c r="HS69" i="5"/>
  <c r="IK69" i="5"/>
  <c r="IN69" i="5"/>
  <c r="JI69" i="5"/>
  <c r="JL69" i="5"/>
  <c r="JS69" i="5"/>
  <c r="JO69" i="5"/>
  <c r="KG69" i="5"/>
  <c r="KJ69" i="5"/>
  <c r="LG69" i="5"/>
  <c r="LC69" i="5"/>
  <c r="ME69" i="5"/>
  <c r="MA69" i="5"/>
  <c r="IF70" i="5"/>
  <c r="IC70" i="5"/>
  <c r="IM70" i="5"/>
  <c r="II70" i="5"/>
  <c r="JK70" i="5"/>
  <c r="JG70" i="5"/>
  <c r="KA70" i="5"/>
  <c r="JW70" i="5"/>
  <c r="KQ70" i="5"/>
  <c r="KM70" i="5"/>
  <c r="KY70" i="5"/>
  <c r="KU70" i="5"/>
  <c r="MF70" i="5"/>
  <c r="MC70" i="5"/>
  <c r="JA71" i="5"/>
  <c r="JD71" i="5"/>
  <c r="JY71" i="5"/>
  <c r="KB71" i="5"/>
  <c r="KO71" i="5"/>
  <c r="KR71" i="5"/>
  <c r="KW71" i="5"/>
  <c r="KZ71" i="5"/>
  <c r="LE71" i="5"/>
  <c r="LH71" i="5"/>
  <c r="LO71" i="5"/>
  <c r="LK71" i="5"/>
  <c r="LW71" i="5"/>
  <c r="LS71" i="5"/>
  <c r="MM71" i="5"/>
  <c r="MI71" i="5"/>
  <c r="IV72" i="5"/>
  <c r="IS72" i="5"/>
  <c r="JC72" i="5"/>
  <c r="JQ72" i="5"/>
  <c r="KI72" i="5"/>
  <c r="KE72" i="5"/>
  <c r="LP72" i="5"/>
  <c r="LX72" i="5"/>
  <c r="LU72" i="5"/>
  <c r="MN72" i="5"/>
  <c r="MK72" i="5"/>
  <c r="IE73" i="5"/>
  <c r="IA73" i="5"/>
  <c r="IK73" i="5"/>
  <c r="IN73" i="5"/>
  <c r="JI73" i="5"/>
  <c r="JL73" i="5"/>
  <c r="JS73" i="5"/>
  <c r="JO73" i="5"/>
  <c r="KG73" i="5"/>
  <c r="KJ73" i="5"/>
  <c r="LG73" i="5"/>
  <c r="LC73" i="5"/>
  <c r="ME73" i="5"/>
  <c r="MA73" i="5"/>
  <c r="HX74" i="5"/>
  <c r="HU74" i="5"/>
  <c r="IM74" i="5"/>
  <c r="II74" i="5"/>
  <c r="JK74" i="5"/>
  <c r="JG74" i="5"/>
  <c r="KA74" i="5"/>
  <c r="JW74" i="5"/>
  <c r="KQ74" i="5"/>
  <c r="KM74" i="5"/>
  <c r="KY74" i="5"/>
  <c r="KU74" i="5"/>
  <c r="MF74" i="5"/>
  <c r="MC74" i="5"/>
  <c r="JA75" i="5"/>
  <c r="JD75" i="5"/>
  <c r="JY75" i="5"/>
  <c r="KB75" i="5"/>
  <c r="KO75" i="5"/>
  <c r="KR75" i="5"/>
  <c r="KW75" i="5"/>
  <c r="KZ75" i="5"/>
  <c r="LE75" i="5"/>
  <c r="LH75" i="5"/>
  <c r="LO75" i="5"/>
  <c r="LW75" i="5"/>
  <c r="LS75" i="5"/>
  <c r="MM75" i="5"/>
  <c r="MI75" i="5"/>
  <c r="IE76" i="5"/>
  <c r="IA76" i="5"/>
  <c r="IK76" i="5"/>
  <c r="IN76" i="5"/>
  <c r="JS76" i="5"/>
  <c r="JO76" i="5"/>
  <c r="KG76" i="5"/>
  <c r="KJ76" i="5"/>
  <c r="LG76" i="5"/>
  <c r="LC76" i="5"/>
  <c r="ME76" i="5"/>
  <c r="MA76" i="5"/>
  <c r="IM77" i="5"/>
  <c r="II77" i="5"/>
  <c r="KA77" i="5"/>
  <c r="JW77" i="5"/>
  <c r="KQ77" i="5"/>
  <c r="KM77" i="5"/>
  <c r="KY77" i="5"/>
  <c r="KU77" i="5"/>
  <c r="MF77" i="5"/>
  <c r="MC77" i="5"/>
  <c r="JC78" i="5"/>
  <c r="IY78" i="5"/>
  <c r="KI78" i="5"/>
  <c r="KE78" i="5"/>
  <c r="LU78" i="5"/>
  <c r="LX78" i="5"/>
  <c r="MK78" i="5"/>
  <c r="MN78" i="5"/>
  <c r="LC54" i="5"/>
  <c r="LS54" i="5"/>
  <c r="MA54" i="5"/>
  <c r="MI54" i="5"/>
  <c r="LC56" i="5"/>
  <c r="LK56" i="5"/>
  <c r="LS56" i="5"/>
  <c r="MA56" i="5"/>
  <c r="MI56" i="5"/>
  <c r="GK63" i="5"/>
  <c r="IS63" i="5"/>
  <c r="IV63" i="5"/>
  <c r="JT63" i="5"/>
  <c r="KI63" i="5"/>
  <c r="KE63" i="5"/>
  <c r="LP63" i="5"/>
  <c r="LU63" i="5"/>
  <c r="LX63" i="5"/>
  <c r="MK63" i="5"/>
  <c r="MN63" i="5"/>
  <c r="HW64" i="5"/>
  <c r="HS64" i="5"/>
  <c r="IE64" i="5"/>
  <c r="IA64" i="5"/>
  <c r="IK64" i="5"/>
  <c r="IN64" i="5"/>
  <c r="JS64" i="5"/>
  <c r="JO64" i="5"/>
  <c r="KG64" i="5"/>
  <c r="KJ64" i="5"/>
  <c r="LG64" i="5"/>
  <c r="LC64" i="5"/>
  <c r="ME64" i="5"/>
  <c r="MA64" i="5"/>
  <c r="JD65" i="5"/>
  <c r="JA65" i="5"/>
  <c r="JY65" i="5"/>
  <c r="KB65" i="5"/>
  <c r="KW65" i="5"/>
  <c r="KZ65" i="5"/>
  <c r="LO65" i="5"/>
  <c r="LK65" i="5"/>
  <c r="LW65" i="5"/>
  <c r="LS65" i="5"/>
  <c r="MM65" i="5"/>
  <c r="MI65" i="5"/>
  <c r="IE66" i="5"/>
  <c r="IA66" i="5"/>
  <c r="IK66" i="5"/>
  <c r="IN66" i="5"/>
  <c r="JI66" i="5"/>
  <c r="JL66" i="5"/>
  <c r="JS66" i="5"/>
  <c r="JO66" i="5"/>
  <c r="KG66" i="5"/>
  <c r="KJ66" i="5"/>
  <c r="LG66" i="5"/>
  <c r="LC66" i="5"/>
  <c r="ME66" i="5"/>
  <c r="MA66" i="5"/>
  <c r="IC67" i="5"/>
  <c r="IF67" i="5"/>
  <c r="IM67" i="5"/>
  <c r="II67" i="5"/>
  <c r="KA67" i="5"/>
  <c r="JW67" i="5"/>
  <c r="KQ67" i="5"/>
  <c r="KM67" i="5"/>
  <c r="MC67" i="5"/>
  <c r="MF67" i="5"/>
  <c r="JA68" i="5"/>
  <c r="JD68" i="5"/>
  <c r="JY68" i="5"/>
  <c r="KB68" i="5"/>
  <c r="KO68" i="5"/>
  <c r="KR68" i="5"/>
  <c r="KW68" i="5"/>
  <c r="KZ68" i="5"/>
  <c r="LE68" i="5"/>
  <c r="LW68" i="5"/>
  <c r="LS68" i="5"/>
  <c r="MM68" i="5"/>
  <c r="MI68" i="5"/>
  <c r="IS69" i="5"/>
  <c r="IV69" i="5"/>
  <c r="JC69" i="5"/>
  <c r="IY69" i="5"/>
  <c r="KI69" i="5"/>
  <c r="KE69" i="5"/>
  <c r="LM69" i="5"/>
  <c r="LP69" i="5"/>
  <c r="LU69" i="5"/>
  <c r="LX69" i="5"/>
  <c r="MK69" i="5"/>
  <c r="MN69" i="5"/>
  <c r="IE70" i="5"/>
  <c r="IA70" i="5"/>
  <c r="IN70" i="5"/>
  <c r="IK70" i="5"/>
  <c r="JL70" i="5"/>
  <c r="JI70" i="5"/>
  <c r="JS70" i="5"/>
  <c r="JO70" i="5"/>
  <c r="KJ70" i="5"/>
  <c r="KG70" i="5"/>
  <c r="LG70" i="5"/>
  <c r="LC70" i="5"/>
  <c r="ME70" i="5"/>
  <c r="MA70" i="5"/>
  <c r="IC71" i="5"/>
  <c r="IM71" i="5"/>
  <c r="II71" i="5"/>
  <c r="KA71" i="5"/>
  <c r="JW71" i="5"/>
  <c r="KQ71" i="5"/>
  <c r="KM71" i="5"/>
  <c r="MC71" i="5"/>
  <c r="MF71" i="5"/>
  <c r="JD72" i="5"/>
  <c r="JA72" i="5"/>
  <c r="KB72" i="5"/>
  <c r="JY72" i="5"/>
  <c r="KR72" i="5"/>
  <c r="KO72" i="5"/>
  <c r="LH72" i="5"/>
  <c r="LE72" i="5"/>
  <c r="LO72" i="5"/>
  <c r="LK72" i="5"/>
  <c r="LW72" i="5"/>
  <c r="LS72" i="5"/>
  <c r="MM72" i="5"/>
  <c r="MI72" i="5"/>
  <c r="IS73" i="5"/>
  <c r="IV73" i="5"/>
  <c r="JC73" i="5"/>
  <c r="IY73" i="5"/>
  <c r="KI73" i="5"/>
  <c r="KE73" i="5"/>
  <c r="LU73" i="5"/>
  <c r="LX73" i="5"/>
  <c r="MK73" i="5"/>
  <c r="MN73" i="5"/>
  <c r="IN74" i="5"/>
  <c r="IK74" i="5"/>
  <c r="JL74" i="5"/>
  <c r="JI74" i="5"/>
  <c r="JS74" i="5"/>
  <c r="JO74" i="5"/>
  <c r="KJ74" i="5"/>
  <c r="KG74" i="5"/>
  <c r="LG74" i="5"/>
  <c r="LC74" i="5"/>
  <c r="ME74" i="5"/>
  <c r="MA74" i="5"/>
  <c r="IC75" i="5"/>
  <c r="IF75" i="5"/>
  <c r="IM75" i="5"/>
  <c r="II75" i="5"/>
  <c r="KA75" i="5"/>
  <c r="JW75" i="5"/>
  <c r="KQ75" i="5"/>
  <c r="KM75" i="5"/>
  <c r="KY75" i="5"/>
  <c r="KU75" i="5"/>
  <c r="MC75" i="5"/>
  <c r="MF75" i="5"/>
  <c r="JC76" i="5"/>
  <c r="IY76" i="5"/>
  <c r="JQ76" i="5"/>
  <c r="KI76" i="5"/>
  <c r="KE76" i="5"/>
  <c r="LU76" i="5"/>
  <c r="LX76" i="5"/>
  <c r="MK76" i="5"/>
  <c r="MN76" i="5"/>
  <c r="IK77" i="5"/>
  <c r="IN77" i="5"/>
  <c r="JS77" i="5"/>
  <c r="JO77" i="5"/>
  <c r="KJ77" i="5"/>
  <c r="KG77" i="5"/>
  <c r="LG77" i="5"/>
  <c r="LC77" i="5"/>
  <c r="ME77" i="5"/>
  <c r="MA77" i="5"/>
  <c r="JA78" i="5"/>
  <c r="JD78" i="5"/>
  <c r="JY78" i="5"/>
  <c r="KB78" i="5"/>
  <c r="KO78" i="5"/>
  <c r="KR78" i="5"/>
  <c r="KW78" i="5"/>
  <c r="KZ78" i="5"/>
  <c r="LW78" i="5"/>
  <c r="LS78" i="5"/>
  <c r="MM78" i="5"/>
  <c r="MI78" i="5"/>
  <c r="FW63" i="5"/>
  <c r="GG64" i="5"/>
  <c r="HT64" i="5"/>
  <c r="GH65" i="5"/>
  <c r="JP65" i="5"/>
  <c r="FW66" i="5"/>
  <c r="HR66" i="5"/>
  <c r="GG67" i="5"/>
  <c r="GU67" i="5" s="1"/>
  <c r="HT67" i="5"/>
  <c r="JP67" i="5"/>
  <c r="FW68" i="5"/>
  <c r="HR68" i="5"/>
  <c r="FX69" i="5"/>
  <c r="GV69" i="5" s="1"/>
  <c r="GH70" i="5"/>
  <c r="FX71" i="5"/>
  <c r="GH72" i="5"/>
  <c r="FX73" i="5"/>
  <c r="GV73" i="5" s="1"/>
  <c r="GH74" i="5"/>
  <c r="FX75" i="5"/>
  <c r="GV75" i="5" s="1"/>
  <c r="FW76" i="5"/>
  <c r="HR76" i="5"/>
  <c r="FW77" i="5"/>
  <c r="HR77" i="5"/>
  <c r="FX78" i="5"/>
  <c r="LG80" i="5"/>
  <c r="HS82" i="5"/>
  <c r="IM82" i="5"/>
  <c r="II82" i="5"/>
  <c r="JS82" i="5"/>
  <c r="JO82" i="5"/>
  <c r="FX63" i="5"/>
  <c r="JP64" i="5"/>
  <c r="FW65" i="5"/>
  <c r="GL65" i="5" s="1"/>
  <c r="HR65" i="5"/>
  <c r="FX66" i="5"/>
  <c r="GV66" i="5" s="1"/>
  <c r="FX68" i="5"/>
  <c r="GG69" i="5"/>
  <c r="GU69" i="5" s="1"/>
  <c r="HT69" i="5"/>
  <c r="JP69" i="5"/>
  <c r="FW70" i="5"/>
  <c r="HR70" i="5"/>
  <c r="GG71" i="5"/>
  <c r="HT71" i="5"/>
  <c r="JP71" i="5"/>
  <c r="FW72" i="5"/>
  <c r="HR72" i="5"/>
  <c r="GG73" i="5"/>
  <c r="GU73" i="5" s="1"/>
  <c r="HT73" i="5"/>
  <c r="JP73" i="5"/>
  <c r="FW74" i="5"/>
  <c r="HR74" i="5"/>
  <c r="GG75" i="5"/>
  <c r="GU75" i="5" s="1"/>
  <c r="HT75" i="5"/>
  <c r="FX76" i="5"/>
  <c r="FX77" i="5"/>
  <c r="GG78" i="5"/>
  <c r="HT78" i="5"/>
  <c r="JP78" i="5"/>
  <c r="KG80" i="5"/>
  <c r="KJ80" i="5"/>
  <c r="MA80" i="5"/>
  <c r="ME80" i="5"/>
  <c r="IS80" i="5"/>
  <c r="IV80" i="5"/>
  <c r="LM81" i="5"/>
  <c r="FW64" i="5"/>
  <c r="GL64" i="5" s="1"/>
  <c r="HT66" i="5"/>
  <c r="FW67" i="5"/>
  <c r="GL67" i="5" s="1"/>
  <c r="HT68" i="5"/>
  <c r="FX70" i="5"/>
  <c r="FX72" i="5"/>
  <c r="FX74" i="5"/>
  <c r="JP75" i="5"/>
  <c r="HT76" i="5"/>
  <c r="HT77" i="5"/>
  <c r="LG82" i="5"/>
  <c r="LC82" i="5"/>
  <c r="LO82" i="5"/>
  <c r="LK82" i="5"/>
  <c r="ME82" i="5"/>
  <c r="MA82" i="5"/>
  <c r="KQ87" i="5"/>
  <c r="KM87" i="5"/>
  <c r="JY88" i="5"/>
  <c r="KB88" i="5"/>
  <c r="KG79" i="5"/>
  <c r="KJ79" i="5"/>
  <c r="GH81" i="5"/>
  <c r="HT81" i="5"/>
  <c r="IM81" i="5"/>
  <c r="II81" i="5"/>
  <c r="IR81" i="5"/>
  <c r="GK81" i="5"/>
  <c r="JK81" i="5"/>
  <c r="JG81" i="5"/>
  <c r="JY81" i="5"/>
  <c r="KB81" i="5"/>
  <c r="KO81" i="5"/>
  <c r="LJ81" i="5"/>
  <c r="GG81" i="5"/>
  <c r="LW81" i="5"/>
  <c r="LS81" i="5"/>
  <c r="MM81" i="5"/>
  <c r="MI81" i="5"/>
  <c r="JI81" i="5"/>
  <c r="JL81" i="5"/>
  <c r="KG81" i="5"/>
  <c r="KJ81" i="5"/>
  <c r="KZ81" i="5"/>
  <c r="GH82" i="5"/>
  <c r="IR82" i="5"/>
  <c r="JP82" i="5"/>
  <c r="FX82" i="5"/>
  <c r="FW82" i="5"/>
  <c r="LM82" i="5"/>
  <c r="LP82" i="5"/>
  <c r="LU82" i="5"/>
  <c r="LX82" i="5"/>
  <c r="MK82" i="5"/>
  <c r="MN82" i="5"/>
  <c r="KI82" i="5"/>
  <c r="KE82" i="5"/>
  <c r="KY82" i="5"/>
  <c r="KU82" i="5"/>
  <c r="GH83" i="5"/>
  <c r="HT83" i="5"/>
  <c r="IM83" i="5"/>
  <c r="II83" i="5"/>
  <c r="IR83" i="5"/>
  <c r="GK83" i="5"/>
  <c r="KB83" i="5"/>
  <c r="JY83" i="5"/>
  <c r="KR83" i="5"/>
  <c r="KO83" i="5"/>
  <c r="KZ83" i="5"/>
  <c r="KW83" i="5"/>
  <c r="LH83" i="5"/>
  <c r="LE83" i="5"/>
  <c r="LJ83" i="5"/>
  <c r="GG83" i="5"/>
  <c r="LW83" i="5"/>
  <c r="LS83" i="5"/>
  <c r="MM83" i="5"/>
  <c r="MI83" i="5"/>
  <c r="IC84" i="5"/>
  <c r="JG84" i="5"/>
  <c r="JK84" i="5"/>
  <c r="JY84" i="5"/>
  <c r="KB84" i="5"/>
  <c r="KO84" i="5"/>
  <c r="KR84" i="5"/>
  <c r="KW84" i="5"/>
  <c r="KZ84" i="5"/>
  <c r="LE84" i="5"/>
  <c r="LH84" i="5"/>
  <c r="LK84" i="5"/>
  <c r="LO84" i="5"/>
  <c r="HW85" i="5"/>
  <c r="HS85" i="5"/>
  <c r="KG85" i="5"/>
  <c r="KJ85" i="5"/>
  <c r="LG85" i="5"/>
  <c r="LC85" i="5"/>
  <c r="ME85" i="5"/>
  <c r="KA87" i="5"/>
  <c r="JW87" i="5"/>
  <c r="MK88" i="5"/>
  <c r="MN88" i="5"/>
  <c r="MC91" i="5"/>
  <c r="MF91" i="5"/>
  <c r="JS93" i="5"/>
  <c r="JO93" i="5"/>
  <c r="JY95" i="5"/>
  <c r="KB95" i="5"/>
  <c r="IM96" i="5"/>
  <c r="II96" i="5"/>
  <c r="JC96" i="5"/>
  <c r="IY96" i="5"/>
  <c r="KR98" i="5"/>
  <c r="LW98" i="5"/>
  <c r="LS98" i="5"/>
  <c r="MM98" i="5"/>
  <c r="MI98" i="5"/>
  <c r="JA98" i="5"/>
  <c r="JA79" i="5"/>
  <c r="JD79" i="5"/>
  <c r="LM79" i="5"/>
  <c r="LU79" i="5"/>
  <c r="LX79" i="5"/>
  <c r="MK79" i="5"/>
  <c r="MN79" i="5"/>
  <c r="IA79" i="5"/>
  <c r="KA79" i="5"/>
  <c r="JW79" i="5"/>
  <c r="LG79" i="5"/>
  <c r="LC79" i="5"/>
  <c r="LW79" i="5"/>
  <c r="LS79" i="5"/>
  <c r="MM79" i="5"/>
  <c r="MI79" i="5"/>
  <c r="GJ80" i="5"/>
  <c r="IU80" i="5"/>
  <c r="IQ80" i="5"/>
  <c r="LM80" i="5"/>
  <c r="LP80" i="5"/>
  <c r="LU80" i="5"/>
  <c r="LX80" i="5"/>
  <c r="MK80" i="5"/>
  <c r="MN80" i="5"/>
  <c r="GG80" i="5"/>
  <c r="KY80" i="5"/>
  <c r="HW81" i="5"/>
  <c r="HS81" i="5"/>
  <c r="JS81" i="5"/>
  <c r="JO81" i="5"/>
  <c r="KA81" i="5"/>
  <c r="JW81" i="5"/>
  <c r="KQ81" i="5"/>
  <c r="KM81" i="5"/>
  <c r="IN81" i="5"/>
  <c r="LX81" i="5"/>
  <c r="GJ82" i="5"/>
  <c r="JA82" i="5"/>
  <c r="JD82" i="5"/>
  <c r="JY82" i="5"/>
  <c r="KB82" i="5"/>
  <c r="KN82" i="5"/>
  <c r="KV82" i="5"/>
  <c r="HW83" i="5"/>
  <c r="JS83" i="5"/>
  <c r="JO83" i="5"/>
  <c r="KA83" i="5"/>
  <c r="JW83" i="5"/>
  <c r="IN83" i="5"/>
  <c r="ME84" i="5"/>
  <c r="MA84" i="5"/>
  <c r="JC86" i="5"/>
  <c r="IY86" i="5"/>
  <c r="IU88" i="5"/>
  <c r="IQ88" i="5"/>
  <c r="KW88" i="5"/>
  <c r="KZ88" i="5"/>
  <c r="LJ88" i="5"/>
  <c r="GG88" i="5"/>
  <c r="LW88" i="5"/>
  <c r="LS88" i="5"/>
  <c r="MM88" i="5"/>
  <c r="MI88" i="5"/>
  <c r="JA88" i="5"/>
  <c r="JD88" i="5"/>
  <c r="IM91" i="5"/>
  <c r="IO91" i="5" s="1"/>
  <c r="NP91" i="5" s="1"/>
  <c r="II91" i="5"/>
  <c r="LO91" i="5"/>
  <c r="LK91" i="5"/>
  <c r="LW91" i="5"/>
  <c r="LY91" i="5" s="1"/>
  <c r="OA91" i="5" s="1"/>
  <c r="LS91" i="5"/>
  <c r="MM91" i="5"/>
  <c r="MI91" i="5"/>
  <c r="JC92" i="5"/>
  <c r="IY92" i="5"/>
  <c r="LM95" i="5"/>
  <c r="LP95" i="5"/>
  <c r="MC95" i="5"/>
  <c r="MF95" i="5"/>
  <c r="MK95" i="5"/>
  <c r="MN95" i="5"/>
  <c r="IM97" i="5"/>
  <c r="MI97" i="5"/>
  <c r="LE98" i="5"/>
  <c r="IC79" i="5"/>
  <c r="IF79" i="5"/>
  <c r="JY79" i="5"/>
  <c r="KB79" i="5"/>
  <c r="KO79" i="5"/>
  <c r="KR79" i="5"/>
  <c r="LH79" i="5"/>
  <c r="IM80" i="5"/>
  <c r="II80" i="5"/>
  <c r="JY80" i="5"/>
  <c r="KB80" i="5"/>
  <c r="KW80" i="5"/>
  <c r="KZ80" i="5"/>
  <c r="LE80" i="5"/>
  <c r="LH80" i="5"/>
  <c r="JC81" i="5"/>
  <c r="IY81" i="5"/>
  <c r="LG81" i="5"/>
  <c r="LC81" i="5"/>
  <c r="ME81" i="5"/>
  <c r="MA81" i="5"/>
  <c r="HT82" i="5"/>
  <c r="IB82" i="5"/>
  <c r="MC82" i="5"/>
  <c r="MF82" i="5"/>
  <c r="IU82" i="5"/>
  <c r="IQ82" i="5"/>
  <c r="JK82" i="5"/>
  <c r="JG82" i="5"/>
  <c r="KA82" i="5"/>
  <c r="JW82" i="5"/>
  <c r="KQ82" i="5"/>
  <c r="KM82" i="5"/>
  <c r="LW82" i="5"/>
  <c r="LS82" i="5"/>
  <c r="MM82" i="5"/>
  <c r="MI82" i="5"/>
  <c r="JC83" i="5"/>
  <c r="IY83" i="5"/>
  <c r="JP83" i="5"/>
  <c r="JL83" i="5"/>
  <c r="JI83" i="5"/>
  <c r="IM84" i="5"/>
  <c r="JD86" i="5"/>
  <c r="JA86" i="5"/>
  <c r="KB86" i="5"/>
  <c r="JY86" i="5"/>
  <c r="KR86" i="5"/>
  <c r="KO86" i="5"/>
  <c r="KW86" i="5"/>
  <c r="LW86" i="5"/>
  <c r="LS86" i="5"/>
  <c r="MM86" i="5"/>
  <c r="MI86" i="5"/>
  <c r="LG87" i="5"/>
  <c r="LC87" i="5"/>
  <c r="LW87" i="5"/>
  <c r="LS87" i="5"/>
  <c r="MM87" i="5"/>
  <c r="MI87" i="5"/>
  <c r="IF88" i="5"/>
  <c r="HX88" i="5"/>
  <c r="JC89" i="5"/>
  <c r="IY89" i="5"/>
  <c r="LH91" i="5"/>
  <c r="KB92" i="5"/>
  <c r="JY92" i="5"/>
  <c r="KR92" i="5"/>
  <c r="KZ92" i="5"/>
  <c r="KW92" i="5"/>
  <c r="LO92" i="5"/>
  <c r="LQ92" i="5" s="1"/>
  <c r="NZ92" i="5" s="1"/>
  <c r="LW92" i="5"/>
  <c r="LS92" i="5"/>
  <c r="MM92" i="5"/>
  <c r="MI92" i="5"/>
  <c r="IK93" i="5"/>
  <c r="IN93" i="5"/>
  <c r="MF93" i="5"/>
  <c r="MC93" i="5"/>
  <c r="KY93" i="5"/>
  <c r="KU93" i="5"/>
  <c r="LO93" i="5"/>
  <c r="LK93" i="5"/>
  <c r="ME93" i="5"/>
  <c r="MA93" i="5"/>
  <c r="HW94" i="5"/>
  <c r="HS94" i="5"/>
  <c r="IE94" i="5"/>
  <c r="IA94" i="5"/>
  <c r="KG94" i="5"/>
  <c r="KJ94" i="5"/>
  <c r="LG94" i="5"/>
  <c r="LC94" i="5"/>
  <c r="IK94" i="5"/>
  <c r="IN94" i="5"/>
  <c r="JS94" i="5"/>
  <c r="LE95" i="5"/>
  <c r="LH95" i="5"/>
  <c r="IK79" i="5"/>
  <c r="IN79" i="5"/>
  <c r="MC79" i="5"/>
  <c r="MF79" i="5"/>
  <c r="JS79" i="5"/>
  <c r="JO79" i="5"/>
  <c r="KI79" i="5"/>
  <c r="KE79" i="5"/>
  <c r="ME79" i="5"/>
  <c r="MA79" i="5"/>
  <c r="IA80" i="5"/>
  <c r="MC80" i="5"/>
  <c r="MF80" i="5"/>
  <c r="GL80" i="5"/>
  <c r="GJ81" i="5"/>
  <c r="IU81" i="5"/>
  <c r="IQ81" i="5"/>
  <c r="KI81" i="5"/>
  <c r="KE81" i="5"/>
  <c r="IK82" i="5"/>
  <c r="IN82" i="5"/>
  <c r="JI82" i="5"/>
  <c r="JL82" i="5"/>
  <c r="KG82" i="5"/>
  <c r="KJ82" i="5"/>
  <c r="GJ83" i="5"/>
  <c r="IU83" i="5"/>
  <c r="IQ83" i="5"/>
  <c r="JA83" i="5"/>
  <c r="JD83" i="5"/>
  <c r="IF85" i="5"/>
  <c r="IK85" i="5"/>
  <c r="IN85" i="5"/>
  <c r="JS85" i="5"/>
  <c r="JA87" i="5"/>
  <c r="JD87" i="5"/>
  <c r="KI87" i="5"/>
  <c r="KE87" i="5"/>
  <c r="LP87" i="5"/>
  <c r="LX87" i="5"/>
  <c r="LU87" i="5"/>
  <c r="MN87" i="5"/>
  <c r="MK87" i="5"/>
  <c r="IU87" i="5"/>
  <c r="KB89" i="5"/>
  <c r="JY89" i="5"/>
  <c r="KR89" i="5"/>
  <c r="KO89" i="5"/>
  <c r="KZ89" i="5"/>
  <c r="KW89" i="5"/>
  <c r="LH89" i="5"/>
  <c r="LE89" i="5"/>
  <c r="LW89" i="5"/>
  <c r="LS89" i="5"/>
  <c r="MM89" i="5"/>
  <c r="MI89" i="5"/>
  <c r="IK90" i="5"/>
  <c r="IN90" i="5"/>
  <c r="JI90" i="5"/>
  <c r="JL90" i="5"/>
  <c r="JS90" i="5"/>
  <c r="JO90" i="5"/>
  <c r="JW90" i="5"/>
  <c r="KA90" i="5"/>
  <c r="KQ90" i="5"/>
  <c r="KM90" i="5"/>
  <c r="MC90" i="5"/>
  <c r="MF90" i="5"/>
  <c r="KW91" i="5"/>
  <c r="KZ91" i="5"/>
  <c r="KI93" i="5"/>
  <c r="KE93" i="5"/>
  <c r="JC95" i="5"/>
  <c r="IY95" i="5"/>
  <c r="KI95" i="5"/>
  <c r="KE95" i="5"/>
  <c r="IV96" i="5"/>
  <c r="IS96" i="5"/>
  <c r="FX96" i="5"/>
  <c r="JP96" i="5"/>
  <c r="FW96" i="5"/>
  <c r="KI96" i="5"/>
  <c r="KE96" i="5"/>
  <c r="LP96" i="5"/>
  <c r="LM96" i="5"/>
  <c r="MN96" i="5"/>
  <c r="MK96" i="5"/>
  <c r="IC97" i="5"/>
  <c r="IF97" i="5"/>
  <c r="JG97" i="5"/>
  <c r="JY97" i="5"/>
  <c r="KB97" i="5"/>
  <c r="KO97" i="5"/>
  <c r="KR97" i="5"/>
  <c r="LE97" i="5"/>
  <c r="LH97" i="5"/>
  <c r="LK97" i="5"/>
  <c r="LO97" i="5"/>
  <c r="LW97" i="5"/>
  <c r="JY98" i="5"/>
  <c r="GG79" i="5"/>
  <c r="HT79" i="5"/>
  <c r="JP80" i="5"/>
  <c r="KL83" i="5"/>
  <c r="KT83" i="5"/>
  <c r="LU83" i="5"/>
  <c r="GG84" i="5"/>
  <c r="HZ84" i="5"/>
  <c r="IK84" i="5"/>
  <c r="IN84" i="5"/>
  <c r="KL84" i="5"/>
  <c r="KT84" i="5"/>
  <c r="MF84" i="5"/>
  <c r="MC84" i="5"/>
  <c r="KI84" i="5"/>
  <c r="LM85" i="5"/>
  <c r="LU85" i="5"/>
  <c r="LX85" i="5"/>
  <c r="MK85" i="5"/>
  <c r="MN85" i="5"/>
  <c r="JW85" i="5"/>
  <c r="HT86" i="5"/>
  <c r="IB86" i="5"/>
  <c r="KA86" i="5"/>
  <c r="JW86" i="5"/>
  <c r="KQ86" i="5"/>
  <c r="KM86" i="5"/>
  <c r="KY86" i="5"/>
  <c r="KU86" i="5"/>
  <c r="IE86" i="5"/>
  <c r="IA86" i="5"/>
  <c r="IQ86" i="5"/>
  <c r="MK86" i="5"/>
  <c r="GH87" i="5"/>
  <c r="IC87" i="5"/>
  <c r="IF87" i="5"/>
  <c r="KB87" i="5"/>
  <c r="JY87" i="5"/>
  <c r="KR87" i="5"/>
  <c r="KO87" i="5"/>
  <c r="LH87" i="5"/>
  <c r="IM87" i="5"/>
  <c r="IY87" i="5"/>
  <c r="GH88" i="5"/>
  <c r="IM88" i="5"/>
  <c r="II88" i="5"/>
  <c r="JK88" i="5"/>
  <c r="JG88" i="5"/>
  <c r="KA88" i="5"/>
  <c r="JW88" i="5"/>
  <c r="KQ88" i="5"/>
  <c r="KM88" i="5"/>
  <c r="KY88" i="5"/>
  <c r="KU88" i="5"/>
  <c r="HX89" i="5"/>
  <c r="KA89" i="5"/>
  <c r="JW89" i="5"/>
  <c r="KU89" i="5"/>
  <c r="IE89" i="5"/>
  <c r="IA89" i="5"/>
  <c r="IQ89" i="5"/>
  <c r="MK89" i="5"/>
  <c r="GK90" i="5"/>
  <c r="IS90" i="5"/>
  <c r="IV90" i="5"/>
  <c r="JP90" i="5"/>
  <c r="KG90" i="5"/>
  <c r="KJ90" i="5"/>
  <c r="JC90" i="5"/>
  <c r="LG90" i="5"/>
  <c r="HR91" i="5"/>
  <c r="GG91" i="5"/>
  <c r="IE91" i="5"/>
  <c r="JS91" i="5"/>
  <c r="JO91" i="5"/>
  <c r="KA91" i="5"/>
  <c r="JW91" i="5"/>
  <c r="KQ91" i="5"/>
  <c r="KM91" i="5"/>
  <c r="KY91" i="5"/>
  <c r="KB91" i="5"/>
  <c r="MN91" i="5"/>
  <c r="HT92" i="5"/>
  <c r="IB92" i="5"/>
  <c r="KA92" i="5"/>
  <c r="JW92" i="5"/>
  <c r="KU92" i="5"/>
  <c r="MK92" i="5"/>
  <c r="GK93" i="5"/>
  <c r="JP93" i="5"/>
  <c r="KJ93" i="5"/>
  <c r="KG93" i="5"/>
  <c r="II93" i="5"/>
  <c r="JC93" i="5"/>
  <c r="JC94" i="5"/>
  <c r="IY94" i="5"/>
  <c r="LM94" i="5"/>
  <c r="LU94" i="5"/>
  <c r="LX94" i="5"/>
  <c r="MK94" i="5"/>
  <c r="MN94" i="5"/>
  <c r="JW94" i="5"/>
  <c r="LW94" i="5"/>
  <c r="MI94" i="5"/>
  <c r="GJ95" i="5"/>
  <c r="LO95" i="5"/>
  <c r="LK95" i="5"/>
  <c r="LW95" i="5"/>
  <c r="LS95" i="5"/>
  <c r="MM95" i="5"/>
  <c r="MI95" i="5"/>
  <c r="HU95" i="5"/>
  <c r="KJ95" i="5"/>
  <c r="GJ96" i="5"/>
  <c r="KN96" i="5"/>
  <c r="KV96" i="5"/>
  <c r="LJ96" i="5"/>
  <c r="LW96" i="5"/>
  <c r="LS96" i="5"/>
  <c r="MM96" i="5"/>
  <c r="MI96" i="5"/>
  <c r="KG96" i="5"/>
  <c r="IK97" i="5"/>
  <c r="IN97" i="5"/>
  <c r="JI97" i="5"/>
  <c r="JL97" i="5"/>
  <c r="MC97" i="5"/>
  <c r="MF97" i="5"/>
  <c r="IE97" i="5"/>
  <c r="IQ97" i="5"/>
  <c r="KI97" i="5"/>
  <c r="MA97" i="5"/>
  <c r="IM98" i="5"/>
  <c r="II98" i="5"/>
  <c r="JK98" i="5"/>
  <c r="JG98" i="5"/>
  <c r="KA98" i="5"/>
  <c r="JW98" i="5"/>
  <c r="KQ98" i="5"/>
  <c r="KM98" i="5"/>
  <c r="MC98" i="5"/>
  <c r="JP79" i="5"/>
  <c r="LG83" i="5"/>
  <c r="LC83" i="5"/>
  <c r="ME83" i="5"/>
  <c r="MA83" i="5"/>
  <c r="FW83" i="5"/>
  <c r="GL83" i="5" s="1"/>
  <c r="KG83" i="5"/>
  <c r="GK84" i="5"/>
  <c r="IS84" i="5"/>
  <c r="IV84" i="5"/>
  <c r="JP84" i="5"/>
  <c r="KG84" i="5"/>
  <c r="KJ84" i="5"/>
  <c r="MM84" i="5"/>
  <c r="MI84" i="5"/>
  <c r="GJ85" i="5"/>
  <c r="IU85" i="5"/>
  <c r="IQ85" i="5"/>
  <c r="JY85" i="5"/>
  <c r="KB85" i="5"/>
  <c r="KW85" i="5"/>
  <c r="KZ85" i="5"/>
  <c r="LH85" i="5"/>
  <c r="GK85" i="5"/>
  <c r="HT85" i="5"/>
  <c r="IN86" i="5"/>
  <c r="IK86" i="5"/>
  <c r="JS86" i="5"/>
  <c r="JO86" i="5"/>
  <c r="LG86" i="5"/>
  <c r="LC86" i="5"/>
  <c r="ME86" i="5"/>
  <c r="MA86" i="5"/>
  <c r="MC86" i="5"/>
  <c r="GG87" i="5"/>
  <c r="GU87" i="5" s="1"/>
  <c r="HZ87" i="5"/>
  <c r="IK87" i="5"/>
  <c r="IN87" i="5"/>
  <c r="MF87" i="5"/>
  <c r="MC87" i="5"/>
  <c r="JS87" i="5"/>
  <c r="JO87" i="5"/>
  <c r="ME87" i="5"/>
  <c r="MA87" i="5"/>
  <c r="IE88" i="5"/>
  <c r="IA88" i="5"/>
  <c r="JS88" i="5"/>
  <c r="JO88" i="5"/>
  <c r="LG88" i="5"/>
  <c r="LC88" i="5"/>
  <c r="ME88" i="5"/>
  <c r="MA88" i="5"/>
  <c r="IN89" i="5"/>
  <c r="IK89" i="5"/>
  <c r="JS89" i="5"/>
  <c r="JO89" i="5"/>
  <c r="LG89" i="5"/>
  <c r="LC89" i="5"/>
  <c r="ME89" i="5"/>
  <c r="MA89" i="5"/>
  <c r="JA90" i="5"/>
  <c r="JD90" i="5"/>
  <c r="LM90" i="5"/>
  <c r="LP90" i="5"/>
  <c r="LU90" i="5"/>
  <c r="LX90" i="5"/>
  <c r="MK90" i="5"/>
  <c r="MN90" i="5"/>
  <c r="JC91" i="5"/>
  <c r="IY91" i="5"/>
  <c r="LG91" i="5"/>
  <c r="LC91" i="5"/>
  <c r="ME91" i="5"/>
  <c r="MA91" i="5"/>
  <c r="IN92" i="5"/>
  <c r="IK92" i="5"/>
  <c r="JS92" i="5"/>
  <c r="JO92" i="5"/>
  <c r="LG92" i="5"/>
  <c r="LC92" i="5"/>
  <c r="ME92" i="5"/>
  <c r="MA92" i="5"/>
  <c r="JA93" i="5"/>
  <c r="JD93" i="5"/>
  <c r="LP93" i="5"/>
  <c r="LX93" i="5"/>
  <c r="LU93" i="5"/>
  <c r="MN93" i="5"/>
  <c r="MK93" i="5"/>
  <c r="KA93" i="5"/>
  <c r="JW93" i="5"/>
  <c r="LG93" i="5"/>
  <c r="LC93" i="5"/>
  <c r="LW93" i="5"/>
  <c r="LS93" i="5"/>
  <c r="MM93" i="5"/>
  <c r="MI93" i="5"/>
  <c r="JY94" i="5"/>
  <c r="KB94" i="5"/>
  <c r="KO94" i="5"/>
  <c r="KR94" i="5"/>
  <c r="KW94" i="5"/>
  <c r="LE94" i="5"/>
  <c r="LH94" i="5"/>
  <c r="GK94" i="5"/>
  <c r="IM95" i="5"/>
  <c r="II95" i="5"/>
  <c r="KA95" i="5"/>
  <c r="JW95" i="5"/>
  <c r="KM95" i="5"/>
  <c r="HT96" i="5"/>
  <c r="IB96" i="5"/>
  <c r="KA96" i="5"/>
  <c r="JW96" i="5"/>
  <c r="KM96" i="5"/>
  <c r="IU96" i="5"/>
  <c r="IQ96" i="5"/>
  <c r="JQ97" i="5"/>
  <c r="JT97" i="5"/>
  <c r="KG97" i="5"/>
  <c r="KJ97" i="5"/>
  <c r="HR98" i="5"/>
  <c r="GG98" i="5"/>
  <c r="IE98" i="5"/>
  <c r="IA98" i="5"/>
  <c r="JS98" i="5"/>
  <c r="JO98" i="5"/>
  <c r="LG98" i="5"/>
  <c r="LC98" i="5"/>
  <c r="ME98" i="5"/>
  <c r="MA98" i="5"/>
  <c r="IK98" i="5"/>
  <c r="KI83" i="5"/>
  <c r="KE83" i="5"/>
  <c r="MK83" i="5"/>
  <c r="JA84" i="5"/>
  <c r="JD84" i="5"/>
  <c r="LM84" i="5"/>
  <c r="LP84" i="5"/>
  <c r="MN84" i="5"/>
  <c r="MK84" i="5"/>
  <c r="IM85" i="5"/>
  <c r="II85" i="5"/>
  <c r="MC85" i="5"/>
  <c r="MF85" i="5"/>
  <c r="IS86" i="5"/>
  <c r="FX86" i="5"/>
  <c r="GL86" i="5" s="1"/>
  <c r="JP86" i="5"/>
  <c r="KI86" i="5"/>
  <c r="KE86" i="5"/>
  <c r="IM86" i="5"/>
  <c r="II86" i="5"/>
  <c r="LU86" i="5"/>
  <c r="GK87" i="5"/>
  <c r="JP87" i="5"/>
  <c r="KJ87" i="5"/>
  <c r="KG87" i="5"/>
  <c r="KI88" i="5"/>
  <c r="KE88" i="5"/>
  <c r="MF88" i="5"/>
  <c r="GK89" i="5"/>
  <c r="FX89" i="5"/>
  <c r="JP89" i="5"/>
  <c r="KI89" i="5"/>
  <c r="KE89" i="5"/>
  <c r="IM89" i="5"/>
  <c r="II89" i="5"/>
  <c r="LU89" i="5"/>
  <c r="GH90" i="5"/>
  <c r="IC90" i="5"/>
  <c r="JY90" i="5"/>
  <c r="KB90" i="5"/>
  <c r="KW90" i="5"/>
  <c r="KZ90" i="5"/>
  <c r="LE90" i="5"/>
  <c r="LH90" i="5"/>
  <c r="GJ91" i="5"/>
  <c r="IP91" i="5"/>
  <c r="KI91" i="5"/>
  <c r="KE91" i="5"/>
  <c r="GK92" i="5"/>
  <c r="FX92" i="5"/>
  <c r="JP92" i="5"/>
  <c r="KI92" i="5"/>
  <c r="KK92" i="5" s="1"/>
  <c r="NV92" i="5" s="1"/>
  <c r="KE92" i="5"/>
  <c r="IM92" i="5"/>
  <c r="II92" i="5"/>
  <c r="LU92" i="5"/>
  <c r="GH93" i="5"/>
  <c r="IC93" i="5"/>
  <c r="IF93" i="5"/>
  <c r="KB93" i="5"/>
  <c r="JY93" i="5"/>
  <c r="KR93" i="5"/>
  <c r="KO93" i="5"/>
  <c r="GH94" i="5"/>
  <c r="IM94" i="5"/>
  <c r="II94" i="5"/>
  <c r="MC94" i="5"/>
  <c r="MF94" i="5"/>
  <c r="HR95" i="5"/>
  <c r="GG95" i="5"/>
  <c r="IA95" i="5"/>
  <c r="JS95" i="5"/>
  <c r="JO95" i="5"/>
  <c r="LG95" i="5"/>
  <c r="LC95" i="5"/>
  <c r="ME95" i="5"/>
  <c r="MA95" i="5"/>
  <c r="IK95" i="5"/>
  <c r="JT95" i="5"/>
  <c r="IN96" i="5"/>
  <c r="IK96" i="5"/>
  <c r="JS96" i="5"/>
  <c r="JO96" i="5"/>
  <c r="LG96" i="5"/>
  <c r="LI96" i="5" s="1"/>
  <c r="NY96" i="5" s="1"/>
  <c r="LC96" i="5"/>
  <c r="ME96" i="5"/>
  <c r="MA96" i="5"/>
  <c r="MC96" i="5"/>
  <c r="JA97" i="5"/>
  <c r="JD97" i="5"/>
  <c r="LM97" i="5"/>
  <c r="LP97" i="5"/>
  <c r="LU97" i="5"/>
  <c r="LX97" i="5"/>
  <c r="MK97" i="5"/>
  <c r="MN97" i="5"/>
  <c r="GK98" i="5"/>
  <c r="JC98" i="5"/>
  <c r="IY98" i="5"/>
  <c r="KI98" i="5"/>
  <c r="KE98" i="5"/>
  <c r="LL98" i="5"/>
  <c r="IC98" i="5"/>
  <c r="JI98" i="5"/>
  <c r="KG98" i="5"/>
  <c r="FW84" i="5"/>
  <c r="GL84" i="5" s="1"/>
  <c r="HR84" i="5"/>
  <c r="FX85" i="5"/>
  <c r="GH86" i="5"/>
  <c r="FW87" i="5"/>
  <c r="GL87" i="5" s="1"/>
  <c r="HR87" i="5"/>
  <c r="FX88" i="5"/>
  <c r="GH89" i="5"/>
  <c r="FW90" i="5"/>
  <c r="GL90" i="5" s="1"/>
  <c r="HR90" i="5"/>
  <c r="GH92" i="5"/>
  <c r="FW93" i="5"/>
  <c r="GL93" i="5" s="1"/>
  <c r="HR93" i="5"/>
  <c r="FX94" i="5"/>
  <c r="GH96" i="5"/>
  <c r="FW97" i="5"/>
  <c r="HR97" i="5"/>
  <c r="JP98" i="5"/>
  <c r="JA99" i="5"/>
  <c r="JD99" i="5"/>
  <c r="LP99" i="5"/>
  <c r="LX99" i="5"/>
  <c r="LU99" i="5"/>
  <c r="MN99" i="5"/>
  <c r="MK99" i="5"/>
  <c r="HU100" i="5"/>
  <c r="HX100" i="5"/>
  <c r="IC100" i="5"/>
  <c r="IF100" i="5"/>
  <c r="IM100" i="5"/>
  <c r="II100" i="5"/>
  <c r="JK100" i="5"/>
  <c r="JG100" i="5"/>
  <c r="JY100" i="5"/>
  <c r="KB100" i="5"/>
  <c r="KO100" i="5"/>
  <c r="LE100" i="5"/>
  <c r="LH100" i="5"/>
  <c r="LK100" i="5"/>
  <c r="LW100" i="5"/>
  <c r="LS100" i="5"/>
  <c r="MM100" i="5"/>
  <c r="MI100" i="5"/>
  <c r="IM99" i="5"/>
  <c r="II99" i="5"/>
  <c r="JK99" i="5"/>
  <c r="JG99" i="5"/>
  <c r="JY99" i="5"/>
  <c r="KB99" i="5"/>
  <c r="KR99" i="5"/>
  <c r="KO99" i="5"/>
  <c r="KZ99" i="5"/>
  <c r="KW99" i="5"/>
  <c r="LH99" i="5"/>
  <c r="LE99" i="5"/>
  <c r="LW99" i="5"/>
  <c r="LS99" i="5"/>
  <c r="MM99" i="5"/>
  <c r="MI99" i="5"/>
  <c r="IE100" i="5"/>
  <c r="IA100" i="5"/>
  <c r="IK100" i="5"/>
  <c r="IN100" i="5"/>
  <c r="JS100" i="5"/>
  <c r="JO100" i="5"/>
  <c r="KA100" i="5"/>
  <c r="JW100" i="5"/>
  <c r="KQ100" i="5"/>
  <c r="KM100" i="5"/>
  <c r="KY100" i="5"/>
  <c r="KU100" i="5"/>
  <c r="MC100" i="5"/>
  <c r="MF100" i="5"/>
  <c r="HT84" i="5"/>
  <c r="JP85" i="5"/>
  <c r="HT87" i="5"/>
  <c r="HT90" i="5"/>
  <c r="FW91" i="5"/>
  <c r="GL91" i="5" s="1"/>
  <c r="HT93" i="5"/>
  <c r="JP94" i="5"/>
  <c r="FW95" i="5"/>
  <c r="GL95" i="5" s="1"/>
  <c r="HT97" i="5"/>
  <c r="FW98" i="5"/>
  <c r="GL98" i="5" s="1"/>
  <c r="IE99" i="5"/>
  <c r="IK99" i="5"/>
  <c r="IN99" i="5"/>
  <c r="JS99" i="5"/>
  <c r="JO99" i="5"/>
  <c r="KA99" i="5"/>
  <c r="JW99" i="5"/>
  <c r="KY99" i="5"/>
  <c r="KU99" i="5"/>
  <c r="MF99" i="5"/>
  <c r="MC99" i="5"/>
  <c r="IS100" i="5"/>
  <c r="IV100" i="5"/>
  <c r="KG100" i="5"/>
  <c r="KJ100" i="5"/>
  <c r="LG100" i="5"/>
  <c r="LC100" i="5"/>
  <c r="ME100" i="5"/>
  <c r="MA100" i="5"/>
  <c r="JC99" i="5"/>
  <c r="IY99" i="5"/>
  <c r="JT99" i="5"/>
  <c r="LG99" i="5"/>
  <c r="LC99" i="5"/>
  <c r="ME99" i="5"/>
  <c r="MA99" i="5"/>
  <c r="IQ100" i="5"/>
  <c r="JA100" i="5"/>
  <c r="JD100" i="5"/>
  <c r="KI100" i="5"/>
  <c r="KE100" i="5"/>
  <c r="LP100" i="5"/>
  <c r="LU100" i="5"/>
  <c r="LX100" i="5"/>
  <c r="MK100" i="5"/>
  <c r="MN100" i="5"/>
  <c r="FW99" i="5"/>
  <c r="HR99" i="5"/>
  <c r="GG100" i="5"/>
  <c r="GU100" i="5" s="1"/>
  <c r="JP100" i="5"/>
  <c r="FX99" i="5"/>
  <c r="GV99" i="5" s="1"/>
  <c r="HT99" i="5"/>
  <c r="JC101" i="5"/>
  <c r="IY101" i="5"/>
  <c r="KI101" i="5"/>
  <c r="KE101" i="5"/>
  <c r="MN101" i="5"/>
  <c r="MK101" i="5"/>
  <c r="IS102" i="5"/>
  <c r="IV102" i="5"/>
  <c r="JC102" i="5"/>
  <c r="IY102" i="5"/>
  <c r="KG102" i="5"/>
  <c r="KJ102" i="5"/>
  <c r="LG102" i="5"/>
  <c r="LC102" i="5"/>
  <c r="ME102" i="5"/>
  <c r="MA102" i="5"/>
  <c r="IU103" i="5"/>
  <c r="IQ103" i="5"/>
  <c r="JA103" i="5"/>
  <c r="JD103" i="5"/>
  <c r="KI103" i="5"/>
  <c r="KE103" i="5"/>
  <c r="LU103" i="5"/>
  <c r="LX103" i="5"/>
  <c r="MK103" i="5"/>
  <c r="MN103" i="5"/>
  <c r="HU104" i="5"/>
  <c r="IM104" i="5"/>
  <c r="II104" i="5"/>
  <c r="JY105" i="5"/>
  <c r="KB105" i="5"/>
  <c r="KW105" i="5"/>
  <c r="KZ105" i="5"/>
  <c r="LW105" i="5"/>
  <c r="LS105" i="5"/>
  <c r="MM105" i="5"/>
  <c r="MI105" i="5"/>
  <c r="JA106" i="5"/>
  <c r="JD106" i="5"/>
  <c r="JT106" i="5"/>
  <c r="KI106" i="5"/>
  <c r="KE106" i="5"/>
  <c r="LX106" i="5"/>
  <c r="LU106" i="5"/>
  <c r="MN106" i="5"/>
  <c r="MK106" i="5"/>
  <c r="JY101" i="5"/>
  <c r="KB101" i="5"/>
  <c r="KO101" i="5"/>
  <c r="KR101" i="5"/>
  <c r="KZ101" i="5"/>
  <c r="MM101" i="5"/>
  <c r="MI101" i="5"/>
  <c r="IU102" i="5"/>
  <c r="JA102" i="5"/>
  <c r="JD102" i="5"/>
  <c r="KI102" i="5"/>
  <c r="KE102" i="5"/>
  <c r="LM102" i="5"/>
  <c r="LP102" i="5"/>
  <c r="LU102" i="5"/>
  <c r="LX102" i="5"/>
  <c r="MK102" i="5"/>
  <c r="MN102" i="5"/>
  <c r="HU103" i="5"/>
  <c r="HX103" i="5"/>
  <c r="IC103" i="5"/>
  <c r="IF103" i="5"/>
  <c r="IM103" i="5"/>
  <c r="II103" i="5"/>
  <c r="JK103" i="5"/>
  <c r="JG103" i="5"/>
  <c r="JY103" i="5"/>
  <c r="KB103" i="5"/>
  <c r="KO103" i="5"/>
  <c r="KR103" i="5"/>
  <c r="LE103" i="5"/>
  <c r="LH103" i="5"/>
  <c r="LO103" i="5"/>
  <c r="LK103" i="5"/>
  <c r="LW103" i="5"/>
  <c r="LS103" i="5"/>
  <c r="MM103" i="5"/>
  <c r="MI103" i="5"/>
  <c r="HW104" i="5"/>
  <c r="HS104" i="5"/>
  <c r="IE104" i="5"/>
  <c r="IA104" i="5"/>
  <c r="IK104" i="5"/>
  <c r="IN104" i="5"/>
  <c r="JS104" i="5"/>
  <c r="JO104" i="5"/>
  <c r="KA104" i="5"/>
  <c r="JW104" i="5"/>
  <c r="KQ104" i="5"/>
  <c r="KM104" i="5"/>
  <c r="LE104" i="5"/>
  <c r="MC104" i="5"/>
  <c r="MF104" i="5"/>
  <c r="HX105" i="5"/>
  <c r="HU105" i="5"/>
  <c r="IM105" i="5"/>
  <c r="II105" i="5"/>
  <c r="KA105" i="5"/>
  <c r="JW105" i="5"/>
  <c r="KQ105" i="5"/>
  <c r="KM105" i="5"/>
  <c r="KY105" i="5"/>
  <c r="KU105" i="5"/>
  <c r="MC105" i="5"/>
  <c r="MF105" i="5"/>
  <c r="IM106" i="5"/>
  <c r="II106" i="5"/>
  <c r="IC101" i="5"/>
  <c r="IF101" i="5"/>
  <c r="IM101" i="5"/>
  <c r="II101" i="5"/>
  <c r="KA101" i="5"/>
  <c r="JW101" i="5"/>
  <c r="KQ101" i="5"/>
  <c r="KM101" i="5"/>
  <c r="MF101" i="5"/>
  <c r="MC101" i="5"/>
  <c r="HU102" i="5"/>
  <c r="HX102" i="5"/>
  <c r="IM102" i="5"/>
  <c r="II102" i="5"/>
  <c r="JK102" i="5"/>
  <c r="JG102" i="5"/>
  <c r="JY102" i="5"/>
  <c r="KB102" i="5"/>
  <c r="KO102" i="5"/>
  <c r="KR102" i="5"/>
  <c r="KW102" i="5"/>
  <c r="LE102" i="5"/>
  <c r="LH102" i="5"/>
  <c r="LO102" i="5"/>
  <c r="LW102" i="5"/>
  <c r="LS102" i="5"/>
  <c r="MM102" i="5"/>
  <c r="MI102" i="5"/>
  <c r="IK103" i="5"/>
  <c r="IN103" i="5"/>
  <c r="JI103" i="5"/>
  <c r="JL103" i="5"/>
  <c r="JS103" i="5"/>
  <c r="JO103" i="5"/>
  <c r="KA103" i="5"/>
  <c r="JW103" i="5"/>
  <c r="KQ103" i="5"/>
  <c r="KM103" i="5"/>
  <c r="MC103" i="5"/>
  <c r="MF103" i="5"/>
  <c r="IS104" i="5"/>
  <c r="IV104" i="5"/>
  <c r="JC104" i="5"/>
  <c r="IY104" i="5"/>
  <c r="JS105" i="5"/>
  <c r="JO105" i="5"/>
  <c r="KG105" i="5"/>
  <c r="KJ105" i="5"/>
  <c r="LG105" i="5"/>
  <c r="LC105" i="5"/>
  <c r="ME105" i="5"/>
  <c r="MA105" i="5"/>
  <c r="IE106" i="5"/>
  <c r="IA106" i="5"/>
  <c r="IK106" i="5"/>
  <c r="IN106" i="5"/>
  <c r="JS106" i="5"/>
  <c r="JO106" i="5"/>
  <c r="KA106" i="5"/>
  <c r="JW106" i="5"/>
  <c r="KM106" i="5"/>
  <c r="MF106" i="5"/>
  <c r="MC106" i="5"/>
  <c r="JS101" i="5"/>
  <c r="JO101" i="5"/>
  <c r="KG101" i="5"/>
  <c r="KJ101" i="5"/>
  <c r="LG101" i="5"/>
  <c r="LC101" i="5"/>
  <c r="ME101" i="5"/>
  <c r="MA101" i="5"/>
  <c r="HW102" i="5"/>
  <c r="HS102" i="5"/>
  <c r="IE102" i="5"/>
  <c r="IA102" i="5"/>
  <c r="IK102" i="5"/>
  <c r="IN102" i="5"/>
  <c r="JI102" i="5"/>
  <c r="JL102" i="5"/>
  <c r="JS102" i="5"/>
  <c r="JO102" i="5"/>
  <c r="KA102" i="5"/>
  <c r="JW102" i="5"/>
  <c r="KQ102" i="5"/>
  <c r="KM102" i="5"/>
  <c r="MC102" i="5"/>
  <c r="MF102" i="5"/>
  <c r="IS103" i="5"/>
  <c r="IV103" i="5"/>
  <c r="JQ103" i="5"/>
  <c r="JT103" i="5"/>
  <c r="KG103" i="5"/>
  <c r="KJ103" i="5"/>
  <c r="LG103" i="5"/>
  <c r="LC103" i="5"/>
  <c r="ME103" i="5"/>
  <c r="MA103" i="5"/>
  <c r="IU104" i="5"/>
  <c r="KI104" i="5"/>
  <c r="KE104" i="5"/>
  <c r="LM104" i="5"/>
  <c r="LP104" i="5"/>
  <c r="LU104" i="5"/>
  <c r="LX104" i="5"/>
  <c r="MK104" i="5"/>
  <c r="MN104" i="5"/>
  <c r="JC105" i="5"/>
  <c r="IY105" i="5"/>
  <c r="KI105" i="5"/>
  <c r="KE105" i="5"/>
  <c r="LM105" i="5"/>
  <c r="LP105" i="5"/>
  <c r="LU105" i="5"/>
  <c r="LX105" i="5"/>
  <c r="MK105" i="5"/>
  <c r="MN105" i="5"/>
  <c r="IS106" i="5"/>
  <c r="IV106" i="5"/>
  <c r="JC106" i="5"/>
  <c r="IY106" i="5"/>
  <c r="FX101" i="5"/>
  <c r="GV101" i="5" s="1"/>
  <c r="IA101" i="5"/>
  <c r="LJ101" i="5"/>
  <c r="GG102" i="5"/>
  <c r="GU102" i="5" s="1"/>
  <c r="JP102" i="5"/>
  <c r="FW103" i="5"/>
  <c r="HR103" i="5"/>
  <c r="GG104" i="5"/>
  <c r="GU104" i="5" s="1"/>
  <c r="LC104" i="5"/>
  <c r="LS104" i="5"/>
  <c r="MA104" i="5"/>
  <c r="MI104" i="5"/>
  <c r="GH105" i="5"/>
  <c r="GV105" i="5" s="1"/>
  <c r="IK105" i="5"/>
  <c r="JA105" i="5"/>
  <c r="JP105" i="5"/>
  <c r="HR106" i="5"/>
  <c r="JY106" i="5"/>
  <c r="KG106" i="5"/>
  <c r="KO106" i="5"/>
  <c r="KW106" i="5"/>
  <c r="HT101" i="5"/>
  <c r="IN101" i="5"/>
  <c r="GH104" i="5"/>
  <c r="KB104" i="5"/>
  <c r="KJ104" i="5"/>
  <c r="KZ104" i="5"/>
  <c r="FW105" i="5"/>
  <c r="GL105" i="5" s="1"/>
  <c r="JP101" i="5"/>
  <c r="LJ105" i="5"/>
  <c r="LC106" i="5"/>
  <c r="LS106" i="5"/>
  <c r="MA106" i="5"/>
  <c r="MI106" i="5"/>
  <c r="GH106" i="5"/>
  <c r="IQ107" i="5"/>
  <c r="JY107" i="5"/>
  <c r="KB107" i="5"/>
  <c r="KW107" i="5"/>
  <c r="KZ107" i="5"/>
  <c r="LW107" i="5"/>
  <c r="LS107" i="5"/>
  <c r="MM107" i="5"/>
  <c r="MI107" i="5"/>
  <c r="HW108" i="5"/>
  <c r="IE108" i="5"/>
  <c r="IA108" i="5"/>
  <c r="IK108" i="5"/>
  <c r="IN108" i="5"/>
  <c r="JS108" i="5"/>
  <c r="JO108" i="5"/>
  <c r="KA108" i="5"/>
  <c r="JW108" i="5"/>
  <c r="KQ108" i="5"/>
  <c r="MC108" i="5"/>
  <c r="MF108" i="5"/>
  <c r="IM107" i="5"/>
  <c r="II107" i="5"/>
  <c r="KA107" i="5"/>
  <c r="JW107" i="5"/>
  <c r="KQ107" i="5"/>
  <c r="KM107" i="5"/>
  <c r="MC107" i="5"/>
  <c r="MF107" i="5"/>
  <c r="IS108" i="5"/>
  <c r="IV108" i="5"/>
  <c r="JC108" i="5"/>
  <c r="IY108" i="5"/>
  <c r="KG108" i="5"/>
  <c r="KJ108" i="5"/>
  <c r="LG108" i="5"/>
  <c r="LC108" i="5"/>
  <c r="ME108" i="5"/>
  <c r="MA108" i="5"/>
  <c r="IE107" i="5"/>
  <c r="IA107" i="5"/>
  <c r="IK107" i="5"/>
  <c r="IN107" i="5"/>
  <c r="JS107" i="5"/>
  <c r="JO107" i="5"/>
  <c r="KG107" i="5"/>
  <c r="KJ107" i="5"/>
  <c r="LG107" i="5"/>
  <c r="LC107" i="5"/>
  <c r="ME107" i="5"/>
  <c r="MA107" i="5"/>
  <c r="IU108" i="5"/>
  <c r="IQ108" i="5"/>
  <c r="KI108" i="5"/>
  <c r="KE108" i="5"/>
  <c r="LM108" i="5"/>
  <c r="LP108" i="5"/>
  <c r="LU108" i="5"/>
  <c r="LX108" i="5"/>
  <c r="MK108" i="5"/>
  <c r="MN108" i="5"/>
  <c r="JC107" i="5"/>
  <c r="IY107" i="5"/>
  <c r="KI107" i="5"/>
  <c r="KE107" i="5"/>
  <c r="LP107" i="5"/>
  <c r="LU107" i="5"/>
  <c r="LX107" i="5"/>
  <c r="MK107" i="5"/>
  <c r="MN107" i="5"/>
  <c r="IM108" i="5"/>
  <c r="II108" i="5"/>
  <c r="JY108" i="5"/>
  <c r="KB108" i="5"/>
  <c r="KO108" i="5"/>
  <c r="KZ108" i="5"/>
  <c r="LE108" i="5"/>
  <c r="LH108" i="5"/>
  <c r="LO108" i="5"/>
  <c r="LK108" i="5"/>
  <c r="LW108" i="5"/>
  <c r="LS108" i="5"/>
  <c r="MM108" i="5"/>
  <c r="MI108" i="5"/>
  <c r="FX107" i="5"/>
  <c r="GG108" i="5"/>
  <c r="GU108" i="5" s="1"/>
  <c r="HT108" i="5"/>
  <c r="IU109" i="5"/>
  <c r="JA109" i="5"/>
  <c r="JD109" i="5"/>
  <c r="JY109" i="5"/>
  <c r="KB109" i="5"/>
  <c r="KO109" i="5"/>
  <c r="KR109" i="5"/>
  <c r="LW109" i="5"/>
  <c r="LS109" i="5"/>
  <c r="MM109" i="5"/>
  <c r="MI109" i="5"/>
  <c r="GG107" i="5"/>
  <c r="HT107" i="5"/>
  <c r="JP108" i="5"/>
  <c r="IM109" i="5"/>
  <c r="II109" i="5"/>
  <c r="KA109" i="5"/>
  <c r="JW109" i="5"/>
  <c r="KM109" i="5"/>
  <c r="KY109" i="5"/>
  <c r="KU109" i="5"/>
  <c r="MC109" i="5"/>
  <c r="MF109" i="5"/>
  <c r="JP107" i="5"/>
  <c r="HW109" i="5"/>
  <c r="HS109" i="5"/>
  <c r="IK109" i="5"/>
  <c r="IN109" i="5"/>
  <c r="JI109" i="5"/>
  <c r="JL109" i="5"/>
  <c r="JS109" i="5"/>
  <c r="JO109" i="5"/>
  <c r="KG109" i="5"/>
  <c r="KJ109" i="5"/>
  <c r="LG109" i="5"/>
  <c r="LC109" i="5"/>
  <c r="ME109" i="5"/>
  <c r="MA109" i="5"/>
  <c r="JC109" i="5"/>
  <c r="IY109" i="5"/>
  <c r="KI109" i="5"/>
  <c r="KE109" i="5"/>
  <c r="LM109" i="5"/>
  <c r="LP109" i="5"/>
  <c r="LU109" i="5"/>
  <c r="LX109" i="5"/>
  <c r="MK109" i="5"/>
  <c r="MN109" i="5"/>
  <c r="FX109" i="5"/>
  <c r="JC110" i="5"/>
  <c r="IY110" i="5"/>
  <c r="KI110" i="5"/>
  <c r="KE110" i="5"/>
  <c r="LM110" i="5"/>
  <c r="GG109" i="5"/>
  <c r="GU109" i="5" s="1"/>
  <c r="HT109" i="5"/>
  <c r="JP109" i="5"/>
  <c r="IQ110" i="5"/>
  <c r="JY110" i="5"/>
  <c r="KB110" i="5"/>
  <c r="KW110" i="5"/>
  <c r="KZ110" i="5"/>
  <c r="LW110" i="5"/>
  <c r="LS110" i="5"/>
  <c r="MM110" i="5"/>
  <c r="MI110" i="5"/>
  <c r="HX111" i="5"/>
  <c r="IC111" i="5"/>
  <c r="IF111" i="5"/>
  <c r="IM110" i="5"/>
  <c r="II110" i="5"/>
  <c r="KA110" i="5"/>
  <c r="JW110" i="5"/>
  <c r="KQ110" i="5"/>
  <c r="KM110" i="5"/>
  <c r="KY110" i="5"/>
  <c r="KU110" i="5"/>
  <c r="IK111" i="5"/>
  <c r="IN111" i="5"/>
  <c r="IC112" i="5"/>
  <c r="IF112" i="5"/>
  <c r="JS110" i="5"/>
  <c r="JO110" i="5"/>
  <c r="KG110" i="5"/>
  <c r="KJ110" i="5"/>
  <c r="LG110" i="5"/>
  <c r="LC110" i="5"/>
  <c r="ME110" i="5"/>
  <c r="MA110" i="5"/>
  <c r="LX110" i="5"/>
  <c r="LU110" i="5"/>
  <c r="MN110" i="5"/>
  <c r="MK110" i="5"/>
  <c r="FX110" i="5"/>
  <c r="HS110" i="5"/>
  <c r="LJ110" i="5"/>
  <c r="HW111" i="5"/>
  <c r="HS111" i="5"/>
  <c r="IE111" i="5"/>
  <c r="IA111" i="5"/>
  <c r="GG111" i="5"/>
  <c r="LC111" i="5"/>
  <c r="ME111" i="5"/>
  <c r="GJ112" i="5"/>
  <c r="IU112" i="5"/>
  <c r="IQ112" i="5"/>
  <c r="JY112" i="5"/>
  <c r="KB112" i="5"/>
  <c r="KO112" i="5"/>
  <c r="KR112" i="5"/>
  <c r="KW112" i="5"/>
  <c r="KZ112" i="5"/>
  <c r="LE112" i="5"/>
  <c r="LH112" i="5"/>
  <c r="GK112" i="5"/>
  <c r="HT112" i="5"/>
  <c r="IN112" i="5"/>
  <c r="KI112" i="5"/>
  <c r="KU112" i="5"/>
  <c r="MA112" i="5"/>
  <c r="GK110" i="5"/>
  <c r="HT110" i="5"/>
  <c r="IN110" i="5"/>
  <c r="JD110" i="5"/>
  <c r="JC111" i="5"/>
  <c r="IY111" i="5"/>
  <c r="KI111" i="5"/>
  <c r="IM112" i="5"/>
  <c r="II112" i="5"/>
  <c r="MC112" i="5"/>
  <c r="MF112" i="5"/>
  <c r="KA112" i="5"/>
  <c r="MF110" i="5"/>
  <c r="MC110" i="5"/>
  <c r="JP110" i="5"/>
  <c r="GJ111" i="5"/>
  <c r="IP111" i="5"/>
  <c r="JY111" i="5"/>
  <c r="KB111" i="5"/>
  <c r="KO111" i="5"/>
  <c r="KR111" i="5"/>
  <c r="KW111" i="5"/>
  <c r="LD111" i="5"/>
  <c r="JD111" i="5"/>
  <c r="HS112" i="5"/>
  <c r="KG112" i="5"/>
  <c r="KJ112" i="5"/>
  <c r="IM111" i="5"/>
  <c r="II111" i="5"/>
  <c r="JQ111" i="5"/>
  <c r="MC111" i="5"/>
  <c r="MF111" i="5"/>
  <c r="IV111" i="5"/>
  <c r="JC112" i="5"/>
  <c r="IY112" i="5"/>
  <c r="LM112" i="5"/>
  <c r="LP112" i="5"/>
  <c r="LU112" i="5"/>
  <c r="LX112" i="5"/>
  <c r="MK112" i="5"/>
  <c r="MN112" i="5"/>
  <c r="FX111" i="5"/>
  <c r="FX112" i="5"/>
  <c r="KJ111" i="5"/>
  <c r="LX111" i="5"/>
  <c r="MN111" i="5"/>
  <c r="MO111" i="5" s="1"/>
  <c r="OC111" i="5" s="1"/>
  <c r="JP112" i="5"/>
  <c r="IF109" i="5" l="1"/>
  <c r="IS105" i="5"/>
  <c r="GU98" i="5"/>
  <c r="KU96" i="5"/>
  <c r="LM83" i="5"/>
  <c r="IC89" i="5"/>
  <c r="IA82" i="5"/>
  <c r="IV94" i="5"/>
  <c r="IC91" i="5"/>
  <c r="GU78" i="5"/>
  <c r="JT68" i="5"/>
  <c r="HW53" i="5"/>
  <c r="KR44" i="5"/>
  <c r="LK30" i="5"/>
  <c r="LK109" i="5"/>
  <c r="IV107" i="5"/>
  <c r="KU108" i="5"/>
  <c r="LK107" i="5"/>
  <c r="LK106" i="5"/>
  <c r="IA103" i="5"/>
  <c r="IQ99" i="5"/>
  <c r="IS98" i="5"/>
  <c r="GU79" i="5"/>
  <c r="IV88" i="5"/>
  <c r="LK86" i="5"/>
  <c r="LK98" i="5"/>
  <c r="LH88" i="5"/>
  <c r="GV71" i="5"/>
  <c r="IQ46" i="5"/>
  <c r="IF47" i="5"/>
  <c r="GV111" i="5"/>
  <c r="KK86" i="5"/>
  <c r="NV86" i="5" s="1"/>
  <c r="GU64" i="5"/>
  <c r="IA60" i="5"/>
  <c r="IE49" i="5"/>
  <c r="OO113" i="5"/>
  <c r="H4" i="5"/>
  <c r="H5" i="5" s="1"/>
  <c r="KZ64" i="5"/>
  <c r="KM78" i="5"/>
  <c r="IC72" i="5"/>
  <c r="KR59" i="5"/>
  <c r="KM58" i="5"/>
  <c r="LM56" i="5"/>
  <c r="HU44" i="5"/>
  <c r="IF41" i="5"/>
  <c r="IQ41" i="5"/>
  <c r="IC22" i="5"/>
  <c r="GU22" i="5"/>
  <c r="KU24" i="5"/>
  <c r="LH19" i="5"/>
  <c r="KR19" i="5"/>
  <c r="IF17" i="5"/>
  <c r="LP18" i="5"/>
  <c r="LH13" i="5"/>
  <c r="LK111" i="5"/>
  <c r="LE77" i="5"/>
  <c r="LP75" i="5"/>
  <c r="IA68" i="5"/>
  <c r="HS75" i="5"/>
  <c r="LE61" i="5"/>
  <c r="KW55" i="5"/>
  <c r="IU52" i="5"/>
  <c r="LP48" i="5"/>
  <c r="IA23" i="5"/>
  <c r="IQ30" i="5"/>
  <c r="KW36" i="5"/>
  <c r="KM19" i="5"/>
  <c r="KW14" i="5"/>
  <c r="KR88" i="5"/>
  <c r="KS88" i="5" s="1"/>
  <c r="NW88" i="5" s="1"/>
  <c r="PN88" i="5" s="1"/>
  <c r="IA53" i="5"/>
  <c r="IQ44" i="5"/>
  <c r="IC23" i="5"/>
  <c r="KR20" i="5"/>
  <c r="GV95" i="5"/>
  <c r="JD95" i="5"/>
  <c r="LM111" i="5"/>
  <c r="IV112" i="5"/>
  <c r="IV110" i="5"/>
  <c r="IF110" i="5"/>
  <c r="JG109" i="5"/>
  <c r="GV107" i="5"/>
  <c r="HS105" i="5"/>
  <c r="JT104" i="5"/>
  <c r="KU102" i="5"/>
  <c r="KU104" i="5"/>
  <c r="IF104" i="5"/>
  <c r="JI100" i="5"/>
  <c r="KZ100" i="5"/>
  <c r="GL97" i="5"/>
  <c r="KM89" i="5"/>
  <c r="JL88" i="5"/>
  <c r="HX70" i="5"/>
  <c r="HS78" i="5"/>
  <c r="JL72" i="5"/>
  <c r="IV67" i="5"/>
  <c r="IF58" i="5"/>
  <c r="IV59" i="5"/>
  <c r="KW62" i="5"/>
  <c r="GU54" i="5"/>
  <c r="IA51" i="5"/>
  <c r="LE47" i="5"/>
  <c r="KR45" i="5"/>
  <c r="KZ22" i="5"/>
  <c r="JD81" i="5"/>
  <c r="IE109" i="5"/>
  <c r="IS101" i="5"/>
  <c r="JC100" i="5"/>
  <c r="KK88" i="5"/>
  <c r="NV88" i="5" s="1"/>
  <c r="MG92" i="5"/>
  <c r="OB92" i="5" s="1"/>
  <c r="IV93" i="5"/>
  <c r="IQ92" i="5"/>
  <c r="KU90" i="5"/>
  <c r="KU81" i="5"/>
  <c r="MO81" i="5"/>
  <c r="OC81" i="5" s="1"/>
  <c r="IV76" i="5"/>
  <c r="KZ72" i="5"/>
  <c r="HS73" i="5"/>
  <c r="IA69" i="5"/>
  <c r="IQ67" i="5"/>
  <c r="LP55" i="5"/>
  <c r="IQ77" i="5"/>
  <c r="LO64" i="5"/>
  <c r="IC63" i="5"/>
  <c r="GV48" i="5"/>
  <c r="GV37" i="5"/>
  <c r="HS31" i="5"/>
  <c r="KW30" i="5"/>
  <c r="KZ109" i="5"/>
  <c r="HS101" i="5"/>
  <c r="JA104" i="5"/>
  <c r="IS99" i="5"/>
  <c r="KR90" i="5"/>
  <c r="JC88" i="5"/>
  <c r="KC96" i="5"/>
  <c r="NU96" i="5" s="1"/>
  <c r="KR85" i="5"/>
  <c r="JD92" i="5"/>
  <c r="JC80" i="5"/>
  <c r="GV77" i="5"/>
  <c r="KU60" i="5"/>
  <c r="KY69" i="5"/>
  <c r="JI61" i="5"/>
  <c r="KQ26" i="5"/>
  <c r="GV55" i="5"/>
  <c r="GL81" i="5"/>
  <c r="IE112" i="5"/>
  <c r="GV109" i="5"/>
  <c r="IC107" i="5"/>
  <c r="KR107" i="5"/>
  <c r="JD107" i="5"/>
  <c r="LK104" i="5"/>
  <c r="JC103" i="5"/>
  <c r="KU106" i="5"/>
  <c r="IF102" i="5"/>
  <c r="IQ106" i="5"/>
  <c r="LP103" i="5"/>
  <c r="LP101" i="5"/>
  <c r="LO99" i="5"/>
  <c r="HS92" i="5"/>
  <c r="HS89" i="5"/>
  <c r="IV87" i="5"/>
  <c r="IA96" i="5"/>
  <c r="HS88" i="5"/>
  <c r="KW87" i="5"/>
  <c r="LK79" i="5"/>
  <c r="LY88" i="5"/>
  <c r="OA88" i="5" s="1"/>
  <c r="IA83" i="5"/>
  <c r="HX80" i="5"/>
  <c r="HS96" i="5"/>
  <c r="JG83" i="5"/>
  <c r="IV79" i="5"/>
  <c r="KM79" i="5"/>
  <c r="IU71" i="5"/>
  <c r="LM68" i="5"/>
  <c r="IC64" i="5"/>
  <c r="LK77" i="5"/>
  <c r="KW70" i="5"/>
  <c r="IF69" i="5"/>
  <c r="JD73" i="5"/>
  <c r="IV55" i="5"/>
  <c r="IS57" i="5"/>
  <c r="GV43" i="5"/>
  <c r="LK47" i="5"/>
  <c r="IV43" i="5"/>
  <c r="LH42" i="5"/>
  <c r="LH46" i="5"/>
  <c r="JC49" i="5"/>
  <c r="JA41" i="5"/>
  <c r="LK37" i="5"/>
  <c r="LE28" i="5"/>
  <c r="LP22" i="5"/>
  <c r="LO31" i="5"/>
  <c r="LP33" i="5"/>
  <c r="IE17" i="5"/>
  <c r="KR16" i="5"/>
  <c r="JE112" i="5"/>
  <c r="NR112" i="5" s="1"/>
  <c r="QA112" i="5" s="1"/>
  <c r="KR110" i="5"/>
  <c r="LH109" i="5"/>
  <c r="KY107" i="5"/>
  <c r="IF106" i="5"/>
  <c r="IC105" i="5"/>
  <c r="JD101" i="5"/>
  <c r="KM99" i="5"/>
  <c r="KZ93" i="5"/>
  <c r="JT88" i="5"/>
  <c r="LY96" i="5"/>
  <c r="OA96" i="5" s="1"/>
  <c r="IE92" i="5"/>
  <c r="KU87" i="5"/>
  <c r="HW80" i="5"/>
  <c r="KO80" i="5"/>
  <c r="IF94" i="5"/>
  <c r="IA85" i="5"/>
  <c r="JC79" i="5"/>
  <c r="GV78" i="5"/>
  <c r="LH78" i="5"/>
  <c r="LM76" i="5"/>
  <c r="IA74" i="5"/>
  <c r="LO68" i="5"/>
  <c r="JC63" i="5"/>
  <c r="LK54" i="5"/>
  <c r="IF77" i="5"/>
  <c r="IV65" i="5"/>
  <c r="KM60" i="5"/>
  <c r="IV75" i="5"/>
  <c r="LH64" i="5"/>
  <c r="KQ68" i="5"/>
  <c r="HX60" i="5"/>
  <c r="IQ57" i="5"/>
  <c r="IC44" i="5"/>
  <c r="LM47" i="5"/>
  <c r="KZ44" i="5"/>
  <c r="IQ45" i="5"/>
  <c r="LK43" i="5"/>
  <c r="KM31" i="5"/>
  <c r="IQ25" i="5"/>
  <c r="IS22" i="5"/>
  <c r="IA18" i="5"/>
  <c r="LP17" i="5"/>
  <c r="LY111" i="5"/>
  <c r="OA111" i="5" s="1"/>
  <c r="KU101" i="5"/>
  <c r="LH101" i="5"/>
  <c r="IS89" i="5"/>
  <c r="KU95" i="5"/>
  <c r="KQ85" i="5"/>
  <c r="GU84" i="5"/>
  <c r="JD89" i="5"/>
  <c r="IE93" i="5"/>
  <c r="JK71" i="5"/>
  <c r="JK67" i="5"/>
  <c r="IQ75" i="5"/>
  <c r="HW59" i="5"/>
  <c r="JE54" i="5"/>
  <c r="NR54" i="5" s="1"/>
  <c r="QA54" i="5" s="1"/>
  <c r="LE57" i="5"/>
  <c r="LM28" i="5"/>
  <c r="JL19" i="5"/>
  <c r="LE12" i="5"/>
  <c r="LM91" i="5"/>
  <c r="IV27" i="5"/>
  <c r="IS27" i="5"/>
  <c r="IV60" i="5"/>
  <c r="IS60" i="5"/>
  <c r="KO95" i="5"/>
  <c r="KR95" i="5"/>
  <c r="KY65" i="5"/>
  <c r="KU65" i="5"/>
  <c r="LO61" i="5"/>
  <c r="LK61" i="5"/>
  <c r="KO66" i="5"/>
  <c r="KR66" i="5"/>
  <c r="KY61" i="5"/>
  <c r="KU61" i="5"/>
  <c r="IS49" i="5"/>
  <c r="IV49" i="5"/>
  <c r="IE52" i="5"/>
  <c r="IA52" i="5"/>
  <c r="KR23" i="5"/>
  <c r="KO23" i="5"/>
  <c r="LE48" i="5"/>
  <c r="LH48" i="5"/>
  <c r="LO17" i="5"/>
  <c r="LK17" i="5"/>
  <c r="KQ40" i="5"/>
  <c r="KM40" i="5"/>
  <c r="IC53" i="5"/>
  <c r="IF53" i="5"/>
  <c r="LO45" i="5"/>
  <c r="LK45" i="5"/>
  <c r="IE14" i="5"/>
  <c r="IA14" i="5"/>
  <c r="IU13" i="5"/>
  <c r="IQ13" i="5"/>
  <c r="KQ14" i="5"/>
  <c r="KM14" i="5"/>
  <c r="KY37" i="5"/>
  <c r="KU37" i="5"/>
  <c r="KY27" i="5"/>
  <c r="KU27" i="5"/>
  <c r="IY27" i="5"/>
  <c r="JC27" i="5"/>
  <c r="JA19" i="5"/>
  <c r="JD19" i="5"/>
  <c r="JI26" i="5"/>
  <c r="JL26" i="5"/>
  <c r="JC84" i="5"/>
  <c r="IY84" i="5"/>
  <c r="JA28" i="5"/>
  <c r="JD28" i="5"/>
  <c r="JK24" i="5"/>
  <c r="JG24" i="5"/>
  <c r="JD56" i="5"/>
  <c r="JA56" i="5"/>
  <c r="JD44" i="5"/>
  <c r="JA44" i="5"/>
  <c r="IA110" i="5"/>
  <c r="JA96" i="5"/>
  <c r="IQ95" i="5"/>
  <c r="IS91" i="5"/>
  <c r="JL84" i="5"/>
  <c r="LK89" i="5"/>
  <c r="KU79" i="5"/>
  <c r="GU88" i="5"/>
  <c r="GO88" i="5" s="1"/>
  <c r="HA88" i="5" s="1"/>
  <c r="HG88" i="5" s="1"/>
  <c r="GV76" i="5"/>
  <c r="GP76" i="5" s="1"/>
  <c r="HB76" i="5" s="1"/>
  <c r="HH76" i="5" s="1"/>
  <c r="GU71" i="5"/>
  <c r="IQ72" i="5"/>
  <c r="KU71" i="5"/>
  <c r="KU67" i="5"/>
  <c r="LH65" i="5"/>
  <c r="KR65" i="5"/>
  <c r="JG60" i="5"/>
  <c r="JG76" i="5"/>
  <c r="KO74" i="5"/>
  <c r="KM73" i="5"/>
  <c r="JD64" i="5"/>
  <c r="JE64" i="5" s="1"/>
  <c r="NR64" i="5" s="1"/>
  <c r="QA64" i="5" s="1"/>
  <c r="KY63" i="5"/>
  <c r="JA69" i="5"/>
  <c r="LH60" i="5"/>
  <c r="GV52" i="5"/>
  <c r="GP52" i="5" s="1"/>
  <c r="HB52" i="5" s="1"/>
  <c r="HH52" i="5" s="1"/>
  <c r="KM44" i="5"/>
  <c r="HX42" i="5"/>
  <c r="IA43" i="5"/>
  <c r="IA41" i="5"/>
  <c r="IF48" i="5"/>
  <c r="LM44" i="5"/>
  <c r="IA42" i="5"/>
  <c r="JC40" i="5"/>
  <c r="JE40" i="5" s="1"/>
  <c r="NR40" i="5" s="1"/>
  <c r="QA40" i="5" s="1"/>
  <c r="IE33" i="5"/>
  <c r="KQ30" i="5"/>
  <c r="JL37" i="5"/>
  <c r="GU27" i="5"/>
  <c r="GO27" i="5" s="1"/>
  <c r="HA27" i="5" s="1"/>
  <c r="HG27" i="5" s="1"/>
  <c r="LM19" i="5"/>
  <c r="LQ19" i="5" s="1"/>
  <c r="NZ19" i="5" s="1"/>
  <c r="IK12" i="5"/>
  <c r="HU63" i="5"/>
  <c r="HX63" i="5"/>
  <c r="KY59" i="5"/>
  <c r="KU59" i="5"/>
  <c r="IE57" i="5"/>
  <c r="IA57" i="5"/>
  <c r="LP37" i="5"/>
  <c r="LM37" i="5"/>
  <c r="IU43" i="5"/>
  <c r="IQ43" i="5"/>
  <c r="KY22" i="5"/>
  <c r="KU22" i="5"/>
  <c r="IV12" i="5"/>
  <c r="IS12" i="5"/>
  <c r="LE63" i="5"/>
  <c r="LH63" i="5"/>
  <c r="KO50" i="5"/>
  <c r="KR50" i="5"/>
  <c r="LO41" i="5"/>
  <c r="LK41" i="5"/>
  <c r="IV47" i="5"/>
  <c r="IS47" i="5"/>
  <c r="KW37" i="5"/>
  <c r="KZ37" i="5"/>
  <c r="KY33" i="5"/>
  <c r="KU33" i="5"/>
  <c r="KR51" i="5"/>
  <c r="KO51" i="5"/>
  <c r="KR30" i="5"/>
  <c r="KO30" i="5"/>
  <c r="KO22" i="5"/>
  <c r="KR22" i="5"/>
  <c r="IU21" i="5"/>
  <c r="IQ21" i="5"/>
  <c r="KU16" i="5"/>
  <c r="KY16" i="5"/>
  <c r="KZ41" i="5"/>
  <c r="KW41" i="5"/>
  <c r="KY72" i="5"/>
  <c r="KU72" i="5"/>
  <c r="KY55" i="5"/>
  <c r="KU55" i="5"/>
  <c r="KY56" i="5"/>
  <c r="LA56" i="5" s="1"/>
  <c r="NX56" i="5" s="1"/>
  <c r="KU56" i="5"/>
  <c r="KY46" i="5"/>
  <c r="KU46" i="5"/>
  <c r="IC43" i="5"/>
  <c r="IF43" i="5"/>
  <c r="IS18" i="5"/>
  <c r="IV18" i="5"/>
  <c r="HX23" i="5"/>
  <c r="HU23" i="5"/>
  <c r="KO39" i="5"/>
  <c r="KR39" i="5"/>
  <c r="HX39" i="5"/>
  <c r="HU39" i="5"/>
  <c r="KY42" i="5"/>
  <c r="KU42" i="5"/>
  <c r="HW61" i="5"/>
  <c r="HS61" i="5"/>
  <c r="IV109" i="5"/>
  <c r="JL99" i="5"/>
  <c r="JM99" i="5" s="1"/>
  <c r="NS99" i="5" s="1"/>
  <c r="QB99" i="5" s="1"/>
  <c r="LE93" i="5"/>
  <c r="IS92" i="5"/>
  <c r="KQ111" i="5"/>
  <c r="JA108" i="5"/>
  <c r="JE108" i="5" s="1"/>
  <c r="NR108" i="5" s="1"/>
  <c r="QA108" i="5" s="1"/>
  <c r="HW107" i="5"/>
  <c r="KU103" i="5"/>
  <c r="KW103" i="5"/>
  <c r="LH105" i="5"/>
  <c r="LI105" i="5" s="1"/>
  <c r="NY105" i="5" s="1"/>
  <c r="PP105" i="5" s="1"/>
  <c r="KR105" i="5"/>
  <c r="HW100" i="5"/>
  <c r="MG89" i="5"/>
  <c r="OB89" i="5" s="1"/>
  <c r="PS89" i="5" s="1"/>
  <c r="KY98" i="5"/>
  <c r="KQ94" i="5"/>
  <c r="IO88" i="5"/>
  <c r="NP88" i="5" s="1"/>
  <c r="PG88" i="5" s="1"/>
  <c r="IY85" i="5"/>
  <c r="IS95" i="5"/>
  <c r="IW95" i="5" s="1"/>
  <c r="NQ95" i="5" s="1"/>
  <c r="PH95" i="5" s="1"/>
  <c r="MG81" i="5"/>
  <c r="OB81" i="5" s="1"/>
  <c r="IA81" i="5"/>
  <c r="LH81" i="5"/>
  <c r="GV65" i="5"/>
  <c r="GP65" i="5" s="1"/>
  <c r="HB65" i="5" s="1"/>
  <c r="HH65" i="5" s="1"/>
  <c r="LK78" i="5"/>
  <c r="IQ78" i="5"/>
  <c r="IA77" i="5"/>
  <c r="LP73" i="5"/>
  <c r="LQ73" i="5" s="1"/>
  <c r="NZ73" i="5" s="1"/>
  <c r="JL76" i="5"/>
  <c r="IC74" i="5"/>
  <c r="IY68" i="5"/>
  <c r="KR62" i="5"/>
  <c r="KS62" i="5" s="1"/>
  <c r="NW62" i="5" s="1"/>
  <c r="JA42" i="5"/>
  <c r="JG48" i="5"/>
  <c r="LM42" i="5"/>
  <c r="IS45" i="5"/>
  <c r="IW45" i="5" s="1"/>
  <c r="NQ45" i="5" s="1"/>
  <c r="PH45" i="5" s="1"/>
  <c r="JA43" i="5"/>
  <c r="LO38" i="5"/>
  <c r="KQ35" i="5"/>
  <c r="KZ28" i="5"/>
  <c r="LA28" i="5" s="1"/>
  <c r="NX28" i="5" s="1"/>
  <c r="KM38" i="5"/>
  <c r="IC28" i="5"/>
  <c r="JA13" i="5"/>
  <c r="HX27" i="5"/>
  <c r="HU27" i="5"/>
  <c r="LE51" i="5"/>
  <c r="LH51" i="5"/>
  <c r="IA54" i="5"/>
  <c r="IE54" i="5"/>
  <c r="LO24" i="5"/>
  <c r="LK24" i="5"/>
  <c r="LO69" i="5"/>
  <c r="LQ69" i="5" s="1"/>
  <c r="NZ69" i="5" s="1"/>
  <c r="LK69" i="5"/>
  <c r="KZ43" i="5"/>
  <c r="KW43" i="5"/>
  <c r="KW73" i="5"/>
  <c r="KZ73" i="5"/>
  <c r="LE22" i="5"/>
  <c r="LH22" i="5"/>
  <c r="KW53" i="5"/>
  <c r="KZ53" i="5"/>
  <c r="IU49" i="5"/>
  <c r="IQ49" i="5"/>
  <c r="KR26" i="5"/>
  <c r="KO26" i="5"/>
  <c r="KQ36" i="5"/>
  <c r="KM36" i="5"/>
  <c r="KZ17" i="5"/>
  <c r="KW17" i="5"/>
  <c r="KY15" i="5"/>
  <c r="KU15" i="5"/>
  <c r="IU27" i="5"/>
  <c r="IQ27" i="5"/>
  <c r="KQ50" i="5"/>
  <c r="KM50" i="5"/>
  <c r="JC77" i="5"/>
  <c r="JE77" i="5" s="1"/>
  <c r="NR77" i="5" s="1"/>
  <c r="QA77" i="5" s="1"/>
  <c r="IY77" i="5"/>
  <c r="JC53" i="5"/>
  <c r="IY53" i="5"/>
  <c r="JC30" i="5"/>
  <c r="JE30" i="5" s="1"/>
  <c r="NR30" i="5" s="1"/>
  <c r="QA30" i="5" s="1"/>
  <c r="IY30" i="5"/>
  <c r="JD91" i="5"/>
  <c r="JA91" i="5"/>
  <c r="JA59" i="5"/>
  <c r="JD59" i="5"/>
  <c r="JC31" i="5"/>
  <c r="IY31" i="5"/>
  <c r="JC52" i="5"/>
  <c r="JE52" i="5" s="1"/>
  <c r="NR52" i="5" s="1"/>
  <c r="QA52" i="5" s="1"/>
  <c r="IY52" i="5"/>
  <c r="JI48" i="5"/>
  <c r="JL48" i="5"/>
  <c r="JK32" i="5"/>
  <c r="JM32" i="5" s="1"/>
  <c r="NS32" i="5" s="1"/>
  <c r="QB32" i="5" s="1"/>
  <c r="JG32" i="5"/>
  <c r="JL24" i="5"/>
  <c r="JI24" i="5"/>
  <c r="KM112" i="5"/>
  <c r="LO112" i="5"/>
  <c r="IQ105" i="5"/>
  <c r="JD80" i="5"/>
  <c r="JI68" i="5"/>
  <c r="JM68" i="5" s="1"/>
  <c r="NS68" i="5" s="1"/>
  <c r="QB68" i="5" s="1"/>
  <c r="GU61" i="5"/>
  <c r="HS71" i="5"/>
  <c r="JI60" i="5"/>
  <c r="IE62" i="5"/>
  <c r="JA47" i="5"/>
  <c r="KU49" i="5"/>
  <c r="KR42" i="5"/>
  <c r="JC55" i="5"/>
  <c r="JE55" i="5" s="1"/>
  <c r="NR55" i="5" s="1"/>
  <c r="QA55" i="5" s="1"/>
  <c r="KY47" i="5"/>
  <c r="JA29" i="5"/>
  <c r="LO33" i="5"/>
  <c r="HU21" i="5"/>
  <c r="JC25" i="5"/>
  <c r="HX12" i="5"/>
  <c r="IU76" i="5"/>
  <c r="IQ76" i="5"/>
  <c r="JT70" i="5"/>
  <c r="JQ70" i="5"/>
  <c r="LM66" i="5"/>
  <c r="LP66" i="5"/>
  <c r="LM64" i="5"/>
  <c r="LP64" i="5"/>
  <c r="LH62" i="5"/>
  <c r="LE62" i="5"/>
  <c r="LP62" i="5"/>
  <c r="LM62" i="5"/>
  <c r="GU59" i="5"/>
  <c r="GU52" i="5"/>
  <c r="GO52" i="5" s="1"/>
  <c r="HA52" i="5" s="1"/>
  <c r="HG52" i="5" s="1"/>
  <c r="GU32" i="5"/>
  <c r="GO32" i="5" s="1"/>
  <c r="HA32" i="5" s="1"/>
  <c r="HG32" i="5" s="1"/>
  <c r="GU35" i="5"/>
  <c r="GU13" i="5"/>
  <c r="GV51" i="5"/>
  <c r="GP51" i="5" s="1"/>
  <c r="HB51" i="5" s="1"/>
  <c r="HH51" i="5" s="1"/>
  <c r="GV21" i="5"/>
  <c r="GP21" i="5" s="1"/>
  <c r="HB21" i="5" s="1"/>
  <c r="HH21" i="5" s="1"/>
  <c r="LY56" i="5"/>
  <c r="OA56" i="5" s="1"/>
  <c r="PR56" i="5" s="1"/>
  <c r="GU19" i="5"/>
  <c r="PS81" i="5"/>
  <c r="PT56" i="5"/>
  <c r="PR111" i="5"/>
  <c r="PP96" i="5"/>
  <c r="PM86" i="5"/>
  <c r="IS50" i="5"/>
  <c r="LK44" i="5"/>
  <c r="IS24" i="5"/>
  <c r="KR21" i="5"/>
  <c r="KS21" i="5" s="1"/>
  <c r="NW21" i="5" s="1"/>
  <c r="KZ26" i="5"/>
  <c r="PM92" i="5"/>
  <c r="PM88" i="5"/>
  <c r="PL96" i="5"/>
  <c r="PS92" i="5"/>
  <c r="PQ92" i="5"/>
  <c r="PR91" i="5"/>
  <c r="PG91" i="5"/>
  <c r="PR88" i="5"/>
  <c r="KC54" i="5"/>
  <c r="NU54" i="5" s="1"/>
  <c r="LM41" i="5"/>
  <c r="IV40" i="5"/>
  <c r="LK28" i="5"/>
  <c r="IS21" i="5"/>
  <c r="IW21" i="5" s="1"/>
  <c r="NQ21" i="5" s="1"/>
  <c r="PH21" i="5" s="1"/>
  <c r="KU111" i="5"/>
  <c r="KR91" i="5"/>
  <c r="KS91" i="5" s="1"/>
  <c r="NW91" i="5" s="1"/>
  <c r="PT111" i="5"/>
  <c r="PR96" i="5"/>
  <c r="PT81" i="5"/>
  <c r="IA36" i="5"/>
  <c r="HU98" i="5"/>
  <c r="IS64" i="5"/>
  <c r="IW64" i="5" s="1"/>
  <c r="NQ64" i="5" s="1"/>
  <c r="PH64" i="5" s="1"/>
  <c r="JQ62" i="5"/>
  <c r="JT23" i="5"/>
  <c r="IV19" i="5"/>
  <c r="KW20" i="5"/>
  <c r="LK85" i="5"/>
  <c r="JT66" i="5"/>
  <c r="LK52" i="5"/>
  <c r="IS53" i="5"/>
  <c r="LK27" i="5"/>
  <c r="IS20" i="5"/>
  <c r="LO21" i="5"/>
  <c r="IA19" i="5"/>
  <c r="LH26" i="5"/>
  <c r="LK20" i="5"/>
  <c r="KU14" i="5"/>
  <c r="KR14" i="5"/>
  <c r="KS14" i="5" s="1"/>
  <c r="NW14" i="5" s="1"/>
  <c r="KM12" i="5"/>
  <c r="LK12" i="5"/>
  <c r="KR33" i="5"/>
  <c r="KU44" i="5"/>
  <c r="GU99" i="5"/>
  <c r="HW79" i="5"/>
  <c r="JQ36" i="5"/>
  <c r="IS16" i="5"/>
  <c r="KY13" i="5"/>
  <c r="KZ12" i="5"/>
  <c r="GU46" i="5"/>
  <c r="GO46" i="5" s="1"/>
  <c r="HA46" i="5" s="1"/>
  <c r="HG46" i="5" s="1"/>
  <c r="IF18" i="5"/>
  <c r="IF20" i="5"/>
  <c r="LP12" i="5"/>
  <c r="GU15" i="5"/>
  <c r="GO15" i="5" s="1"/>
  <c r="HA15" i="5" s="1"/>
  <c r="HG15" i="5" s="1"/>
  <c r="LE29" i="5"/>
  <c r="JQ60" i="5"/>
  <c r="LE27" i="5"/>
  <c r="MG26" i="5"/>
  <c r="OB26" i="5" s="1"/>
  <c r="KU29" i="5"/>
  <c r="KW24" i="5"/>
  <c r="LH23" i="5"/>
  <c r="JT17" i="5"/>
  <c r="JU17" i="5" s="1"/>
  <c r="NT17" i="5" s="1"/>
  <c r="KO12" i="5"/>
  <c r="HX94" i="5"/>
  <c r="HY94" i="5" s="1"/>
  <c r="NN94" i="5" s="1"/>
  <c r="LM40" i="5"/>
  <c r="HU24" i="5"/>
  <c r="LE37" i="5"/>
  <c r="GV16" i="5"/>
  <c r="KZ31" i="5"/>
  <c r="IC19" i="5"/>
  <c r="IG19" i="5" s="1"/>
  <c r="NO19" i="5" s="1"/>
  <c r="KZ35" i="5"/>
  <c r="KO32" i="5"/>
  <c r="HU20" i="5"/>
  <c r="GL108" i="5"/>
  <c r="GM108" i="5" s="1"/>
  <c r="IC31" i="5"/>
  <c r="KZ16" i="5"/>
  <c r="KW18" i="5"/>
  <c r="GV17" i="5"/>
  <c r="GP17" i="5" s="1"/>
  <c r="HB17" i="5" s="1"/>
  <c r="HH17" i="5" s="1"/>
  <c r="LA95" i="5"/>
  <c r="NX95" i="5" s="1"/>
  <c r="LH110" i="5"/>
  <c r="IF108" i="5"/>
  <c r="LH107" i="5"/>
  <c r="IA105" i="5"/>
  <c r="LE106" i="5"/>
  <c r="HX106" i="5"/>
  <c r="LM106" i="5"/>
  <c r="LQ106" i="5" s="1"/>
  <c r="NZ106" i="5" s="1"/>
  <c r="KK91" i="5"/>
  <c r="NV91" i="5" s="1"/>
  <c r="KK89" i="5"/>
  <c r="NV89" i="5" s="1"/>
  <c r="IQ94" i="5"/>
  <c r="LK87" i="5"/>
  <c r="MG83" i="5"/>
  <c r="OB83" i="5" s="1"/>
  <c r="LY95" i="5"/>
  <c r="OA95" i="5" s="1"/>
  <c r="JE85" i="5"/>
  <c r="NR85" i="5" s="1"/>
  <c r="QA85" i="5" s="1"/>
  <c r="LE92" i="5"/>
  <c r="LI92" i="5" s="1"/>
  <c r="NY92" i="5" s="1"/>
  <c r="PP92" i="5" s="1"/>
  <c r="IE90" i="5"/>
  <c r="JE81" i="5"/>
  <c r="NR81" i="5" s="1"/>
  <c r="QA81" i="5" s="1"/>
  <c r="LH82" i="5"/>
  <c r="MO98" i="5"/>
  <c r="OC98" i="5" s="1"/>
  <c r="IF83" i="5"/>
  <c r="IF80" i="5"/>
  <c r="IQ68" i="5"/>
  <c r="LK70" i="5"/>
  <c r="IS70" i="5"/>
  <c r="KY58" i="5"/>
  <c r="IC62" i="5"/>
  <c r="IF45" i="5"/>
  <c r="LH44" i="5"/>
  <c r="KZ27" i="5"/>
  <c r="JE26" i="5"/>
  <c r="NR26" i="5" s="1"/>
  <c r="QA26" i="5" s="1"/>
  <c r="IS32" i="5"/>
  <c r="IW32" i="5" s="1"/>
  <c r="NQ32" i="5" s="1"/>
  <c r="PH32" i="5" s="1"/>
  <c r="GV18" i="5"/>
  <c r="LH18" i="5"/>
  <c r="KM16" i="5"/>
  <c r="KR104" i="5"/>
  <c r="KS104" i="5" s="1"/>
  <c r="NW104" i="5" s="1"/>
  <c r="GL103" i="5"/>
  <c r="IQ101" i="5"/>
  <c r="IF99" i="5"/>
  <c r="IG99" i="5" s="1"/>
  <c r="NO99" i="5" s="1"/>
  <c r="HS86" i="5"/>
  <c r="IV97" i="5"/>
  <c r="KU97" i="5"/>
  <c r="JE94" i="5"/>
  <c r="NR94" i="5" s="1"/>
  <c r="QA94" i="5" s="1"/>
  <c r="KM92" i="5"/>
  <c r="KZ97" i="5"/>
  <c r="IV85" i="5"/>
  <c r="LE86" i="5"/>
  <c r="LI86" i="5" s="1"/>
  <c r="NY86" i="5" s="1"/>
  <c r="PP86" i="5" s="1"/>
  <c r="KZ79" i="5"/>
  <c r="LA79" i="5" s="1"/>
  <c r="NX79" i="5" s="1"/>
  <c r="KW98" i="5"/>
  <c r="IQ98" i="5"/>
  <c r="KM93" i="5"/>
  <c r="JT81" i="5"/>
  <c r="GV68" i="5"/>
  <c r="GP68" i="5" s="1"/>
  <c r="HB68" i="5" s="1"/>
  <c r="HH68" i="5" s="1"/>
  <c r="LP78" i="5"/>
  <c r="LQ78" i="5" s="1"/>
  <c r="NZ78" i="5" s="1"/>
  <c r="IV68" i="5"/>
  <c r="IW68" i="5" s="1"/>
  <c r="NQ68" i="5" s="1"/>
  <c r="PH68" i="5" s="1"/>
  <c r="LM77" i="5"/>
  <c r="LK76" i="5"/>
  <c r="IA75" i="5"/>
  <c r="KW59" i="5"/>
  <c r="LH58" i="5"/>
  <c r="HS57" i="5"/>
  <c r="KK56" i="5"/>
  <c r="NV56" i="5" s="1"/>
  <c r="LP54" i="5"/>
  <c r="IQ50" i="5"/>
  <c r="JQ43" i="5"/>
  <c r="HU41" i="5"/>
  <c r="GU37" i="5"/>
  <c r="GO37" i="5" s="1"/>
  <c r="HA37" i="5" s="1"/>
  <c r="HG37" i="5" s="1"/>
  <c r="KM29" i="5"/>
  <c r="KM32" i="5"/>
  <c r="LM25" i="5"/>
  <c r="GU107" i="5"/>
  <c r="KS95" i="5"/>
  <c r="NW95" i="5" s="1"/>
  <c r="IQ84" i="5"/>
  <c r="LQ89" i="5"/>
  <c r="NZ89" i="5" s="1"/>
  <c r="IO80" i="5"/>
  <c r="NP80" i="5" s="1"/>
  <c r="LQ91" i="5"/>
  <c r="NZ91" i="5" s="1"/>
  <c r="LY98" i="5"/>
  <c r="OA98" i="5" s="1"/>
  <c r="LE70" i="5"/>
  <c r="IC37" i="5"/>
  <c r="IG37" i="5" s="1"/>
  <c r="NO37" i="5" s="1"/>
  <c r="HS30" i="5"/>
  <c r="KR18" i="5"/>
  <c r="JQ13" i="5"/>
  <c r="IS23" i="5"/>
  <c r="IF26" i="5"/>
  <c r="KM13" i="5"/>
  <c r="GV41" i="5"/>
  <c r="GP41" i="5" s="1"/>
  <c r="HB41" i="5" s="1"/>
  <c r="HH41" i="5" s="1"/>
  <c r="GU56" i="5"/>
  <c r="GO56" i="5" s="1"/>
  <c r="HA56" i="5" s="1"/>
  <c r="HG56" i="5" s="1"/>
  <c r="KY34" i="5"/>
  <c r="KS29" i="5"/>
  <c r="NW29" i="5" s="1"/>
  <c r="IF68" i="5"/>
  <c r="IQ34" i="5"/>
  <c r="LM30" i="5"/>
  <c r="IQ18" i="5"/>
  <c r="IV77" i="5"/>
  <c r="LH76" i="5"/>
  <c r="LI76" i="5" s="1"/>
  <c r="NY76" i="5" s="1"/>
  <c r="PP76" i="5" s="1"/>
  <c r="IV66" i="5"/>
  <c r="LP57" i="5"/>
  <c r="IC60" i="5"/>
  <c r="LM60" i="5"/>
  <c r="LQ60" i="5" s="1"/>
  <c r="NZ60" i="5" s="1"/>
  <c r="LH55" i="5"/>
  <c r="IE45" i="5"/>
  <c r="LP50" i="5"/>
  <c r="KO40" i="5"/>
  <c r="LP53" i="5"/>
  <c r="GV29" i="5"/>
  <c r="GP29" i="5" s="1"/>
  <c r="HB29" i="5" s="1"/>
  <c r="HH29" i="5" s="1"/>
  <c r="JT40" i="5"/>
  <c r="KU26" i="5"/>
  <c r="KU31" i="5"/>
  <c r="IA24" i="5"/>
  <c r="GU18" i="5"/>
  <c r="GO18" i="5" s="1"/>
  <c r="HA18" i="5" s="1"/>
  <c r="HG18" i="5" s="1"/>
  <c r="LP15" i="5"/>
  <c r="LQ15" i="5" s="1"/>
  <c r="NZ15" i="5" s="1"/>
  <c r="IA13" i="5"/>
  <c r="IC56" i="5"/>
  <c r="IA46" i="5"/>
  <c r="GV23" i="5"/>
  <c r="GP23" i="5" s="1"/>
  <c r="HB23" i="5" s="1"/>
  <c r="HH23" i="5" s="1"/>
  <c r="KR31" i="5"/>
  <c r="KS31" i="5" s="1"/>
  <c r="NW31" i="5" s="1"/>
  <c r="HW19" i="5"/>
  <c r="GU26" i="5"/>
  <c r="GO26" i="5" s="1"/>
  <c r="HA26" i="5" s="1"/>
  <c r="HG26" i="5" s="1"/>
  <c r="IU26" i="5"/>
  <c r="LM21" i="5"/>
  <c r="IE16" i="5"/>
  <c r="IQ12" i="5"/>
  <c r="LM39" i="5"/>
  <c r="LQ39" i="5" s="1"/>
  <c r="NZ39" i="5" s="1"/>
  <c r="GV45" i="5"/>
  <c r="GP45" i="5" s="1"/>
  <c r="HB45" i="5" s="1"/>
  <c r="HH45" i="5" s="1"/>
  <c r="KK29" i="5"/>
  <c r="NV29" i="5" s="1"/>
  <c r="IA30" i="5"/>
  <c r="IC16" i="5"/>
  <c r="LP13" i="5"/>
  <c r="GU30" i="5"/>
  <c r="GO30" i="5" s="1"/>
  <c r="HA30" i="5" s="1"/>
  <c r="HG30" i="5" s="1"/>
  <c r="IQ32" i="5"/>
  <c r="LM14" i="5"/>
  <c r="LQ14" i="5" s="1"/>
  <c r="NZ14" i="5" s="1"/>
  <c r="GU36" i="5"/>
  <c r="GO36" i="5" s="1"/>
  <c r="HA36" i="5" s="1"/>
  <c r="HG36" i="5" s="1"/>
  <c r="LH15" i="5"/>
  <c r="KK33" i="5"/>
  <c r="NV33" i="5" s="1"/>
  <c r="GV28" i="5"/>
  <c r="GP28" i="5" s="1"/>
  <c r="HB28" i="5" s="1"/>
  <c r="HH28" i="5" s="1"/>
  <c r="LM38" i="5"/>
  <c r="LQ38" i="5" s="1"/>
  <c r="NZ38" i="5" s="1"/>
  <c r="GU28" i="5"/>
  <c r="GO28" i="5" s="1"/>
  <c r="HA28" i="5" s="1"/>
  <c r="HG28" i="5" s="1"/>
  <c r="KM20" i="5"/>
  <c r="JQ26" i="5"/>
  <c r="JU26" i="5" s="1"/>
  <c r="NT26" i="5" s="1"/>
  <c r="LP36" i="5"/>
  <c r="LK18" i="5"/>
  <c r="GV13" i="5"/>
  <c r="GP13" i="5" s="1"/>
  <c r="HB13" i="5" s="1"/>
  <c r="HH13" i="5" s="1"/>
  <c r="GU65" i="5"/>
  <c r="GO65" i="5" s="1"/>
  <c r="HA65" i="5" s="1"/>
  <c r="HG65" i="5" s="1"/>
  <c r="GU31" i="5"/>
  <c r="GO31" i="5" s="1"/>
  <c r="HA31" i="5" s="1"/>
  <c r="HG31" i="5" s="1"/>
  <c r="IF35" i="5"/>
  <c r="JT30" i="5"/>
  <c r="GU101" i="5"/>
  <c r="GO101" i="5" s="1"/>
  <c r="HA101" i="5" s="1"/>
  <c r="HG101" i="5" s="1"/>
  <c r="KR27" i="5"/>
  <c r="GU33" i="5"/>
  <c r="GO33" i="5" s="1"/>
  <c r="HA33" i="5" s="1"/>
  <c r="HG33" i="5" s="1"/>
  <c r="KU32" i="5"/>
  <c r="GV15" i="5"/>
  <c r="GP15" i="5" s="1"/>
  <c r="HB15" i="5" s="1"/>
  <c r="HH15" i="5" s="1"/>
  <c r="IU17" i="5"/>
  <c r="GV14" i="5"/>
  <c r="GP14" i="5" s="1"/>
  <c r="HB14" i="5" s="1"/>
  <c r="HH14" i="5" s="1"/>
  <c r="GV72" i="5"/>
  <c r="GP72" i="5" s="1"/>
  <c r="HB72" i="5" s="1"/>
  <c r="HH72" i="5" s="1"/>
  <c r="GV47" i="5"/>
  <c r="GP47" i="5" s="1"/>
  <c r="HB47" i="5" s="1"/>
  <c r="HH47" i="5" s="1"/>
  <c r="IU40" i="5"/>
  <c r="IW40" i="5" s="1"/>
  <c r="NQ40" i="5" s="1"/>
  <c r="PH40" i="5" s="1"/>
  <c r="KK25" i="5"/>
  <c r="NV25" i="5" s="1"/>
  <c r="LA33" i="5"/>
  <c r="NX33" i="5" s="1"/>
  <c r="GV79" i="5"/>
  <c r="GP79" i="5" s="1"/>
  <c r="HB79" i="5" s="1"/>
  <c r="HH79" i="5" s="1"/>
  <c r="GU72" i="5"/>
  <c r="GO72" i="5" s="1"/>
  <c r="HA72" i="5" s="1"/>
  <c r="HG72" i="5" s="1"/>
  <c r="GV60" i="5"/>
  <c r="GP60" i="5" s="1"/>
  <c r="HB60" i="5" s="1"/>
  <c r="HH60" i="5" s="1"/>
  <c r="GV30" i="5"/>
  <c r="GP30" i="5" s="1"/>
  <c r="HB30" i="5" s="1"/>
  <c r="HH30" i="5" s="1"/>
  <c r="GU95" i="5"/>
  <c r="GO95" i="5" s="1"/>
  <c r="HA95" i="5" s="1"/>
  <c r="HG95" i="5" s="1"/>
  <c r="GV90" i="5"/>
  <c r="GP90" i="5" s="1"/>
  <c r="HB90" i="5" s="1"/>
  <c r="HH90" i="5" s="1"/>
  <c r="GV88" i="5"/>
  <c r="GP88" i="5" s="1"/>
  <c r="HB88" i="5" s="1"/>
  <c r="HH88" i="5" s="1"/>
  <c r="GV93" i="5"/>
  <c r="GV85" i="5"/>
  <c r="GP85" i="5" s="1"/>
  <c r="HB85" i="5" s="1"/>
  <c r="HH85" i="5" s="1"/>
  <c r="GV112" i="5"/>
  <c r="GP112" i="5" s="1"/>
  <c r="HB112" i="5" s="1"/>
  <c r="HH112" i="5" s="1"/>
  <c r="GV70" i="5"/>
  <c r="GP70" i="5" s="1"/>
  <c r="HB70" i="5" s="1"/>
  <c r="HH70" i="5" s="1"/>
  <c r="GV62" i="5"/>
  <c r="GP62" i="5" s="1"/>
  <c r="HB62" i="5" s="1"/>
  <c r="HH62" i="5" s="1"/>
  <c r="MO95" i="5"/>
  <c r="OC95" i="5" s="1"/>
  <c r="LQ95" i="5"/>
  <c r="NZ95" i="5" s="1"/>
  <c r="KS86" i="5"/>
  <c r="NW86" i="5" s="1"/>
  <c r="GV74" i="5"/>
  <c r="GP74" i="5" s="1"/>
  <c r="HB74" i="5" s="1"/>
  <c r="HH74" i="5" s="1"/>
  <c r="GU94" i="5"/>
  <c r="GO94" i="5" s="1"/>
  <c r="HA94" i="5" s="1"/>
  <c r="HG94" i="5" s="1"/>
  <c r="MG24" i="5"/>
  <c r="OB24" i="5" s="1"/>
  <c r="GP111" i="5"/>
  <c r="HB111" i="5" s="1"/>
  <c r="HH111" i="5" s="1"/>
  <c r="GP109" i="5"/>
  <c r="HB109" i="5" s="1"/>
  <c r="HH109" i="5" s="1"/>
  <c r="GO107" i="5"/>
  <c r="HA107" i="5" s="1"/>
  <c r="HG107" i="5" s="1"/>
  <c r="GO104" i="5"/>
  <c r="HA104" i="5" s="1"/>
  <c r="HG104" i="5" s="1"/>
  <c r="GO102" i="5"/>
  <c r="HA102" i="5" s="1"/>
  <c r="HG102" i="5" s="1"/>
  <c r="GP93" i="5"/>
  <c r="HB93" i="5" s="1"/>
  <c r="HH93" i="5" s="1"/>
  <c r="GO87" i="5"/>
  <c r="HA87" i="5" s="1"/>
  <c r="HG87" i="5" s="1"/>
  <c r="GO84" i="5"/>
  <c r="HA84" i="5" s="1"/>
  <c r="HG84" i="5" s="1"/>
  <c r="GP77" i="5"/>
  <c r="HB77" i="5" s="1"/>
  <c r="HH77" i="5" s="1"/>
  <c r="GO69" i="5"/>
  <c r="HA69" i="5" s="1"/>
  <c r="HG69" i="5" s="1"/>
  <c r="GP78" i="5"/>
  <c r="HB78" i="5" s="1"/>
  <c r="HH78" i="5" s="1"/>
  <c r="GO67" i="5"/>
  <c r="HA67" i="5" s="1"/>
  <c r="HG67" i="5" s="1"/>
  <c r="GO63" i="5"/>
  <c r="HA63" i="5" s="1"/>
  <c r="HG63" i="5" s="1"/>
  <c r="GP48" i="5"/>
  <c r="HB48" i="5" s="1"/>
  <c r="HH48" i="5" s="1"/>
  <c r="GO54" i="5"/>
  <c r="HA54" i="5" s="1"/>
  <c r="HG54" i="5" s="1"/>
  <c r="GP50" i="5"/>
  <c r="HB50" i="5" s="1"/>
  <c r="HH50" i="5" s="1"/>
  <c r="GO45" i="5"/>
  <c r="HA45" i="5" s="1"/>
  <c r="HG45" i="5" s="1"/>
  <c r="GP42" i="5"/>
  <c r="HB42" i="5" s="1"/>
  <c r="HH42" i="5" s="1"/>
  <c r="GP40" i="5"/>
  <c r="HB40" i="5" s="1"/>
  <c r="HH40" i="5" s="1"/>
  <c r="GO19" i="5"/>
  <c r="HA19" i="5" s="1"/>
  <c r="HG19" i="5" s="1"/>
  <c r="GU110" i="5"/>
  <c r="GO105" i="5"/>
  <c r="HA105" i="5" s="1"/>
  <c r="HG105" i="5" s="1"/>
  <c r="GV103" i="5"/>
  <c r="GV97" i="5"/>
  <c r="GP95" i="5"/>
  <c r="HB95" i="5" s="1"/>
  <c r="HH95" i="5" s="1"/>
  <c r="GP99" i="5"/>
  <c r="HB99" i="5" s="1"/>
  <c r="HH99" i="5" s="1"/>
  <c r="GO79" i="5"/>
  <c r="HA79" i="5" s="1"/>
  <c r="HG79" i="5" s="1"/>
  <c r="GO75" i="5"/>
  <c r="HA75" i="5" s="1"/>
  <c r="HG75" i="5" s="1"/>
  <c r="GP73" i="5"/>
  <c r="HB73" i="5" s="1"/>
  <c r="HH73" i="5" s="1"/>
  <c r="GP69" i="5"/>
  <c r="HB69" i="5" s="1"/>
  <c r="HH69" i="5" s="1"/>
  <c r="GO61" i="5"/>
  <c r="HA61" i="5" s="1"/>
  <c r="HG61" i="5" s="1"/>
  <c r="GP61" i="5"/>
  <c r="HB61" i="5" s="1"/>
  <c r="HH61" i="5" s="1"/>
  <c r="GO59" i="5"/>
  <c r="HA59" i="5" s="1"/>
  <c r="HG59" i="5" s="1"/>
  <c r="GV36" i="5"/>
  <c r="GP39" i="5"/>
  <c r="HB39" i="5" s="1"/>
  <c r="HH39" i="5" s="1"/>
  <c r="GO35" i="5"/>
  <c r="HA35" i="5" s="1"/>
  <c r="HG35" i="5" s="1"/>
  <c r="GP18" i="5"/>
  <c r="HB18" i="5" s="1"/>
  <c r="HH18" i="5" s="1"/>
  <c r="GP16" i="5"/>
  <c r="HB16" i="5" s="1"/>
  <c r="HH16" i="5" s="1"/>
  <c r="GO97" i="5"/>
  <c r="HA97" i="5" s="1"/>
  <c r="HG97" i="5" s="1"/>
  <c r="GP91" i="5"/>
  <c r="HB91" i="5" s="1"/>
  <c r="HH91" i="5" s="1"/>
  <c r="GU57" i="5"/>
  <c r="GV19" i="5"/>
  <c r="GV59" i="5"/>
  <c r="GU62" i="5"/>
  <c r="GU106" i="5"/>
  <c r="GU93" i="5"/>
  <c r="GU76" i="5"/>
  <c r="GO109" i="5"/>
  <c r="HA109" i="5" s="1"/>
  <c r="HG109" i="5" s="1"/>
  <c r="GO108" i="5"/>
  <c r="HA108" i="5" s="1"/>
  <c r="HG108" i="5" s="1"/>
  <c r="GP105" i="5"/>
  <c r="HB105" i="5" s="1"/>
  <c r="HH105" i="5" s="1"/>
  <c r="GP101" i="5"/>
  <c r="HB101" i="5" s="1"/>
  <c r="HH101" i="5" s="1"/>
  <c r="GO98" i="5"/>
  <c r="HA98" i="5" s="1"/>
  <c r="HG98" i="5" s="1"/>
  <c r="GO73" i="5"/>
  <c r="HA73" i="5" s="1"/>
  <c r="HG73" i="5" s="1"/>
  <c r="GP66" i="5"/>
  <c r="HB66" i="5" s="1"/>
  <c r="HH66" i="5" s="1"/>
  <c r="GV63" i="5"/>
  <c r="GO64" i="5"/>
  <c r="HA64" i="5" s="1"/>
  <c r="HG64" i="5" s="1"/>
  <c r="GP55" i="5"/>
  <c r="HB55" i="5" s="1"/>
  <c r="HH55" i="5" s="1"/>
  <c r="GO49" i="5"/>
  <c r="HA49" i="5" s="1"/>
  <c r="HG49" i="5" s="1"/>
  <c r="GP46" i="5"/>
  <c r="HB46" i="5" s="1"/>
  <c r="HH46" i="5" s="1"/>
  <c r="GP44" i="5"/>
  <c r="HB44" i="5" s="1"/>
  <c r="HH44" i="5" s="1"/>
  <c r="GO22" i="5"/>
  <c r="HA22" i="5" s="1"/>
  <c r="HG22" i="5" s="1"/>
  <c r="GO99" i="5"/>
  <c r="HA99" i="5" s="1"/>
  <c r="HG99" i="5" s="1"/>
  <c r="GU58" i="5"/>
  <c r="GO13" i="5"/>
  <c r="HA13" i="5" s="1"/>
  <c r="HG13" i="5" s="1"/>
  <c r="GU51" i="5"/>
  <c r="GP107" i="5"/>
  <c r="HB107" i="5" s="1"/>
  <c r="HH107" i="5" s="1"/>
  <c r="GO100" i="5"/>
  <c r="HA100" i="5" s="1"/>
  <c r="HG100" i="5" s="1"/>
  <c r="GO78" i="5"/>
  <c r="HA78" i="5" s="1"/>
  <c r="HG78" i="5" s="1"/>
  <c r="GO71" i="5"/>
  <c r="HA71" i="5" s="1"/>
  <c r="HG71" i="5" s="1"/>
  <c r="GP75" i="5"/>
  <c r="HB75" i="5" s="1"/>
  <c r="HH75" i="5" s="1"/>
  <c r="GP71" i="5"/>
  <c r="HB71" i="5" s="1"/>
  <c r="HH71" i="5" s="1"/>
  <c r="GP43" i="5"/>
  <c r="HB43" i="5" s="1"/>
  <c r="HH43" i="5" s="1"/>
  <c r="GO53" i="5"/>
  <c r="HA53" i="5" s="1"/>
  <c r="HG53" i="5" s="1"/>
  <c r="GO38" i="5"/>
  <c r="HA38" i="5" s="1"/>
  <c r="HG38" i="5" s="1"/>
  <c r="GP37" i="5"/>
  <c r="HB37" i="5" s="1"/>
  <c r="HH37" i="5" s="1"/>
  <c r="GP20" i="5"/>
  <c r="HB20" i="5" s="1"/>
  <c r="HH20" i="5" s="1"/>
  <c r="GU89" i="5"/>
  <c r="GV67" i="5"/>
  <c r="GU43" i="5"/>
  <c r="GU111" i="5"/>
  <c r="GL110" i="5"/>
  <c r="GM110" i="5" s="1"/>
  <c r="GV110" i="5"/>
  <c r="GL89" i="5"/>
  <c r="GV89" i="5"/>
  <c r="GV24" i="5"/>
  <c r="GU29" i="5"/>
  <c r="GL94" i="5"/>
  <c r="GM94" i="5" s="1"/>
  <c r="GV94" i="5"/>
  <c r="GL92" i="5"/>
  <c r="GM92" i="5" s="1"/>
  <c r="GV92" i="5"/>
  <c r="GU91" i="5"/>
  <c r="GU80" i="5"/>
  <c r="GV33" i="5"/>
  <c r="GV32" i="5"/>
  <c r="GL34" i="5"/>
  <c r="GV34" i="5"/>
  <c r="GU24" i="5"/>
  <c r="GV86" i="5"/>
  <c r="GV87" i="5"/>
  <c r="GV96" i="5"/>
  <c r="GV83" i="5"/>
  <c r="GV82" i="5"/>
  <c r="GV57" i="5"/>
  <c r="GU112" i="5"/>
  <c r="GU83" i="5"/>
  <c r="GU81" i="5"/>
  <c r="GL58" i="5"/>
  <c r="GM58" i="5" s="1"/>
  <c r="GV58" i="5"/>
  <c r="GL25" i="5"/>
  <c r="GM25" i="5" s="1"/>
  <c r="GV25" i="5"/>
  <c r="GU23" i="5"/>
  <c r="GU34" i="5"/>
  <c r="GV31" i="5"/>
  <c r="GU20" i="5"/>
  <c r="GU25" i="5"/>
  <c r="GU92" i="5"/>
  <c r="GU47" i="5"/>
  <c r="GV53" i="5"/>
  <c r="GU48" i="5"/>
  <c r="GV38" i="5"/>
  <c r="GU39" i="5"/>
  <c r="GU42" i="5"/>
  <c r="GU40" i="5"/>
  <c r="GV104" i="5"/>
  <c r="GV100" i="5"/>
  <c r="GV80" i="5"/>
  <c r="LM88" i="5"/>
  <c r="GU60" i="5"/>
  <c r="GU55" i="5"/>
  <c r="GV54" i="5"/>
  <c r="GL27" i="5"/>
  <c r="GV27" i="5"/>
  <c r="GL26" i="5"/>
  <c r="GV26" i="5"/>
  <c r="GL12" i="5"/>
  <c r="GM12" i="5" s="1"/>
  <c r="GV12" i="5"/>
  <c r="GU14" i="5"/>
  <c r="GU90" i="5"/>
  <c r="GU86" i="5"/>
  <c r="GV102" i="5"/>
  <c r="GV106" i="5"/>
  <c r="GL35" i="5"/>
  <c r="GV35" i="5"/>
  <c r="GU103" i="5"/>
  <c r="GU17" i="5"/>
  <c r="GU12" i="5"/>
  <c r="GU68" i="5"/>
  <c r="GU50" i="5"/>
  <c r="GU41" i="5"/>
  <c r="GU16" i="5"/>
  <c r="GV108" i="5"/>
  <c r="GU85" i="5"/>
  <c r="GV98" i="5"/>
  <c r="GV81" i="5"/>
  <c r="GV56" i="5"/>
  <c r="GV22" i="5"/>
  <c r="GV84" i="5"/>
  <c r="GU82" i="5"/>
  <c r="GU21" i="5"/>
  <c r="GU96" i="5"/>
  <c r="GU77" i="5"/>
  <c r="GU74" i="5"/>
  <c r="GU70" i="5"/>
  <c r="GU66" i="5"/>
  <c r="GV49" i="5"/>
  <c r="GU44" i="5"/>
  <c r="GV64" i="5"/>
  <c r="KK94" i="5"/>
  <c r="NV94" i="5" s="1"/>
  <c r="HS28" i="5"/>
  <c r="IF52" i="5"/>
  <c r="LH35" i="5"/>
  <c r="LI35" i="5" s="1"/>
  <c r="NY35" i="5" s="1"/>
  <c r="PP35" i="5" s="1"/>
  <c r="HU35" i="5"/>
  <c r="IC32" i="5"/>
  <c r="IG32" i="5" s="1"/>
  <c r="NO32" i="5" s="1"/>
  <c r="IC27" i="5"/>
  <c r="IV38" i="5"/>
  <c r="JE28" i="5"/>
  <c r="NR28" i="5" s="1"/>
  <c r="QA28" i="5" s="1"/>
  <c r="IQ31" i="5"/>
  <c r="LH20" i="5"/>
  <c r="IV17" i="5"/>
  <c r="MG54" i="5"/>
  <c r="OB54" i="5" s="1"/>
  <c r="HU33" i="5"/>
  <c r="IC29" i="5"/>
  <c r="LP16" i="5"/>
  <c r="LY106" i="5"/>
  <c r="OA106" i="5" s="1"/>
  <c r="KK31" i="5"/>
  <c r="NV31" i="5" s="1"/>
  <c r="HW36" i="5"/>
  <c r="MG31" i="5"/>
  <c r="OB31" i="5" s="1"/>
  <c r="LE25" i="5"/>
  <c r="IE28" i="5"/>
  <c r="IG28" i="5" s="1"/>
  <c r="NO28" i="5" s="1"/>
  <c r="IS15" i="5"/>
  <c r="KY20" i="5"/>
  <c r="LA20" i="5" s="1"/>
  <c r="NX20" i="5" s="1"/>
  <c r="IV51" i="5"/>
  <c r="IW51" i="5" s="1"/>
  <c r="NQ51" i="5" s="1"/>
  <c r="PH51" i="5" s="1"/>
  <c r="LA26" i="5"/>
  <c r="NX26" i="5" s="1"/>
  <c r="KU25" i="5"/>
  <c r="IV13" i="5"/>
  <c r="IW13" i="5" s="1"/>
  <c r="NQ13" i="5" s="1"/>
  <c r="PH13" i="5" s="1"/>
  <c r="IF13" i="5"/>
  <c r="IG13" i="5" s="1"/>
  <c r="NO13" i="5" s="1"/>
  <c r="IC33" i="5"/>
  <c r="KW32" i="5"/>
  <c r="LA32" i="5" s="1"/>
  <c r="NX32" i="5" s="1"/>
  <c r="LY33" i="5"/>
  <c r="OA33" i="5" s="1"/>
  <c r="HU16" i="5"/>
  <c r="IO112" i="5"/>
  <c r="NP112" i="5" s="1"/>
  <c r="LY108" i="5"/>
  <c r="OA108" i="5" s="1"/>
  <c r="IO94" i="5"/>
  <c r="NP94" i="5" s="1"/>
  <c r="IG45" i="5"/>
  <c r="NO45" i="5" s="1"/>
  <c r="IO42" i="5"/>
  <c r="NP42" i="5" s="1"/>
  <c r="HX37" i="5"/>
  <c r="HY37" i="5" s="1"/>
  <c r="NN37" i="5" s="1"/>
  <c r="IO35" i="5"/>
  <c r="NP35" i="5" s="1"/>
  <c r="HW34" i="5"/>
  <c r="JT29" i="5"/>
  <c r="LI26" i="5"/>
  <c r="NY26" i="5" s="1"/>
  <c r="PP26" i="5" s="1"/>
  <c r="IC24" i="5"/>
  <c r="LE34" i="5"/>
  <c r="LI98" i="5"/>
  <c r="NY98" i="5" s="1"/>
  <c r="PP98" i="5" s="1"/>
  <c r="IA39" i="5"/>
  <c r="IO37" i="5"/>
  <c r="NP37" i="5" s="1"/>
  <c r="JE33" i="5"/>
  <c r="NR33" i="5" s="1"/>
  <c r="QA33" i="5" s="1"/>
  <c r="IA31" i="5"/>
  <c r="KC32" i="5"/>
  <c r="NU32" i="5" s="1"/>
  <c r="LY29" i="5"/>
  <c r="OA29" i="5" s="1"/>
  <c r="IS39" i="5"/>
  <c r="IW39" i="5" s="1"/>
  <c r="NQ39" i="5" s="1"/>
  <c r="PH39" i="5" s="1"/>
  <c r="HU32" i="5"/>
  <c r="JT31" i="5"/>
  <c r="JU31" i="5" s="1"/>
  <c r="NT31" i="5" s="1"/>
  <c r="KU12" i="5"/>
  <c r="KS105" i="5"/>
  <c r="NW105" i="5" s="1"/>
  <c r="LI99" i="5"/>
  <c r="NY99" i="5" s="1"/>
  <c r="PP99" i="5" s="1"/>
  <c r="MG100" i="5"/>
  <c r="OB100" i="5" s="1"/>
  <c r="KS99" i="5"/>
  <c r="NW99" i="5" s="1"/>
  <c r="LA92" i="5"/>
  <c r="NX92" i="5" s="1"/>
  <c r="KC92" i="5"/>
  <c r="NU92" i="5" s="1"/>
  <c r="KK79" i="5"/>
  <c r="NV79" i="5" s="1"/>
  <c r="KK34" i="5"/>
  <c r="NV34" i="5" s="1"/>
  <c r="LQ54" i="5"/>
  <c r="NZ54" i="5" s="1"/>
  <c r="KS109" i="5"/>
  <c r="NW109" i="5" s="1"/>
  <c r="LI83" i="5"/>
  <c r="NY83" i="5" s="1"/>
  <c r="PP83" i="5" s="1"/>
  <c r="KS57" i="5"/>
  <c r="NW57" i="5" s="1"/>
  <c r="LI89" i="5"/>
  <c r="NY89" i="5" s="1"/>
  <c r="PP89" i="5" s="1"/>
  <c r="LI88" i="5"/>
  <c r="NY88" i="5" s="1"/>
  <c r="PP88" i="5" s="1"/>
  <c r="IO71" i="5"/>
  <c r="NP71" i="5" s="1"/>
  <c r="MO64" i="5"/>
  <c r="OC64" i="5" s="1"/>
  <c r="JE106" i="5"/>
  <c r="NR106" i="5" s="1"/>
  <c r="QA106" i="5" s="1"/>
  <c r="MO96" i="5"/>
  <c r="OC96" i="5" s="1"/>
  <c r="MO80" i="5"/>
  <c r="OC80" i="5" s="1"/>
  <c r="IO30" i="5"/>
  <c r="NP30" i="5" s="1"/>
  <c r="LQ23" i="5"/>
  <c r="NZ23" i="5" s="1"/>
  <c r="IG112" i="5"/>
  <c r="NO112" i="5" s="1"/>
  <c r="GL96" i="5"/>
  <c r="GM96" i="5" s="1"/>
  <c r="MG108" i="5"/>
  <c r="OB108" i="5" s="1"/>
  <c r="LA107" i="5"/>
  <c r="NX107" i="5" s="1"/>
  <c r="KC107" i="5"/>
  <c r="NU107" i="5" s="1"/>
  <c r="LA109" i="5"/>
  <c r="NX109" i="5" s="1"/>
  <c r="KC109" i="5"/>
  <c r="NU109" i="5" s="1"/>
  <c r="IO108" i="5"/>
  <c r="NP108" i="5" s="1"/>
  <c r="JE107" i="5"/>
  <c r="NR107" i="5" s="1"/>
  <c r="QA107" i="5" s="1"/>
  <c r="LI106" i="5"/>
  <c r="NY106" i="5" s="1"/>
  <c r="PP106" i="5" s="1"/>
  <c r="KK102" i="5"/>
  <c r="NV102" i="5" s="1"/>
  <c r="IW102" i="5"/>
  <c r="NQ102" i="5" s="1"/>
  <c r="PH102" i="5" s="1"/>
  <c r="HY89" i="5"/>
  <c r="NN89" i="5" s="1"/>
  <c r="LQ87" i="5"/>
  <c r="NZ87" i="5" s="1"/>
  <c r="KK83" i="5"/>
  <c r="NV83" i="5" s="1"/>
  <c r="KC84" i="5"/>
  <c r="NU84" i="5" s="1"/>
  <c r="LI112" i="5"/>
  <c r="NY112" i="5" s="1"/>
  <c r="PP112" i="5" s="1"/>
  <c r="HY111" i="5"/>
  <c r="NN111" i="5" s="1"/>
  <c r="MO108" i="5"/>
  <c r="OC108" i="5" s="1"/>
  <c r="LQ108" i="5"/>
  <c r="NZ108" i="5" s="1"/>
  <c r="KK107" i="5"/>
  <c r="NV107" i="5" s="1"/>
  <c r="KS107" i="5"/>
  <c r="NW107" i="5" s="1"/>
  <c r="IW104" i="5"/>
  <c r="NQ104" i="5" s="1"/>
  <c r="PH104" i="5" s="1"/>
  <c r="LA105" i="5"/>
  <c r="NX105" i="5" s="1"/>
  <c r="KC105" i="5"/>
  <c r="NU105" i="5" s="1"/>
  <c r="LY90" i="5"/>
  <c r="OA90" i="5" s="1"/>
  <c r="LI109" i="5"/>
  <c r="NY109" i="5" s="1"/>
  <c r="PP109" i="5" s="1"/>
  <c r="LI107" i="5"/>
  <c r="NY107" i="5" s="1"/>
  <c r="PP107" i="5" s="1"/>
  <c r="IG97" i="5"/>
  <c r="NO97" i="5" s="1"/>
  <c r="KS89" i="5"/>
  <c r="NW89" i="5" s="1"/>
  <c r="IO75" i="5"/>
  <c r="NP75" i="5" s="1"/>
  <c r="LI70" i="5"/>
  <c r="NY70" i="5" s="1"/>
  <c r="PP70" i="5" s="1"/>
  <c r="LA66" i="5"/>
  <c r="NX66" i="5" s="1"/>
  <c r="KC66" i="5"/>
  <c r="NU66" i="5" s="1"/>
  <c r="IG56" i="5"/>
  <c r="NO56" i="5" s="1"/>
  <c r="HY59" i="5"/>
  <c r="NN59" i="5" s="1"/>
  <c r="LY112" i="5"/>
  <c r="OA112" i="5" s="1"/>
  <c r="LI110" i="5"/>
  <c r="NY110" i="5" s="1"/>
  <c r="PP110" i="5" s="1"/>
  <c r="MG95" i="5"/>
  <c r="OB95" i="5" s="1"/>
  <c r="HY88" i="5"/>
  <c r="NN88" i="5" s="1"/>
  <c r="KS98" i="5"/>
  <c r="NW98" i="5" s="1"/>
  <c r="LA88" i="5"/>
  <c r="NX88" i="5" s="1"/>
  <c r="KC88" i="5"/>
  <c r="NU88" i="5" s="1"/>
  <c r="IG80" i="5"/>
  <c r="NO80" i="5" s="1"/>
  <c r="LY82" i="5"/>
  <c r="OA82" i="5" s="1"/>
  <c r="JU60" i="5"/>
  <c r="NT60" i="5" s="1"/>
  <c r="JE109" i="5"/>
  <c r="NR109" i="5" s="1"/>
  <c r="QA109" i="5" s="1"/>
  <c r="MG103" i="5"/>
  <c r="OB103" i="5" s="1"/>
  <c r="HY102" i="5"/>
  <c r="NN102" i="5" s="1"/>
  <c r="JE88" i="5"/>
  <c r="NR88" i="5" s="1"/>
  <c r="QA88" i="5" s="1"/>
  <c r="IW96" i="5"/>
  <c r="NQ96" i="5" s="1"/>
  <c r="PH96" i="5" s="1"/>
  <c r="MG91" i="5"/>
  <c r="OB91" i="5" s="1"/>
  <c r="KK80" i="5"/>
  <c r="NV80" i="5" s="1"/>
  <c r="LI57" i="5"/>
  <c r="NY57" i="5" s="1"/>
  <c r="PP57" i="5" s="1"/>
  <c r="LI84" i="5"/>
  <c r="NY84" i="5" s="1"/>
  <c r="PP84" i="5" s="1"/>
  <c r="KC64" i="5"/>
  <c r="NU64" i="5" s="1"/>
  <c r="MG78" i="5"/>
  <c r="OB78" i="5" s="1"/>
  <c r="IG78" i="5"/>
  <c r="NO78" i="5" s="1"/>
  <c r="JE41" i="5"/>
  <c r="NR41" i="5" s="1"/>
  <c r="QA41" i="5" s="1"/>
  <c r="MO106" i="5"/>
  <c r="OC106" i="5" s="1"/>
  <c r="IW101" i="5"/>
  <c r="NQ101" i="5" s="1"/>
  <c r="PH101" i="5" s="1"/>
  <c r="LY70" i="5"/>
  <c r="OA70" i="5" s="1"/>
  <c r="MO68" i="5"/>
  <c r="OC68" i="5" s="1"/>
  <c r="LQ68" i="5"/>
  <c r="NZ68" i="5" s="1"/>
  <c r="IO67" i="5"/>
  <c r="NP67" i="5" s="1"/>
  <c r="MG66" i="5"/>
  <c r="OB66" i="5" s="1"/>
  <c r="IG66" i="5"/>
  <c r="NO66" i="5" s="1"/>
  <c r="LY65" i="5"/>
  <c r="OA65" i="5" s="1"/>
  <c r="LI64" i="5"/>
  <c r="NY64" i="5" s="1"/>
  <c r="PP64" i="5" s="1"/>
  <c r="LY77" i="5"/>
  <c r="OA77" i="5" s="1"/>
  <c r="LA69" i="5"/>
  <c r="NX69" i="5" s="1"/>
  <c r="KC69" i="5"/>
  <c r="NU69" i="5" s="1"/>
  <c r="LY54" i="5"/>
  <c r="OA54" i="5" s="1"/>
  <c r="KS44" i="5"/>
  <c r="NW44" i="5" s="1"/>
  <c r="IO44" i="5"/>
  <c r="NP44" i="5" s="1"/>
  <c r="MO60" i="5"/>
  <c r="OC60" i="5" s="1"/>
  <c r="IG101" i="5"/>
  <c r="NO101" i="5" s="1"/>
  <c r="MO35" i="5"/>
  <c r="OC35" i="5" s="1"/>
  <c r="LA60" i="5"/>
  <c r="NX60" i="5" s="1"/>
  <c r="LY79" i="5"/>
  <c r="OA79" i="5" s="1"/>
  <c r="IG39" i="5"/>
  <c r="NO39" i="5" s="1"/>
  <c r="MO21" i="5"/>
  <c r="OC21" i="5" s="1"/>
  <c r="LQ21" i="5"/>
  <c r="NZ21" i="5" s="1"/>
  <c r="MO17" i="5"/>
  <c r="OC17" i="5" s="1"/>
  <c r="LQ17" i="5"/>
  <c r="NZ17" i="5" s="1"/>
  <c r="JU111" i="5"/>
  <c r="NT111" i="5" s="1"/>
  <c r="IW84" i="5"/>
  <c r="NQ84" i="5" s="1"/>
  <c r="PH84" i="5" s="1"/>
  <c r="JE103" i="5"/>
  <c r="NR103" i="5" s="1"/>
  <c r="QA103" i="5" s="1"/>
  <c r="LI101" i="5"/>
  <c r="NY101" i="5" s="1"/>
  <c r="PP101" i="5" s="1"/>
  <c r="KS103" i="5"/>
  <c r="NW103" i="5" s="1"/>
  <c r="MO102" i="5"/>
  <c r="OC102" i="5" s="1"/>
  <c r="LQ102" i="5"/>
  <c r="NZ102" i="5" s="1"/>
  <c r="IG100" i="5"/>
  <c r="NO100" i="5" s="1"/>
  <c r="KC95" i="5"/>
  <c r="NU95" i="5" s="1"/>
  <c r="LI74" i="5"/>
  <c r="NY74" i="5" s="1"/>
  <c r="PP74" i="5" s="1"/>
  <c r="IG110" i="5"/>
  <c r="NO110" i="5" s="1"/>
  <c r="LI103" i="5"/>
  <c r="NY103" i="5" s="1"/>
  <c r="PP103" i="5" s="1"/>
  <c r="LA102" i="5"/>
  <c r="NX102" i="5" s="1"/>
  <c r="KC102" i="5"/>
  <c r="NU102" i="5" s="1"/>
  <c r="IG104" i="5"/>
  <c r="NO104" i="5" s="1"/>
  <c r="MO103" i="5"/>
  <c r="OC103" i="5" s="1"/>
  <c r="LQ103" i="5"/>
  <c r="NZ103" i="5" s="1"/>
  <c r="MO101" i="5"/>
  <c r="OC101" i="5" s="1"/>
  <c r="JE99" i="5"/>
  <c r="NR99" i="5" s="1"/>
  <c r="QA99" i="5" s="1"/>
  <c r="JE98" i="5"/>
  <c r="NR98" i="5" s="1"/>
  <c r="QA98" i="5" s="1"/>
  <c r="LI95" i="5"/>
  <c r="NY95" i="5" s="1"/>
  <c r="PP95" i="5" s="1"/>
  <c r="KK57" i="5"/>
  <c r="NV57" i="5" s="1"/>
  <c r="JE32" i="5"/>
  <c r="NR32" i="5" s="1"/>
  <c r="QA32" i="5" s="1"/>
  <c r="JT33" i="5"/>
  <c r="JU33" i="5" s="1"/>
  <c r="NT33" i="5" s="1"/>
  <c r="KC112" i="5"/>
  <c r="NU112" i="5" s="1"/>
  <c r="KK105" i="5"/>
  <c r="NV105" i="5" s="1"/>
  <c r="JU106" i="5"/>
  <c r="NT106" i="5" s="1"/>
  <c r="IG106" i="5"/>
  <c r="NO106" i="5" s="1"/>
  <c r="IG103" i="5"/>
  <c r="NO103" i="5" s="1"/>
  <c r="KS101" i="5"/>
  <c r="NW101" i="5" s="1"/>
  <c r="IW94" i="5"/>
  <c r="NQ94" i="5" s="1"/>
  <c r="PH94" i="5" s="1"/>
  <c r="LI91" i="5"/>
  <c r="NY91" i="5" s="1"/>
  <c r="PP91" i="5" s="1"/>
  <c r="KC97" i="5"/>
  <c r="NU97" i="5" s="1"/>
  <c r="KK81" i="5"/>
  <c r="NV81" i="5" s="1"/>
  <c r="KC82" i="5"/>
  <c r="NU82" i="5" s="1"/>
  <c r="JM71" i="5"/>
  <c r="NS71" i="5" s="1"/>
  <c r="QB71" i="5" s="1"/>
  <c r="JE43" i="5"/>
  <c r="NR43" i="5" s="1"/>
  <c r="QA43" i="5" s="1"/>
  <c r="LI43" i="5"/>
  <c r="NY43" i="5" s="1"/>
  <c r="PP43" i="5" s="1"/>
  <c r="KS43" i="5"/>
  <c r="NW43" i="5" s="1"/>
  <c r="KS100" i="5"/>
  <c r="NW100" i="5" s="1"/>
  <c r="IW80" i="5"/>
  <c r="NQ80" i="5" s="1"/>
  <c r="PH80" i="5" s="1"/>
  <c r="LI100" i="5"/>
  <c r="NY100" i="5" s="1"/>
  <c r="PP100" i="5" s="1"/>
  <c r="LA99" i="5"/>
  <c r="NX99" i="5" s="1"/>
  <c r="KC99" i="5"/>
  <c r="NU99" i="5" s="1"/>
  <c r="IW85" i="5"/>
  <c r="NQ85" i="5" s="1"/>
  <c r="PH85" i="5" s="1"/>
  <c r="MO90" i="5"/>
  <c r="OC90" i="5" s="1"/>
  <c r="LQ90" i="5"/>
  <c r="NZ90" i="5" s="1"/>
  <c r="KS81" i="5"/>
  <c r="NW81" i="5" s="1"/>
  <c r="LY78" i="5"/>
  <c r="OA78" i="5" s="1"/>
  <c r="JE62" i="5"/>
  <c r="NR62" i="5" s="1"/>
  <c r="QA62" i="5" s="1"/>
  <c r="IW61" i="5"/>
  <c r="NQ61" i="5" s="1"/>
  <c r="PH61" i="5" s="1"/>
  <c r="JE48" i="5"/>
  <c r="NR48" i="5" s="1"/>
  <c r="QA48" i="5" s="1"/>
  <c r="MO47" i="5"/>
  <c r="OC47" i="5" s="1"/>
  <c r="LQ47" i="5"/>
  <c r="NZ47" i="5" s="1"/>
  <c r="IW42" i="5"/>
  <c r="NQ42" i="5" s="1"/>
  <c r="PH42" i="5" s="1"/>
  <c r="KK42" i="5"/>
  <c r="NV42" i="5" s="1"/>
  <c r="LI31" i="5"/>
  <c r="NY31" i="5" s="1"/>
  <c r="PP31" i="5" s="1"/>
  <c r="LY27" i="5"/>
  <c r="OA27" i="5" s="1"/>
  <c r="LQ33" i="5"/>
  <c r="NZ33" i="5" s="1"/>
  <c r="IO21" i="5"/>
  <c r="NP21" i="5" s="1"/>
  <c r="LP29" i="5"/>
  <c r="LQ29" i="5" s="1"/>
  <c r="NZ29" i="5" s="1"/>
  <c r="IS14" i="5"/>
  <c r="IW14" i="5" s="1"/>
  <c r="NQ14" i="5" s="1"/>
  <c r="PH14" i="5" s="1"/>
  <c r="JU74" i="5"/>
  <c r="NT74" i="5" s="1"/>
  <c r="JE73" i="5"/>
  <c r="NR73" i="5" s="1"/>
  <c r="QA73" i="5" s="1"/>
  <c r="KS73" i="5"/>
  <c r="NW73" i="5" s="1"/>
  <c r="KS63" i="5"/>
  <c r="NW63" i="5" s="1"/>
  <c r="LA42" i="5"/>
  <c r="NX42" i="5" s="1"/>
  <c r="KC42" i="5"/>
  <c r="NU42" i="5" s="1"/>
  <c r="JE31" i="5"/>
  <c r="NR31" i="5" s="1"/>
  <c r="QA31" i="5" s="1"/>
  <c r="IW30" i="5"/>
  <c r="NQ30" i="5" s="1"/>
  <c r="PH30" i="5" s="1"/>
  <c r="LE33" i="5"/>
  <c r="HU91" i="5"/>
  <c r="MO82" i="5"/>
  <c r="OC82" i="5" s="1"/>
  <c r="MO88" i="5"/>
  <c r="OC88" i="5" s="1"/>
  <c r="IG81" i="5"/>
  <c r="NO81" i="5" s="1"/>
  <c r="KK85" i="5"/>
  <c r="NV85" i="5" s="1"/>
  <c r="LI77" i="5"/>
  <c r="NY77" i="5" s="1"/>
  <c r="PP77" i="5" s="1"/>
  <c r="JU77" i="5"/>
  <c r="NT77" i="5" s="1"/>
  <c r="KK76" i="5"/>
  <c r="NV76" i="5" s="1"/>
  <c r="JE76" i="5"/>
  <c r="NR76" i="5" s="1"/>
  <c r="QA76" i="5" s="1"/>
  <c r="MO65" i="5"/>
  <c r="OC65" i="5" s="1"/>
  <c r="LI73" i="5"/>
  <c r="NY73" i="5" s="1"/>
  <c r="PP73" i="5" s="1"/>
  <c r="LI69" i="5"/>
  <c r="NY69" i="5" s="1"/>
  <c r="PP69" i="5" s="1"/>
  <c r="JM60" i="5"/>
  <c r="NS60" i="5" s="1"/>
  <c r="QB60" i="5" s="1"/>
  <c r="LI62" i="5"/>
  <c r="NY62" i="5" s="1"/>
  <c r="PP62" i="5" s="1"/>
  <c r="LA55" i="5"/>
  <c r="NX55" i="5" s="1"/>
  <c r="MG61" i="5"/>
  <c r="OB61" i="5" s="1"/>
  <c r="LY60" i="5"/>
  <c r="OA60" i="5" s="1"/>
  <c r="MG49" i="5"/>
  <c r="OB49" i="5" s="1"/>
  <c r="KK48" i="5"/>
  <c r="NV48" i="5" s="1"/>
  <c r="LI48" i="5"/>
  <c r="NY48" i="5" s="1"/>
  <c r="PP48" i="5" s="1"/>
  <c r="IG43" i="5"/>
  <c r="NO43" i="5" s="1"/>
  <c r="LY42" i="5"/>
  <c r="OA42" i="5" s="1"/>
  <c r="MO45" i="5"/>
  <c r="OC45" i="5" s="1"/>
  <c r="LQ45" i="5"/>
  <c r="NZ45" i="5" s="1"/>
  <c r="KC41" i="5"/>
  <c r="NU41" i="5" s="1"/>
  <c r="LY38" i="5"/>
  <c r="OA38" i="5" s="1"/>
  <c r="MO37" i="5"/>
  <c r="OC37" i="5" s="1"/>
  <c r="LQ37" i="5"/>
  <c r="NZ37" i="5" s="1"/>
  <c r="KC30" i="5"/>
  <c r="NU30" i="5" s="1"/>
  <c r="KC26" i="5"/>
  <c r="NU26" i="5" s="1"/>
  <c r="KK37" i="5"/>
  <c r="NV37" i="5" s="1"/>
  <c r="MG107" i="5"/>
  <c r="OB107" i="5" s="1"/>
  <c r="IW105" i="5"/>
  <c r="NQ105" i="5" s="1"/>
  <c r="PH105" i="5" s="1"/>
  <c r="MG74" i="5"/>
  <c r="OB74" i="5" s="1"/>
  <c r="IG74" i="5"/>
  <c r="NO74" i="5" s="1"/>
  <c r="KK73" i="5"/>
  <c r="NV73" i="5" s="1"/>
  <c r="MG76" i="5"/>
  <c r="OB76" i="5" s="1"/>
  <c r="IG76" i="5"/>
  <c r="NO76" i="5" s="1"/>
  <c r="KK68" i="5"/>
  <c r="NV68" i="5" s="1"/>
  <c r="KC76" i="5"/>
  <c r="NU76" i="5" s="1"/>
  <c r="MG59" i="5"/>
  <c r="OB59" i="5" s="1"/>
  <c r="IG59" i="5"/>
  <c r="NO59" i="5" s="1"/>
  <c r="LA110" i="5"/>
  <c r="NX110" i="5" s="1"/>
  <c r="KC110" i="5"/>
  <c r="NU110" i="5" s="1"/>
  <c r="KK108" i="5"/>
  <c r="NV108" i="5" s="1"/>
  <c r="IW108" i="5"/>
  <c r="NQ108" i="5" s="1"/>
  <c r="PH108" i="5" s="1"/>
  <c r="IG107" i="5"/>
  <c r="NO107" i="5" s="1"/>
  <c r="IG105" i="5"/>
  <c r="NO105" i="5" s="1"/>
  <c r="MG104" i="5"/>
  <c r="OB104" i="5" s="1"/>
  <c r="LA75" i="5"/>
  <c r="NX75" i="5" s="1"/>
  <c r="KC75" i="5"/>
  <c r="NU75" i="5" s="1"/>
  <c r="MO72" i="5"/>
  <c r="OC72" i="5" s="1"/>
  <c r="LQ72" i="5"/>
  <c r="NZ72" i="5" s="1"/>
  <c r="IW75" i="5"/>
  <c r="NQ75" i="5" s="1"/>
  <c r="PH75" i="5" s="1"/>
  <c r="MO71" i="5"/>
  <c r="OC71" i="5" s="1"/>
  <c r="LQ71" i="5"/>
  <c r="NZ71" i="5" s="1"/>
  <c r="LY67" i="5"/>
  <c r="OA67" i="5" s="1"/>
  <c r="LY66" i="5"/>
  <c r="OA66" i="5" s="1"/>
  <c r="MG65" i="5"/>
  <c r="OB65" i="5" s="1"/>
  <c r="KK62" i="5"/>
  <c r="NV62" i="5" s="1"/>
  <c r="LY58" i="5"/>
  <c r="OA58" i="5" s="1"/>
  <c r="LA62" i="5"/>
  <c r="NX62" i="5" s="1"/>
  <c r="KC62" i="5"/>
  <c r="NU62" i="5" s="1"/>
  <c r="MG64" i="5"/>
  <c r="OB64" i="5" s="1"/>
  <c r="LA64" i="5"/>
  <c r="NX64" i="5" s="1"/>
  <c r="MG63" i="5"/>
  <c r="OB63" i="5" s="1"/>
  <c r="IG63" i="5"/>
  <c r="NO63" i="5" s="1"/>
  <c r="LY61" i="5"/>
  <c r="OA61" i="5" s="1"/>
  <c r="MG109" i="5"/>
  <c r="OB109" i="5" s="1"/>
  <c r="IG109" i="5"/>
  <c r="NO109" i="5" s="1"/>
  <c r="HY105" i="5"/>
  <c r="NN105" i="5" s="1"/>
  <c r="LI104" i="5"/>
  <c r="NY104" i="5" s="1"/>
  <c r="PP104" i="5" s="1"/>
  <c r="MO85" i="5"/>
  <c r="OC85" i="5" s="1"/>
  <c r="MG90" i="5"/>
  <c r="OB90" i="5" s="1"/>
  <c r="JM90" i="5"/>
  <c r="NS90" i="5" s="1"/>
  <c r="QB90" i="5" s="1"/>
  <c r="KK109" i="5"/>
  <c r="NV109" i="5" s="1"/>
  <c r="LY85" i="5"/>
  <c r="OA85" i="5" s="1"/>
  <c r="IO90" i="5"/>
  <c r="NP90" i="5" s="1"/>
  <c r="LY36" i="5"/>
  <c r="OA36" i="5" s="1"/>
  <c r="LQ85" i="5"/>
  <c r="NZ85" i="5" s="1"/>
  <c r="MG106" i="5"/>
  <c r="OB106" i="5" s="1"/>
  <c r="LY93" i="5"/>
  <c r="OA93" i="5" s="1"/>
  <c r="GL82" i="5"/>
  <c r="MG19" i="5"/>
  <c r="OB19" i="5" s="1"/>
  <c r="MG13" i="5"/>
  <c r="OB13" i="5" s="1"/>
  <c r="LA94" i="5"/>
  <c r="NX94" i="5" s="1"/>
  <c r="KC94" i="5"/>
  <c r="NU94" i="5" s="1"/>
  <c r="KS102" i="5"/>
  <c r="NW102" i="5" s="1"/>
  <c r="MG101" i="5"/>
  <c r="OB101" i="5" s="1"/>
  <c r="LA101" i="5"/>
  <c r="NX101" i="5" s="1"/>
  <c r="KC101" i="5"/>
  <c r="NU101" i="5" s="1"/>
  <c r="KK100" i="5"/>
  <c r="NV100" i="5" s="1"/>
  <c r="IW100" i="5"/>
  <c r="NQ100" i="5" s="1"/>
  <c r="PH100" i="5" s="1"/>
  <c r="LA100" i="5"/>
  <c r="NX100" i="5" s="1"/>
  <c r="KC100" i="5"/>
  <c r="NU100" i="5" s="1"/>
  <c r="MO99" i="5"/>
  <c r="OC99" i="5" s="1"/>
  <c r="LQ99" i="5"/>
  <c r="NZ99" i="5" s="1"/>
  <c r="IO85" i="5"/>
  <c r="NP85" i="5" s="1"/>
  <c r="IG91" i="5"/>
  <c r="NO91" i="5" s="1"/>
  <c r="LA86" i="5"/>
  <c r="NX86" i="5" s="1"/>
  <c r="KC86" i="5"/>
  <c r="NU86" i="5" s="1"/>
  <c r="LI81" i="5"/>
  <c r="NY81" i="5" s="1"/>
  <c r="PP81" i="5" s="1"/>
  <c r="MG56" i="5"/>
  <c r="OB56" i="5" s="1"/>
  <c r="LI56" i="5"/>
  <c r="NY56" i="5" s="1"/>
  <c r="PP56" i="5" s="1"/>
  <c r="MO54" i="5"/>
  <c r="OC54" i="5" s="1"/>
  <c r="KS40" i="5"/>
  <c r="NW40" i="5" s="1"/>
  <c r="MG52" i="5"/>
  <c r="OB52" i="5" s="1"/>
  <c r="MG50" i="5"/>
  <c r="OB50" i="5" s="1"/>
  <c r="MG47" i="5"/>
  <c r="OB47" i="5" s="1"/>
  <c r="IG47" i="5"/>
  <c r="NO47" i="5" s="1"/>
  <c r="MO46" i="5"/>
  <c r="OC46" i="5" s="1"/>
  <c r="LY24" i="5"/>
  <c r="OA24" i="5" s="1"/>
  <c r="LY28" i="5"/>
  <c r="OA28" i="5" s="1"/>
  <c r="JE20" i="5"/>
  <c r="NR20" i="5" s="1"/>
  <c r="QA20" i="5" s="1"/>
  <c r="MO19" i="5"/>
  <c r="OC19" i="5" s="1"/>
  <c r="LI18" i="5"/>
  <c r="NY18" i="5" s="1"/>
  <c r="PP18" i="5" s="1"/>
  <c r="IG18" i="5"/>
  <c r="NO18" i="5" s="1"/>
  <c r="KS17" i="5"/>
  <c r="NW17" i="5" s="1"/>
  <c r="MG20" i="5"/>
  <c r="OB20" i="5" s="1"/>
  <c r="KK19" i="5"/>
  <c r="NV19" i="5" s="1"/>
  <c r="KK16" i="5"/>
  <c r="NV16" i="5" s="1"/>
  <c r="MG15" i="5"/>
  <c r="OB15" i="5" s="1"/>
  <c r="KS20" i="5"/>
  <c r="NW20" i="5" s="1"/>
  <c r="KK17" i="5"/>
  <c r="NV17" i="5" s="1"/>
  <c r="KK13" i="5"/>
  <c r="NV13" i="5" s="1"/>
  <c r="MG12" i="5"/>
  <c r="OB12" i="5" s="1"/>
  <c r="IG102" i="5"/>
  <c r="NO102" i="5" s="1"/>
  <c r="LA103" i="5"/>
  <c r="NX103" i="5" s="1"/>
  <c r="KC103" i="5"/>
  <c r="NU103" i="5" s="1"/>
  <c r="LY102" i="5"/>
  <c r="OA102" i="5" s="1"/>
  <c r="HY100" i="5"/>
  <c r="NN100" i="5" s="1"/>
  <c r="HY80" i="5"/>
  <c r="NN80" i="5" s="1"/>
  <c r="LQ79" i="5"/>
  <c r="NZ79" i="5" s="1"/>
  <c r="IO93" i="5"/>
  <c r="NP93" i="5" s="1"/>
  <c r="KS80" i="5"/>
  <c r="NW80" i="5" s="1"/>
  <c r="LY80" i="5"/>
  <c r="OA80" i="5" s="1"/>
  <c r="MO53" i="5"/>
  <c r="OC53" i="5" s="1"/>
  <c r="LQ53" i="5"/>
  <c r="NZ53" i="5" s="1"/>
  <c r="KS48" i="5"/>
  <c r="NW48" i="5" s="1"/>
  <c r="LA37" i="5"/>
  <c r="NX37" i="5" s="1"/>
  <c r="KC37" i="5"/>
  <c r="NU37" i="5" s="1"/>
  <c r="IO25" i="5"/>
  <c r="NP25" i="5" s="1"/>
  <c r="KS36" i="5"/>
  <c r="NW36" i="5" s="1"/>
  <c r="KK35" i="5"/>
  <c r="NV35" i="5" s="1"/>
  <c r="IW35" i="5"/>
  <c r="NQ35" i="5" s="1"/>
  <c r="PH35" i="5" s="1"/>
  <c r="MG18" i="5"/>
  <c r="OB18" i="5" s="1"/>
  <c r="LI15" i="5"/>
  <c r="NY15" i="5" s="1"/>
  <c r="PP15" i="5" s="1"/>
  <c r="KC20" i="5"/>
  <c r="NU20" i="5" s="1"/>
  <c r="MG105" i="5"/>
  <c r="OB105" i="5" s="1"/>
  <c r="HY104" i="5"/>
  <c r="NN104" i="5" s="1"/>
  <c r="LY103" i="5"/>
  <c r="OA103" i="5" s="1"/>
  <c r="MG99" i="5"/>
  <c r="OB99" i="5" s="1"/>
  <c r="IG88" i="5"/>
  <c r="NO88" i="5" s="1"/>
  <c r="KS92" i="5"/>
  <c r="NW92" i="5" s="1"/>
  <c r="KC83" i="5"/>
  <c r="NU83" i="5" s="1"/>
  <c r="IG83" i="5"/>
  <c r="NO83" i="5" s="1"/>
  <c r="JU81" i="5"/>
  <c r="NT81" i="5" s="1"/>
  <c r="KC17" i="5"/>
  <c r="NU17" i="5" s="1"/>
  <c r="KK15" i="5"/>
  <c r="NV15" i="5" s="1"/>
  <c r="MO18" i="5"/>
  <c r="OC18" i="5" s="1"/>
  <c r="LQ18" i="5"/>
  <c r="NZ18" i="5" s="1"/>
  <c r="IG14" i="5"/>
  <c r="NO14" i="5" s="1"/>
  <c r="LY13" i="5"/>
  <c r="OA13" i="5" s="1"/>
  <c r="LI20" i="5"/>
  <c r="NY20" i="5" s="1"/>
  <c r="PP20" i="5" s="1"/>
  <c r="LA15" i="5"/>
  <c r="NX15" i="5" s="1"/>
  <c r="KC15" i="5"/>
  <c r="NU15" i="5" s="1"/>
  <c r="KK12" i="5"/>
  <c r="NV12" i="5" s="1"/>
  <c r="MO14" i="5"/>
  <c r="OC14" i="5" s="1"/>
  <c r="KC12" i="5"/>
  <c r="NU12" i="5" s="1"/>
  <c r="IW19" i="5"/>
  <c r="NQ19" i="5" s="1"/>
  <c r="PH19" i="5" s="1"/>
  <c r="IG17" i="5"/>
  <c r="NO17" i="5" s="1"/>
  <c r="LY16" i="5"/>
  <c r="OA16" i="5" s="1"/>
  <c r="LY21" i="5"/>
  <c r="OA21" i="5" s="1"/>
  <c r="KC98" i="5"/>
  <c r="NU98" i="5" s="1"/>
  <c r="LA81" i="5"/>
  <c r="NX81" i="5" s="1"/>
  <c r="KC81" i="5"/>
  <c r="NU81" i="5" s="1"/>
  <c r="MO79" i="5"/>
  <c r="OC79" i="5" s="1"/>
  <c r="MG98" i="5"/>
  <c r="OB98" i="5" s="1"/>
  <c r="KC80" i="5"/>
  <c r="NU80" i="5" s="1"/>
  <c r="IG79" i="5"/>
  <c r="NO79" i="5" s="1"/>
  <c r="MO78" i="5"/>
  <c r="OC78" i="5" s="1"/>
  <c r="IG77" i="5"/>
  <c r="NO77" i="5" s="1"/>
  <c r="KC55" i="5"/>
  <c r="NU55" i="5" s="1"/>
  <c r="LA46" i="5"/>
  <c r="NX46" i="5" s="1"/>
  <c r="KC46" i="5"/>
  <c r="NU46" i="5" s="1"/>
  <c r="LI41" i="5"/>
  <c r="NY41" i="5" s="1"/>
  <c r="PP41" i="5" s="1"/>
  <c r="MO51" i="5"/>
  <c r="OC51" i="5" s="1"/>
  <c r="LQ51" i="5"/>
  <c r="NZ51" i="5" s="1"/>
  <c r="LY49" i="5"/>
  <c r="OA49" i="5" s="1"/>
  <c r="MO38" i="5"/>
  <c r="OC38" i="5" s="1"/>
  <c r="IO34" i="5"/>
  <c r="NP34" i="5" s="1"/>
  <c r="IG40" i="5"/>
  <c r="NO40" i="5" s="1"/>
  <c r="LY39" i="5"/>
  <c r="OA39" i="5" s="1"/>
  <c r="IG38" i="5"/>
  <c r="NO38" i="5" s="1"/>
  <c r="LY30" i="5"/>
  <c r="OA30" i="5" s="1"/>
  <c r="LA12" i="5"/>
  <c r="NX12" i="5" s="1"/>
  <c r="KC60" i="5"/>
  <c r="NU60" i="5" s="1"/>
  <c r="IW60" i="5"/>
  <c r="NQ60" i="5" s="1"/>
  <c r="PH60" i="5" s="1"/>
  <c r="MO40" i="5"/>
  <c r="OC40" i="5" s="1"/>
  <c r="KK38" i="5"/>
  <c r="NV38" i="5" s="1"/>
  <c r="LY35" i="5"/>
  <c r="OA35" i="5" s="1"/>
  <c r="MG32" i="5"/>
  <c r="OB32" i="5" s="1"/>
  <c r="MG35" i="5"/>
  <c r="OB35" i="5" s="1"/>
  <c r="KK30" i="5"/>
  <c r="NV30" i="5" s="1"/>
  <c r="KK28" i="5"/>
  <c r="NV28" i="5" s="1"/>
  <c r="IO27" i="5"/>
  <c r="NP27" i="5" s="1"/>
  <c r="MG112" i="5"/>
  <c r="OB112" i="5" s="1"/>
  <c r="MG46" i="5"/>
  <c r="OB46" i="5" s="1"/>
  <c r="KK47" i="5"/>
  <c r="NV47" i="5" s="1"/>
  <c r="MO44" i="5"/>
  <c r="OC44" i="5" s="1"/>
  <c r="LQ44" i="5"/>
  <c r="NZ44" i="5" s="1"/>
  <c r="LI54" i="5"/>
  <c r="NY54" i="5" s="1"/>
  <c r="PP54" i="5" s="1"/>
  <c r="LY22" i="5"/>
  <c r="OA22" i="5" s="1"/>
  <c r="KS33" i="5"/>
  <c r="NW33" i="5" s="1"/>
  <c r="KS18" i="5"/>
  <c r="NW18" i="5" s="1"/>
  <c r="IW72" i="5"/>
  <c r="NQ72" i="5" s="1"/>
  <c r="PH72" i="5" s="1"/>
  <c r="IS78" i="5"/>
  <c r="IV78" i="5"/>
  <c r="LO55" i="5"/>
  <c r="LQ55" i="5" s="1"/>
  <c r="NZ55" i="5" s="1"/>
  <c r="LK55" i="5"/>
  <c r="KO52" i="5"/>
  <c r="KR52" i="5"/>
  <c r="KR77" i="5"/>
  <c r="KO77" i="5"/>
  <c r="KO64" i="5"/>
  <c r="KR64" i="5"/>
  <c r="JT47" i="5"/>
  <c r="JQ47" i="5"/>
  <c r="IU65" i="5"/>
  <c r="IW65" i="5" s="1"/>
  <c r="NQ65" i="5" s="1"/>
  <c r="PH65" i="5" s="1"/>
  <c r="IQ65" i="5"/>
  <c r="LE39" i="5"/>
  <c r="LH39" i="5"/>
  <c r="LP34" i="5"/>
  <c r="LM34" i="5"/>
  <c r="HX29" i="5"/>
  <c r="HU29" i="5"/>
  <c r="IE26" i="5"/>
  <c r="IG26" i="5" s="1"/>
  <c r="NO26" i="5" s="1"/>
  <c r="IA26" i="5"/>
  <c r="IS26" i="5"/>
  <c r="IV26" i="5"/>
  <c r="LE14" i="5"/>
  <c r="LH14" i="5"/>
  <c r="LH36" i="5"/>
  <c r="LE36" i="5"/>
  <c r="IU16" i="5"/>
  <c r="IW16" i="5" s="1"/>
  <c r="NQ16" i="5" s="1"/>
  <c r="PH16" i="5" s="1"/>
  <c r="IQ16" i="5"/>
  <c r="IE29" i="5"/>
  <c r="IG29" i="5" s="1"/>
  <c r="NO29" i="5" s="1"/>
  <c r="IA29" i="5"/>
  <c r="IU28" i="5"/>
  <c r="IW28" i="5" s="1"/>
  <c r="NQ28" i="5" s="1"/>
  <c r="PH28" i="5" s="1"/>
  <c r="IQ28" i="5"/>
  <c r="KW76" i="5"/>
  <c r="KZ76" i="5"/>
  <c r="LP74" i="5"/>
  <c r="LM74" i="5"/>
  <c r="IC61" i="5"/>
  <c r="IF61" i="5"/>
  <c r="LE52" i="5"/>
  <c r="LH52" i="5"/>
  <c r="JQ48" i="5"/>
  <c r="JT48" i="5"/>
  <c r="LP43" i="5"/>
  <c r="LM43" i="5"/>
  <c r="IU38" i="5"/>
  <c r="IQ38" i="5"/>
  <c r="IG36" i="5"/>
  <c r="NO36" i="5" s="1"/>
  <c r="KO35" i="5"/>
  <c r="KR35" i="5"/>
  <c r="LO32" i="5"/>
  <c r="LK32" i="5"/>
  <c r="IS31" i="5"/>
  <c r="IV31" i="5"/>
  <c r="LM52" i="5"/>
  <c r="LP52" i="5"/>
  <c r="HX54" i="5"/>
  <c r="HU54" i="5"/>
  <c r="JT51" i="5"/>
  <c r="JQ51" i="5"/>
  <c r="LM46" i="5"/>
  <c r="LP46" i="5"/>
  <c r="KQ34" i="5"/>
  <c r="KM34" i="5"/>
  <c r="IF12" i="5"/>
  <c r="IC12" i="5"/>
  <c r="HW25" i="5"/>
  <c r="HS25" i="5"/>
  <c r="LE21" i="5"/>
  <c r="LH21" i="5"/>
  <c r="KS71" i="5"/>
  <c r="NW71" i="5" s="1"/>
  <c r="KM80" i="5"/>
  <c r="LM65" i="5"/>
  <c r="LP65" i="5"/>
  <c r="LO59" i="5"/>
  <c r="LQ59" i="5" s="1"/>
  <c r="NZ59" i="5" s="1"/>
  <c r="LK59" i="5"/>
  <c r="LY71" i="5"/>
  <c r="OA71" i="5" s="1"/>
  <c r="KS69" i="5"/>
  <c r="NW69" i="5" s="1"/>
  <c r="LY59" i="5"/>
  <c r="OA59" i="5" s="1"/>
  <c r="KK54" i="5"/>
  <c r="NV54" i="5" s="1"/>
  <c r="MG53" i="5"/>
  <c r="OB53" i="5" s="1"/>
  <c r="IW52" i="5"/>
  <c r="NQ52" i="5" s="1"/>
  <c r="PH52" i="5" s="1"/>
  <c r="IG51" i="5"/>
  <c r="NO51" i="5" s="1"/>
  <c r="LY50" i="5"/>
  <c r="OA50" i="5" s="1"/>
  <c r="KK43" i="5"/>
  <c r="NV43" i="5" s="1"/>
  <c r="LA51" i="5"/>
  <c r="NX51" i="5" s="1"/>
  <c r="KC51" i="5"/>
  <c r="NU51" i="5" s="1"/>
  <c r="LY44" i="5"/>
  <c r="OA44" i="5" s="1"/>
  <c r="MG43" i="5"/>
  <c r="OB43" i="5" s="1"/>
  <c r="MO42" i="5"/>
  <c r="OC42" i="5" s="1"/>
  <c r="LQ42" i="5"/>
  <c r="NZ42" i="5" s="1"/>
  <c r="IW53" i="5"/>
  <c r="NQ53" i="5" s="1"/>
  <c r="PH53" i="5" s="1"/>
  <c r="IG52" i="5"/>
  <c r="NO52" i="5" s="1"/>
  <c r="IG50" i="5"/>
  <c r="NO50" i="5" s="1"/>
  <c r="LY46" i="5"/>
  <c r="OA46" i="5" s="1"/>
  <c r="KK44" i="5"/>
  <c r="NV44" i="5" s="1"/>
  <c r="KS41" i="5"/>
  <c r="NW41" i="5" s="1"/>
  <c r="KS37" i="5"/>
  <c r="NW37" i="5" s="1"/>
  <c r="JM37" i="5"/>
  <c r="NS37" i="5" s="1"/>
  <c r="QB37" i="5" s="1"/>
  <c r="MG36" i="5"/>
  <c r="OB36" i="5" s="1"/>
  <c r="IV34" i="5"/>
  <c r="IW34" i="5" s="1"/>
  <c r="NQ34" i="5" s="1"/>
  <c r="PH34" i="5" s="1"/>
  <c r="MG29" i="5"/>
  <c r="OB29" i="5" s="1"/>
  <c r="IO28" i="5"/>
  <c r="NP28" i="5" s="1"/>
  <c r="LI23" i="5"/>
  <c r="NY23" i="5" s="1"/>
  <c r="PP23" i="5" s="1"/>
  <c r="IG23" i="5"/>
  <c r="NO23" i="5" s="1"/>
  <c r="LY37" i="5"/>
  <c r="OA37" i="5" s="1"/>
  <c r="MG33" i="5"/>
  <c r="OB33" i="5" s="1"/>
  <c r="KO28" i="5"/>
  <c r="MO39" i="5"/>
  <c r="OC39" i="5" s="1"/>
  <c r="KM33" i="5"/>
  <c r="LY23" i="5"/>
  <c r="OA23" i="5" s="1"/>
  <c r="MG27" i="5"/>
  <c r="OB27" i="5" s="1"/>
  <c r="LA18" i="5"/>
  <c r="NX18" i="5" s="1"/>
  <c r="KC18" i="5"/>
  <c r="NU18" i="5" s="1"/>
  <c r="LY17" i="5"/>
  <c r="OA17" i="5" s="1"/>
  <c r="IG15" i="5"/>
  <c r="NO15" i="5" s="1"/>
  <c r="LI12" i="5"/>
  <c r="NY12" i="5" s="1"/>
  <c r="KZ23" i="5"/>
  <c r="LA23" i="5" s="1"/>
  <c r="NX23" i="5" s="1"/>
  <c r="KS67" i="5"/>
  <c r="NW67" i="5" s="1"/>
  <c r="JM67" i="5"/>
  <c r="NS67" i="5" s="1"/>
  <c r="QB67" i="5" s="1"/>
  <c r="LI66" i="5"/>
  <c r="NY66" i="5" s="1"/>
  <c r="PP66" i="5" s="1"/>
  <c r="JU66" i="5"/>
  <c r="NT66" i="5" s="1"/>
  <c r="IG64" i="5"/>
  <c r="NO64" i="5" s="1"/>
  <c r="KK63" i="5"/>
  <c r="NV63" i="5" s="1"/>
  <c r="JE63" i="5"/>
  <c r="NR63" i="5" s="1"/>
  <c r="QA63" i="5" s="1"/>
  <c r="KK78" i="5"/>
  <c r="NV78" i="5" s="1"/>
  <c r="LA77" i="5"/>
  <c r="NX77" i="5" s="1"/>
  <c r="KC77" i="5"/>
  <c r="NU77" i="5" s="1"/>
  <c r="MO75" i="5"/>
  <c r="OC75" i="5" s="1"/>
  <c r="LQ75" i="5"/>
  <c r="NZ75" i="5" s="1"/>
  <c r="KS70" i="5"/>
  <c r="NW70" i="5" s="1"/>
  <c r="MG69" i="5"/>
  <c r="OB69" i="5" s="1"/>
  <c r="IG69" i="5"/>
  <c r="NO69" i="5" s="1"/>
  <c r="MO67" i="5"/>
  <c r="OC67" i="5" s="1"/>
  <c r="LQ67" i="5"/>
  <c r="NZ67" i="5" s="1"/>
  <c r="IW67" i="5"/>
  <c r="NQ67" i="5" s="1"/>
  <c r="PH67" i="5" s="1"/>
  <c r="LI63" i="5"/>
  <c r="NY63" i="5" s="1"/>
  <c r="PP63" i="5" s="1"/>
  <c r="IG65" i="5"/>
  <c r="NO65" i="5" s="1"/>
  <c r="MG60" i="5"/>
  <c r="OB60" i="5" s="1"/>
  <c r="LI60" i="5"/>
  <c r="NY60" i="5" s="1"/>
  <c r="PP60" i="5" s="1"/>
  <c r="KS56" i="5"/>
  <c r="NW56" i="5" s="1"/>
  <c r="IO56" i="5"/>
  <c r="NP56" i="5" s="1"/>
  <c r="MG45" i="5"/>
  <c r="OB45" i="5" s="1"/>
  <c r="LA45" i="5"/>
  <c r="NX45" i="5" s="1"/>
  <c r="KC45" i="5"/>
  <c r="NU45" i="5" s="1"/>
  <c r="MG41" i="5"/>
  <c r="OB41" i="5" s="1"/>
  <c r="IG41" i="5"/>
  <c r="NO41" i="5" s="1"/>
  <c r="LY45" i="5"/>
  <c r="OA45" i="5" s="1"/>
  <c r="LA43" i="5"/>
  <c r="NX43" i="5" s="1"/>
  <c r="KC43" i="5"/>
  <c r="NU43" i="5" s="1"/>
  <c r="MG39" i="5"/>
  <c r="OB39" i="5" s="1"/>
  <c r="LA39" i="5"/>
  <c r="NX39" i="5" s="1"/>
  <c r="KC39" i="5"/>
  <c r="NU39" i="5" s="1"/>
  <c r="LE30" i="5"/>
  <c r="MO36" i="5"/>
  <c r="OC36" i="5" s="1"/>
  <c r="LA31" i="5"/>
  <c r="NX31" i="5" s="1"/>
  <c r="KC31" i="5"/>
  <c r="NU31" i="5" s="1"/>
  <c r="IO31" i="5"/>
  <c r="NP31" i="5" s="1"/>
  <c r="MO26" i="5"/>
  <c r="OC26" i="5" s="1"/>
  <c r="KM24" i="5"/>
  <c r="LA21" i="5"/>
  <c r="NX21" i="5" s="1"/>
  <c r="KC21" i="5"/>
  <c r="NU21" i="5" s="1"/>
  <c r="KK20" i="5"/>
  <c r="NV20" i="5" s="1"/>
  <c r="LY19" i="5"/>
  <c r="OA19" i="5" s="1"/>
  <c r="IG20" i="5"/>
  <c r="NO20" i="5" s="1"/>
  <c r="KM18" i="5"/>
  <c r="KK21" i="5"/>
  <c r="NV21" i="5" s="1"/>
  <c r="LY18" i="5"/>
  <c r="OA18" i="5" s="1"/>
  <c r="MG16" i="5"/>
  <c r="OB16" i="5" s="1"/>
  <c r="LY14" i="5"/>
  <c r="OA14" i="5" s="1"/>
  <c r="LO80" i="5"/>
  <c r="LQ80" i="5" s="1"/>
  <c r="NZ80" i="5" s="1"/>
  <c r="JU70" i="5"/>
  <c r="NT70" i="5" s="1"/>
  <c r="JE69" i="5"/>
  <c r="NR69" i="5" s="1"/>
  <c r="QA69" i="5" s="1"/>
  <c r="LA74" i="5"/>
  <c r="NX74" i="5" s="1"/>
  <c r="KC74" i="5"/>
  <c r="NU74" i="5" s="1"/>
  <c r="KK72" i="5"/>
  <c r="NV72" i="5" s="1"/>
  <c r="IW71" i="5"/>
  <c r="NQ71" i="5" s="1"/>
  <c r="PH71" i="5" s="1"/>
  <c r="KK75" i="5"/>
  <c r="NV75" i="5" s="1"/>
  <c r="LY74" i="5"/>
  <c r="OA74" i="5" s="1"/>
  <c r="MO70" i="5"/>
  <c r="OC70" i="5" s="1"/>
  <c r="LQ70" i="5"/>
  <c r="NZ70" i="5" s="1"/>
  <c r="IW70" i="5"/>
  <c r="NQ70" i="5" s="1"/>
  <c r="PH70" i="5" s="1"/>
  <c r="LA58" i="5"/>
  <c r="NX58" i="5" s="1"/>
  <c r="KC58" i="5"/>
  <c r="NU58" i="5" s="1"/>
  <c r="LY52" i="5"/>
  <c r="OA52" i="5" s="1"/>
  <c r="LI49" i="5"/>
  <c r="NY49" i="5" s="1"/>
  <c r="PP49" i="5" s="1"/>
  <c r="KC53" i="5"/>
  <c r="NU53" i="5" s="1"/>
  <c r="KS49" i="5"/>
  <c r="NW49" i="5" s="1"/>
  <c r="MG48" i="5"/>
  <c r="OB48" i="5" s="1"/>
  <c r="IG48" i="5"/>
  <c r="NO48" i="5" s="1"/>
  <c r="IW44" i="5"/>
  <c r="NQ44" i="5" s="1"/>
  <c r="PH44" i="5" s="1"/>
  <c r="LY40" i="5"/>
  <c r="OA40" i="5" s="1"/>
  <c r="LY53" i="5"/>
  <c r="OA53" i="5" s="1"/>
  <c r="LY51" i="5"/>
  <c r="OA51" i="5" s="1"/>
  <c r="MO49" i="5"/>
  <c r="OC49" i="5" s="1"/>
  <c r="LQ49" i="5"/>
  <c r="NZ49" i="5" s="1"/>
  <c r="LA48" i="5"/>
  <c r="NX48" i="5" s="1"/>
  <c r="KC48" i="5"/>
  <c r="NU48" i="5" s="1"/>
  <c r="IW46" i="5"/>
  <c r="NQ46" i="5" s="1"/>
  <c r="PH46" i="5" s="1"/>
  <c r="JU36" i="5"/>
  <c r="NT36" i="5" s="1"/>
  <c r="LI29" i="5"/>
  <c r="NY29" i="5" s="1"/>
  <c r="PP29" i="5" s="1"/>
  <c r="MG23" i="5"/>
  <c r="OB23" i="5" s="1"/>
  <c r="IW37" i="5"/>
  <c r="NQ37" i="5" s="1"/>
  <c r="PH37" i="5" s="1"/>
  <c r="LA36" i="5"/>
  <c r="NX36" i="5" s="1"/>
  <c r="KC36" i="5"/>
  <c r="NU36" i="5" s="1"/>
  <c r="IG31" i="5"/>
  <c r="NO31" i="5" s="1"/>
  <c r="MG38" i="5"/>
  <c r="OB38" i="5" s="1"/>
  <c r="KO24" i="5"/>
  <c r="IG30" i="5"/>
  <c r="NO30" i="5" s="1"/>
  <c r="GL17" i="5"/>
  <c r="GM17" i="5" s="1"/>
  <c r="MO16" i="5"/>
  <c r="OC16" i="5" s="1"/>
  <c r="LQ16" i="5"/>
  <c r="NZ16" i="5" s="1"/>
  <c r="KS15" i="5"/>
  <c r="NW15" i="5" s="1"/>
  <c r="MG14" i="5"/>
  <c r="OB14" i="5" s="1"/>
  <c r="MO13" i="5"/>
  <c r="OC13" i="5" s="1"/>
  <c r="LQ13" i="5"/>
  <c r="NZ13" i="5" s="1"/>
  <c r="LA14" i="5"/>
  <c r="NX14" i="5" s="1"/>
  <c r="KC14" i="5"/>
  <c r="NU14" i="5" s="1"/>
  <c r="KS12" i="5"/>
  <c r="NW12" i="5" s="1"/>
  <c r="IQ93" i="5"/>
  <c r="LA97" i="5"/>
  <c r="NX97" i="5" s="1"/>
  <c r="MG34" i="5"/>
  <c r="OB34" i="5" s="1"/>
  <c r="LA112" i="5"/>
  <c r="NX112" i="5" s="1"/>
  <c r="MO97" i="5"/>
  <c r="OC97" i="5" s="1"/>
  <c r="JU97" i="5"/>
  <c r="NT97" i="5" s="1"/>
  <c r="LQ56" i="5"/>
  <c r="NZ56" i="5" s="1"/>
  <c r="MG79" i="5"/>
  <c r="OB79" i="5" s="1"/>
  <c r="JU23" i="5"/>
  <c r="NT23" i="5" s="1"/>
  <c r="LQ35" i="5"/>
  <c r="NZ35" i="5" s="1"/>
  <c r="LQ111" i="5"/>
  <c r="NZ111" i="5" s="1"/>
  <c r="IO111" i="5"/>
  <c r="NP111" i="5" s="1"/>
  <c r="IW112" i="5"/>
  <c r="NQ112" i="5" s="1"/>
  <c r="PH112" i="5" s="1"/>
  <c r="IW97" i="5"/>
  <c r="NQ97" i="5" s="1"/>
  <c r="PH97" i="5" s="1"/>
  <c r="KK90" i="5"/>
  <c r="NV90" i="5" s="1"/>
  <c r="LI97" i="5"/>
  <c r="NY97" i="5" s="1"/>
  <c r="PP97" i="5" s="1"/>
  <c r="IG111" i="5"/>
  <c r="NO111" i="5" s="1"/>
  <c r="KS110" i="5"/>
  <c r="NW110" i="5" s="1"/>
  <c r="MO94" i="5"/>
  <c r="OC94" i="5" s="1"/>
  <c r="GH114" i="5"/>
  <c r="MO104" i="5"/>
  <c r="OC104" i="5" s="1"/>
  <c r="LQ104" i="5"/>
  <c r="NZ104" i="5" s="1"/>
  <c r="GL99" i="5"/>
  <c r="LA90" i="5"/>
  <c r="NX90" i="5" s="1"/>
  <c r="MO89" i="5"/>
  <c r="OC89" i="5" s="1"/>
  <c r="GL70" i="5"/>
  <c r="GL66" i="5"/>
  <c r="GM66" i="5" s="1"/>
  <c r="JE72" i="5"/>
  <c r="NR72" i="5" s="1"/>
  <c r="QA72" i="5" s="1"/>
  <c r="JM62" i="5"/>
  <c r="NS62" i="5" s="1"/>
  <c r="QB62" i="5" s="1"/>
  <c r="KC35" i="5"/>
  <c r="NU35" i="5" s="1"/>
  <c r="MO22" i="5"/>
  <c r="OC22" i="5" s="1"/>
  <c r="GL15" i="5"/>
  <c r="GM15" i="5" s="1"/>
  <c r="IF95" i="5"/>
  <c r="IC95" i="5"/>
  <c r="IU90" i="5"/>
  <c r="IW90" i="5" s="1"/>
  <c r="NQ90" i="5" s="1"/>
  <c r="PH90" i="5" s="1"/>
  <c r="IQ90" i="5"/>
  <c r="JT56" i="5"/>
  <c r="JU56" i="5" s="1"/>
  <c r="NT56" i="5" s="1"/>
  <c r="MG96" i="5"/>
  <c r="OB96" i="5" s="1"/>
  <c r="IG98" i="5"/>
  <c r="NO98" i="5" s="1"/>
  <c r="MG87" i="5"/>
  <c r="OB87" i="5" s="1"/>
  <c r="MG97" i="5"/>
  <c r="OB97" i="5" s="1"/>
  <c r="IO79" i="5"/>
  <c r="NP79" i="5" s="1"/>
  <c r="GL76" i="5"/>
  <c r="GM76" i="5" s="1"/>
  <c r="GL75" i="5"/>
  <c r="GM75" i="5" s="1"/>
  <c r="GL62" i="5"/>
  <c r="GM62" i="5" s="1"/>
  <c r="KS60" i="5"/>
  <c r="NW60" i="5" s="1"/>
  <c r="GL51" i="5"/>
  <c r="GM51" i="5" s="1"/>
  <c r="IO53" i="5"/>
  <c r="NP53" i="5" s="1"/>
  <c r="LI28" i="5"/>
  <c r="NY28" i="5" s="1"/>
  <c r="PP28" i="5" s="1"/>
  <c r="JM31" i="5"/>
  <c r="NS31" i="5" s="1"/>
  <c r="QB31" i="5" s="1"/>
  <c r="MO30" i="5"/>
  <c r="OC30" i="5" s="1"/>
  <c r="LQ30" i="5"/>
  <c r="NZ30" i="5" s="1"/>
  <c r="MO28" i="5"/>
  <c r="OC28" i="5" s="1"/>
  <c r="LQ28" i="5"/>
  <c r="NZ28" i="5" s="1"/>
  <c r="KU85" i="5"/>
  <c r="KY85" i="5"/>
  <c r="LA85" i="5" s="1"/>
  <c r="NX85" i="5" s="1"/>
  <c r="IU79" i="5"/>
  <c r="IW79" i="5" s="1"/>
  <c r="NQ79" i="5" s="1"/>
  <c r="PH79" i="5" s="1"/>
  <c r="IQ79" i="5"/>
  <c r="LA111" i="5"/>
  <c r="NX111" i="5" s="1"/>
  <c r="KC111" i="5"/>
  <c r="NU111" i="5" s="1"/>
  <c r="LY104" i="5"/>
  <c r="OA104" i="5" s="1"/>
  <c r="JE97" i="5"/>
  <c r="NR97" i="5" s="1"/>
  <c r="QA97" i="5" s="1"/>
  <c r="MG94" i="5"/>
  <c r="OB94" i="5" s="1"/>
  <c r="JE84" i="5"/>
  <c r="NR84" i="5" s="1"/>
  <c r="QA84" i="5" s="1"/>
  <c r="JM88" i="5"/>
  <c r="NS88" i="5" s="1"/>
  <c r="QB88" i="5" s="1"/>
  <c r="JM73" i="5"/>
  <c r="NS73" i="5" s="1"/>
  <c r="QB73" i="5" s="1"/>
  <c r="JU72" i="5"/>
  <c r="NT72" i="5" s="1"/>
  <c r="JE71" i="5"/>
  <c r="NR71" i="5" s="1"/>
  <c r="QA71" i="5" s="1"/>
  <c r="KK60" i="5"/>
  <c r="NV60" i="5" s="1"/>
  <c r="IO60" i="5"/>
  <c r="NP60" i="5" s="1"/>
  <c r="IG60" i="5"/>
  <c r="NO60" i="5" s="1"/>
  <c r="GL41" i="5"/>
  <c r="GM41" i="5" s="1"/>
  <c r="GL36" i="5"/>
  <c r="GM36" i="5" s="1"/>
  <c r="GL30" i="5"/>
  <c r="GM30" i="5" s="1"/>
  <c r="MO24" i="5"/>
  <c r="OC24" i="5" s="1"/>
  <c r="LY31" i="5"/>
  <c r="OA31" i="5" s="1"/>
  <c r="IO22" i="5"/>
  <c r="NP22" i="5" s="1"/>
  <c r="GL13" i="5"/>
  <c r="GM13" i="5" s="1"/>
  <c r="JQ91" i="5"/>
  <c r="JT91" i="5"/>
  <c r="MO112" i="5"/>
  <c r="OC112" i="5" s="1"/>
  <c r="KS112" i="5"/>
  <c r="NW112" i="5" s="1"/>
  <c r="KC85" i="5"/>
  <c r="NU85" i="5" s="1"/>
  <c r="IW93" i="5"/>
  <c r="NQ93" i="5" s="1"/>
  <c r="PH93" i="5" s="1"/>
  <c r="JE87" i="5"/>
  <c r="NR87" i="5" s="1"/>
  <c r="QA87" i="5" s="1"/>
  <c r="IO83" i="5"/>
  <c r="NP83" i="5" s="1"/>
  <c r="LQ82" i="5"/>
  <c r="NZ82" i="5" s="1"/>
  <c r="GL68" i="5"/>
  <c r="GM68" i="5" s="1"/>
  <c r="GL63" i="5"/>
  <c r="JE68" i="5"/>
  <c r="NR68" i="5" s="1"/>
  <c r="QA68" i="5" s="1"/>
  <c r="GL60" i="5"/>
  <c r="GM60" i="5" s="1"/>
  <c r="JM72" i="5"/>
  <c r="NS72" i="5" s="1"/>
  <c r="QB72" i="5" s="1"/>
  <c r="HY60" i="5"/>
  <c r="NN60" i="5" s="1"/>
  <c r="GL47" i="5"/>
  <c r="GM47" i="5" s="1"/>
  <c r="GL48" i="5"/>
  <c r="GL43" i="5"/>
  <c r="GM43" i="5" s="1"/>
  <c r="JU43" i="5"/>
  <c r="NT43" i="5" s="1"/>
  <c r="GL40" i="5"/>
  <c r="GM40" i="5" s="1"/>
  <c r="GL28" i="5"/>
  <c r="GM28" i="5" s="1"/>
  <c r="KC28" i="5"/>
  <c r="NU28" i="5" s="1"/>
  <c r="KC25" i="5"/>
  <c r="NU25" i="5" s="1"/>
  <c r="MO32" i="5"/>
  <c r="OC32" i="5" s="1"/>
  <c r="LP86" i="5"/>
  <c r="LM86" i="5"/>
  <c r="KQ97" i="5"/>
  <c r="KS97" i="5" s="1"/>
  <c r="NW97" i="5" s="1"/>
  <c r="KM97" i="5"/>
  <c r="LO94" i="5"/>
  <c r="LQ94" i="5" s="1"/>
  <c r="NZ94" i="5" s="1"/>
  <c r="LK94" i="5"/>
  <c r="GM93" i="5"/>
  <c r="GM90" i="5"/>
  <c r="GM53" i="5"/>
  <c r="GM45" i="5"/>
  <c r="GM42" i="5"/>
  <c r="GM39" i="5"/>
  <c r="GM31" i="5"/>
  <c r="GM14" i="5"/>
  <c r="GM105" i="5"/>
  <c r="GM95" i="5"/>
  <c r="GM83" i="5"/>
  <c r="GM64" i="5"/>
  <c r="GM65" i="5"/>
  <c r="GM44" i="5"/>
  <c r="GM21" i="5"/>
  <c r="GM20" i="5"/>
  <c r="GM103" i="5"/>
  <c r="GM97" i="5"/>
  <c r="GM87" i="5"/>
  <c r="GM59" i="5"/>
  <c r="GM38" i="5"/>
  <c r="GM19" i="5"/>
  <c r="GM84" i="5"/>
  <c r="GM67" i="5"/>
  <c r="GM50" i="5"/>
  <c r="GM16" i="5"/>
  <c r="JQ112" i="5"/>
  <c r="JT112" i="5"/>
  <c r="LE111" i="5"/>
  <c r="LH111" i="5"/>
  <c r="KK111" i="5"/>
  <c r="NV111" i="5" s="1"/>
  <c r="MG111" i="5"/>
  <c r="OB111" i="5" s="1"/>
  <c r="LO110" i="5"/>
  <c r="LQ110" i="5" s="1"/>
  <c r="NZ110" i="5" s="1"/>
  <c r="LK110" i="5"/>
  <c r="JQ109" i="5"/>
  <c r="JT109" i="5"/>
  <c r="JE110" i="5"/>
  <c r="NR110" i="5" s="1"/>
  <c r="QA110" i="5" s="1"/>
  <c r="HU108" i="5"/>
  <c r="HX108" i="5"/>
  <c r="JQ101" i="5"/>
  <c r="JT101" i="5"/>
  <c r="GM104" i="5"/>
  <c r="HU101" i="5"/>
  <c r="HX101" i="5"/>
  <c r="JQ102" i="5"/>
  <c r="JT102" i="5"/>
  <c r="JU103" i="5"/>
  <c r="NT103" i="5" s="1"/>
  <c r="IO102" i="5"/>
  <c r="NP102" i="5" s="1"/>
  <c r="JU104" i="5"/>
  <c r="NT104" i="5" s="1"/>
  <c r="IO103" i="5"/>
  <c r="NP103" i="5" s="1"/>
  <c r="IW106" i="5"/>
  <c r="NQ106" i="5" s="1"/>
  <c r="PH106" i="5" s="1"/>
  <c r="LY105" i="5"/>
  <c r="OA105" i="5" s="1"/>
  <c r="IO104" i="5"/>
  <c r="NP104" i="5" s="1"/>
  <c r="KK103" i="5"/>
  <c r="NV103" i="5" s="1"/>
  <c r="IW103" i="5"/>
  <c r="NQ103" i="5" s="1"/>
  <c r="PH103" i="5" s="1"/>
  <c r="KK101" i="5"/>
  <c r="NV101" i="5" s="1"/>
  <c r="JQ94" i="5"/>
  <c r="JT94" i="5"/>
  <c r="HU87" i="5"/>
  <c r="HX87" i="5"/>
  <c r="HU84" i="5"/>
  <c r="HX84" i="5"/>
  <c r="GM86" i="5"/>
  <c r="HW84" i="5"/>
  <c r="HS84" i="5"/>
  <c r="KK98" i="5"/>
  <c r="NV98" i="5" s="1"/>
  <c r="IO89" i="5"/>
  <c r="NP89" i="5" s="1"/>
  <c r="GL85" i="5"/>
  <c r="HW98" i="5"/>
  <c r="HY98" i="5" s="1"/>
  <c r="NN98" i="5" s="1"/>
  <c r="HS98" i="5"/>
  <c r="IF96" i="5"/>
  <c r="IC96" i="5"/>
  <c r="MO93" i="5"/>
  <c r="OC93" i="5" s="1"/>
  <c r="LI93" i="5"/>
  <c r="NY93" i="5" s="1"/>
  <c r="PP93" i="5" s="1"/>
  <c r="MG88" i="5"/>
  <c r="OB88" i="5" s="1"/>
  <c r="JU88" i="5"/>
  <c r="NT88" i="5" s="1"/>
  <c r="IE87" i="5"/>
  <c r="IG87" i="5" s="1"/>
  <c r="NO87" i="5" s="1"/>
  <c r="IA87" i="5"/>
  <c r="MO84" i="5"/>
  <c r="OC84" i="5" s="1"/>
  <c r="JQ84" i="5"/>
  <c r="JT84" i="5"/>
  <c r="JQ79" i="5"/>
  <c r="JT79" i="5"/>
  <c r="IO98" i="5"/>
  <c r="NP98" i="5" s="1"/>
  <c r="KR96" i="5"/>
  <c r="KO96" i="5"/>
  <c r="JE93" i="5"/>
  <c r="NR93" i="5" s="1"/>
  <c r="QA93" i="5" s="1"/>
  <c r="LA91" i="5"/>
  <c r="NX91" i="5" s="1"/>
  <c r="KC91" i="5"/>
  <c r="NU91" i="5" s="1"/>
  <c r="LI90" i="5"/>
  <c r="NY90" i="5" s="1"/>
  <c r="PP90" i="5" s="1"/>
  <c r="LA89" i="5"/>
  <c r="NX89" i="5" s="1"/>
  <c r="KC89" i="5"/>
  <c r="NU89" i="5" s="1"/>
  <c r="IF86" i="5"/>
  <c r="IC86" i="5"/>
  <c r="IA84" i="5"/>
  <c r="IE84" i="5"/>
  <c r="IG84" i="5" s="1"/>
  <c r="NO84" i="5" s="1"/>
  <c r="KQ83" i="5"/>
  <c r="KS83" i="5" s="1"/>
  <c r="NW83" i="5" s="1"/>
  <c r="KM83" i="5"/>
  <c r="JT96" i="5"/>
  <c r="JQ96" i="5"/>
  <c r="JE95" i="5"/>
  <c r="NR95" i="5" s="1"/>
  <c r="QA95" i="5" s="1"/>
  <c r="KK93" i="5"/>
  <c r="NV93" i="5" s="1"/>
  <c r="KK87" i="5"/>
  <c r="NV87" i="5" s="1"/>
  <c r="LI94" i="5"/>
  <c r="NY94" i="5" s="1"/>
  <c r="PP94" i="5" s="1"/>
  <c r="IG94" i="5"/>
  <c r="NO94" i="5" s="1"/>
  <c r="MG93" i="5"/>
  <c r="OB93" i="5" s="1"/>
  <c r="LA93" i="5"/>
  <c r="NX93" i="5" s="1"/>
  <c r="JE83" i="5"/>
  <c r="NR83" i="5" s="1"/>
  <c r="QA83" i="5" s="1"/>
  <c r="JE92" i="5"/>
  <c r="NR92" i="5" s="1"/>
  <c r="QA92" i="5" s="1"/>
  <c r="LO88" i="5"/>
  <c r="LK88" i="5"/>
  <c r="IW88" i="5"/>
  <c r="NQ88" i="5" s="1"/>
  <c r="PH88" i="5" s="1"/>
  <c r="JE86" i="5"/>
  <c r="NR86" i="5" s="1"/>
  <c r="QA86" i="5" s="1"/>
  <c r="KO82" i="5"/>
  <c r="KR82" i="5"/>
  <c r="GM81" i="5"/>
  <c r="LA80" i="5"/>
  <c r="NX80" i="5" s="1"/>
  <c r="KC79" i="5"/>
  <c r="NU79" i="5" s="1"/>
  <c r="IW98" i="5"/>
  <c r="NQ98" i="5" s="1"/>
  <c r="PH98" i="5" s="1"/>
  <c r="IO96" i="5"/>
  <c r="NP96" i="5" s="1"/>
  <c r="MG85" i="5"/>
  <c r="OB85" i="5" s="1"/>
  <c r="MO83" i="5"/>
  <c r="OC83" i="5" s="1"/>
  <c r="LO83" i="5"/>
  <c r="LQ83" i="5" s="1"/>
  <c r="NZ83" i="5" s="1"/>
  <c r="LK83" i="5"/>
  <c r="IV83" i="5"/>
  <c r="IS83" i="5"/>
  <c r="JQ82" i="5"/>
  <c r="JT82" i="5"/>
  <c r="HU68" i="5"/>
  <c r="HX68" i="5"/>
  <c r="HW72" i="5"/>
  <c r="HY72" i="5" s="1"/>
  <c r="NN72" i="5" s="1"/>
  <c r="HS72" i="5"/>
  <c r="HU69" i="5"/>
  <c r="HX69" i="5"/>
  <c r="HW65" i="5"/>
  <c r="HY65" i="5" s="1"/>
  <c r="NN65" i="5" s="1"/>
  <c r="HS65" i="5"/>
  <c r="IO82" i="5"/>
  <c r="NP82" i="5" s="1"/>
  <c r="HW77" i="5"/>
  <c r="HS77" i="5"/>
  <c r="HW68" i="5"/>
  <c r="HS68" i="5"/>
  <c r="MG77" i="5"/>
  <c r="OB77" i="5" s="1"/>
  <c r="GL71" i="5"/>
  <c r="LA71" i="5"/>
  <c r="NX71" i="5" s="1"/>
  <c r="KC71" i="5"/>
  <c r="NU71" i="5" s="1"/>
  <c r="MG70" i="5"/>
  <c r="OB70" i="5" s="1"/>
  <c r="IG70" i="5"/>
  <c r="NO70" i="5" s="1"/>
  <c r="KK69" i="5"/>
  <c r="NV69" i="5" s="1"/>
  <c r="LA67" i="5"/>
  <c r="NX67" i="5" s="1"/>
  <c r="KC67" i="5"/>
  <c r="NU67" i="5" s="1"/>
  <c r="IO77" i="5"/>
  <c r="NP77" i="5" s="1"/>
  <c r="JU76" i="5"/>
  <c r="NT76" i="5" s="1"/>
  <c r="LY75" i="5"/>
  <c r="OA75" i="5" s="1"/>
  <c r="LA70" i="5"/>
  <c r="NX70" i="5" s="1"/>
  <c r="KC70" i="5"/>
  <c r="NU70" i="5" s="1"/>
  <c r="IO70" i="5"/>
  <c r="NP70" i="5" s="1"/>
  <c r="JE65" i="5"/>
  <c r="NR65" i="5" s="1"/>
  <c r="QA65" i="5" s="1"/>
  <c r="HW63" i="5"/>
  <c r="HS63" i="5"/>
  <c r="JQ58" i="5"/>
  <c r="JT58" i="5"/>
  <c r="HU55" i="5"/>
  <c r="HX55" i="5"/>
  <c r="KS76" i="5"/>
  <c r="NW76" i="5" s="1"/>
  <c r="JM76" i="5"/>
  <c r="NS76" i="5" s="1"/>
  <c r="QB76" i="5" s="1"/>
  <c r="JE75" i="5"/>
  <c r="NR75" i="5" s="1"/>
  <c r="QA75" i="5" s="1"/>
  <c r="MO74" i="5"/>
  <c r="OC74" i="5" s="1"/>
  <c r="IW74" i="5"/>
  <c r="NQ74" i="5" s="1"/>
  <c r="PH74" i="5" s="1"/>
  <c r="GL69" i="5"/>
  <c r="IO69" i="5"/>
  <c r="NP69" i="5" s="1"/>
  <c r="JE67" i="5"/>
  <c r="NR67" i="5" s="1"/>
  <c r="QA67" i="5" s="1"/>
  <c r="MO66" i="5"/>
  <c r="OC66" i="5" s="1"/>
  <c r="LQ66" i="5"/>
  <c r="NZ66" i="5" s="1"/>
  <c r="IW66" i="5"/>
  <c r="NQ66" i="5" s="1"/>
  <c r="PH66" i="5" s="1"/>
  <c r="LI65" i="5"/>
  <c r="NY65" i="5" s="1"/>
  <c r="PP65" i="5" s="1"/>
  <c r="LY64" i="5"/>
  <c r="OA64" i="5" s="1"/>
  <c r="HW62" i="5"/>
  <c r="HY62" i="5" s="1"/>
  <c r="NN62" i="5" s="1"/>
  <c r="HS62" i="5"/>
  <c r="LY76" i="5"/>
  <c r="OA76" i="5" s="1"/>
  <c r="MG75" i="5"/>
  <c r="OB75" i="5" s="1"/>
  <c r="KK74" i="5"/>
  <c r="NV74" i="5" s="1"/>
  <c r="JE74" i="5"/>
  <c r="NR74" i="5" s="1"/>
  <c r="QA74" i="5" s="1"/>
  <c r="MO73" i="5"/>
  <c r="OC73" i="5" s="1"/>
  <c r="IW73" i="5"/>
  <c r="NQ73" i="5" s="1"/>
  <c r="PH73" i="5" s="1"/>
  <c r="LA68" i="5"/>
  <c r="NX68" i="5" s="1"/>
  <c r="KC68" i="5"/>
  <c r="NU68" i="5" s="1"/>
  <c r="IO68" i="5"/>
  <c r="NP68" i="5" s="1"/>
  <c r="MG67" i="5"/>
  <c r="OB67" i="5" s="1"/>
  <c r="IG67" i="5"/>
  <c r="NO67" i="5" s="1"/>
  <c r="LY63" i="5"/>
  <c r="OA63" i="5" s="1"/>
  <c r="JQ59" i="5"/>
  <c r="JT59" i="5"/>
  <c r="MO61" i="5"/>
  <c r="OC61" i="5" s="1"/>
  <c r="LQ61" i="5"/>
  <c r="NZ61" i="5" s="1"/>
  <c r="KS58" i="5"/>
  <c r="NW58" i="5" s="1"/>
  <c r="JE57" i="5"/>
  <c r="NR57" i="5" s="1"/>
  <c r="QA57" i="5" s="1"/>
  <c r="MO58" i="5"/>
  <c r="OC58" i="5" s="1"/>
  <c r="IW58" i="5"/>
  <c r="NQ58" i="5" s="1"/>
  <c r="PH58" i="5" s="1"/>
  <c r="GM56" i="5"/>
  <c r="HW56" i="5"/>
  <c r="HY56" i="5" s="1"/>
  <c r="NN56" i="5" s="1"/>
  <c r="HS56" i="5"/>
  <c r="HU51" i="5"/>
  <c r="HX51" i="5"/>
  <c r="IO62" i="5"/>
  <c r="NP62" i="5" s="1"/>
  <c r="LI61" i="5"/>
  <c r="NY61" i="5" s="1"/>
  <c r="PP61" i="5" s="1"/>
  <c r="LI59" i="5"/>
  <c r="NY59" i="5" s="1"/>
  <c r="PP59" i="5" s="1"/>
  <c r="KK58" i="5"/>
  <c r="NV58" i="5" s="1"/>
  <c r="GL55" i="5"/>
  <c r="KS61" i="5"/>
  <c r="NW61" i="5" s="1"/>
  <c r="JM61" i="5"/>
  <c r="NS61" i="5" s="1"/>
  <c r="QB61" i="5" s="1"/>
  <c r="JE60" i="5"/>
  <c r="NR60" i="5" s="1"/>
  <c r="QA60" i="5" s="1"/>
  <c r="MO57" i="5"/>
  <c r="OC57" i="5" s="1"/>
  <c r="IW57" i="5"/>
  <c r="NQ57" i="5" s="1"/>
  <c r="PH57" i="5" s="1"/>
  <c r="JQ50" i="5"/>
  <c r="JT50" i="5"/>
  <c r="JQ42" i="5"/>
  <c r="JT42" i="5"/>
  <c r="LI45" i="5"/>
  <c r="NY45" i="5" s="1"/>
  <c r="PP45" i="5" s="1"/>
  <c r="KS42" i="5"/>
  <c r="NW42" i="5" s="1"/>
  <c r="KK41" i="5"/>
  <c r="NV41" i="5" s="1"/>
  <c r="KS53" i="5"/>
  <c r="NW53" i="5" s="1"/>
  <c r="JM53" i="5"/>
  <c r="NS53" i="5" s="1"/>
  <c r="QB53" i="5" s="1"/>
  <c r="KK52" i="5"/>
  <c r="NV52" i="5" s="1"/>
  <c r="JE50" i="5"/>
  <c r="NR50" i="5" s="1"/>
  <c r="QA50" i="5" s="1"/>
  <c r="KS46" i="5"/>
  <c r="NW46" i="5" s="1"/>
  <c r="IO46" i="5"/>
  <c r="NP46" i="5" s="1"/>
  <c r="HU40" i="5"/>
  <c r="HX40" i="5"/>
  <c r="LI50" i="5"/>
  <c r="NY50" i="5" s="1"/>
  <c r="PP50" i="5" s="1"/>
  <c r="HW39" i="5"/>
  <c r="HY39" i="5" s="1"/>
  <c r="NN39" i="5" s="1"/>
  <c r="HS39" i="5"/>
  <c r="HW35" i="5"/>
  <c r="HS35" i="5"/>
  <c r="JT32" i="5"/>
  <c r="JQ32" i="5"/>
  <c r="JT24" i="5"/>
  <c r="JQ24" i="5"/>
  <c r="KK53" i="5"/>
  <c r="NV53" i="5" s="1"/>
  <c r="IO52" i="5"/>
  <c r="NP52" i="5" s="1"/>
  <c r="LY48" i="5"/>
  <c r="OA48" i="5" s="1"/>
  <c r="KK45" i="5"/>
  <c r="NV45" i="5" s="1"/>
  <c r="LI44" i="5"/>
  <c r="NY44" i="5" s="1"/>
  <c r="PP44" i="5" s="1"/>
  <c r="IG44" i="5"/>
  <c r="NO44" i="5" s="1"/>
  <c r="MO43" i="5"/>
  <c r="OC43" i="5" s="1"/>
  <c r="IW43" i="5"/>
  <c r="NQ43" i="5" s="1"/>
  <c r="PH43" i="5" s="1"/>
  <c r="LI42" i="5"/>
  <c r="NY42" i="5" s="1"/>
  <c r="PP42" i="5" s="1"/>
  <c r="IG42" i="5"/>
  <c r="NO42" i="5" s="1"/>
  <c r="MO41" i="5"/>
  <c r="OC41" i="5" s="1"/>
  <c r="LQ41" i="5"/>
  <c r="NZ41" i="5" s="1"/>
  <c r="IW41" i="5"/>
  <c r="NQ41" i="5" s="1"/>
  <c r="PH41" i="5" s="1"/>
  <c r="MG40" i="5"/>
  <c r="OB40" i="5" s="1"/>
  <c r="HU38" i="5"/>
  <c r="HX38" i="5"/>
  <c r="JQ27" i="5"/>
  <c r="JT27" i="5"/>
  <c r="JQ22" i="5"/>
  <c r="JT22" i="5"/>
  <c r="KK32" i="5"/>
  <c r="NV32" i="5" s="1"/>
  <c r="LH24" i="5"/>
  <c r="LE24" i="5"/>
  <c r="HW23" i="5"/>
  <c r="HY23" i="5" s="1"/>
  <c r="NN23" i="5" s="1"/>
  <c r="HS23" i="5"/>
  <c r="IO36" i="5"/>
  <c r="NP36" i="5" s="1"/>
  <c r="IO29" i="5"/>
  <c r="NP29" i="5" s="1"/>
  <c r="KC27" i="5"/>
  <c r="NU27" i="5" s="1"/>
  <c r="MG25" i="5"/>
  <c r="OB25" i="5" s="1"/>
  <c r="LP24" i="5"/>
  <c r="LM24" i="5"/>
  <c r="JE24" i="5"/>
  <c r="NR24" i="5" s="1"/>
  <c r="QA24" i="5" s="1"/>
  <c r="KC22" i="5"/>
  <c r="NU22" i="5" s="1"/>
  <c r="JU40" i="5"/>
  <c r="NT40" i="5" s="1"/>
  <c r="LI38" i="5"/>
  <c r="NY38" i="5" s="1"/>
  <c r="PP38" i="5" s="1"/>
  <c r="JE37" i="5"/>
  <c r="NR37" i="5" s="1"/>
  <c r="QA37" i="5" s="1"/>
  <c r="IW36" i="5"/>
  <c r="NQ36" i="5" s="1"/>
  <c r="PH36" i="5" s="1"/>
  <c r="JE35" i="5"/>
  <c r="NR35" i="5" s="1"/>
  <c r="QA35" i="5" s="1"/>
  <c r="IU29" i="5"/>
  <c r="IW29" i="5" s="1"/>
  <c r="NQ29" i="5" s="1"/>
  <c r="PH29" i="5" s="1"/>
  <c r="IQ29" i="5"/>
  <c r="JE27" i="5"/>
  <c r="NR27" i="5" s="1"/>
  <c r="QA27" i="5" s="1"/>
  <c r="JE22" i="5"/>
  <c r="NR22" i="5" s="1"/>
  <c r="QA22" i="5" s="1"/>
  <c r="HW21" i="5"/>
  <c r="HS21" i="5"/>
  <c r="LI37" i="5"/>
  <c r="NY37" i="5" s="1"/>
  <c r="PP37" i="5" s="1"/>
  <c r="KK36" i="5"/>
  <c r="NV36" i="5" s="1"/>
  <c r="JE36" i="5"/>
  <c r="NR36" i="5" s="1"/>
  <c r="QA36" i="5" s="1"/>
  <c r="KR34" i="5"/>
  <c r="KO34" i="5"/>
  <c r="MO33" i="5"/>
  <c r="OC33" i="5" s="1"/>
  <c r="LY32" i="5"/>
  <c r="OA32" i="5" s="1"/>
  <c r="LA30" i="5"/>
  <c r="NX30" i="5" s="1"/>
  <c r="JE29" i="5"/>
  <c r="NR29" i="5" s="1"/>
  <c r="QA29" i="5" s="1"/>
  <c r="MO25" i="5"/>
  <c r="OC25" i="5" s="1"/>
  <c r="KZ25" i="5"/>
  <c r="KW25" i="5"/>
  <c r="HS22" i="5"/>
  <c r="HW22" i="5"/>
  <c r="HY22" i="5" s="1"/>
  <c r="NN22" i="5" s="1"/>
  <c r="LR113" i="5"/>
  <c r="LW113" i="5" s="1"/>
  <c r="LS113" i="5"/>
  <c r="JP113" i="5"/>
  <c r="GH113" i="5"/>
  <c r="LA27" i="5"/>
  <c r="NX27" i="5" s="1"/>
  <c r="KK27" i="5"/>
  <c r="NV27" i="5" s="1"/>
  <c r="GL23" i="5"/>
  <c r="HU13" i="5"/>
  <c r="HX13" i="5"/>
  <c r="LJ113" i="5"/>
  <c r="LO113" i="5" s="1"/>
  <c r="IP113" i="5"/>
  <c r="IU113" i="5" s="1"/>
  <c r="GG113" i="5"/>
  <c r="JE21" i="5"/>
  <c r="NR21" i="5" s="1"/>
  <c r="QA21" i="5" s="1"/>
  <c r="IO20" i="5"/>
  <c r="NP20" i="5" s="1"/>
  <c r="HW14" i="5"/>
  <c r="HY14" i="5" s="1"/>
  <c r="NN14" i="5" s="1"/>
  <c r="HS14" i="5"/>
  <c r="HW12" i="5"/>
  <c r="HY12" i="5" s="1"/>
  <c r="NN12" i="5" s="1"/>
  <c r="HS12" i="5"/>
  <c r="JV113" i="5"/>
  <c r="KA113" i="5" s="1"/>
  <c r="JW113" i="5"/>
  <c r="IG21" i="5"/>
  <c r="NO21" i="5" s="1"/>
  <c r="LY20" i="5"/>
  <c r="OA20" i="5" s="1"/>
  <c r="LI17" i="5"/>
  <c r="NY17" i="5" s="1"/>
  <c r="PP17" i="5" s="1"/>
  <c r="HU15" i="5"/>
  <c r="HX15" i="5"/>
  <c r="JQ14" i="5"/>
  <c r="JT14" i="5"/>
  <c r="MH113" i="5"/>
  <c r="MM113" i="5" s="1"/>
  <c r="MI113" i="5"/>
  <c r="JF113" i="5"/>
  <c r="JK113" i="5" s="1"/>
  <c r="JG113" i="5"/>
  <c r="GI113" i="5"/>
  <c r="MB113" i="5"/>
  <c r="IO14" i="5"/>
  <c r="NP14" i="5" s="1"/>
  <c r="JQ110" i="5"/>
  <c r="JT110" i="5"/>
  <c r="LQ112" i="5"/>
  <c r="NZ112" i="5" s="1"/>
  <c r="HU112" i="5"/>
  <c r="HX112" i="5"/>
  <c r="MO110" i="5"/>
  <c r="OC110" i="5" s="1"/>
  <c r="HU109" i="5"/>
  <c r="HX109" i="5"/>
  <c r="GL109" i="5"/>
  <c r="IO109" i="5"/>
  <c r="NP109" i="5" s="1"/>
  <c r="JQ108" i="5"/>
  <c r="JT108" i="5"/>
  <c r="MO109" i="5"/>
  <c r="OC109" i="5" s="1"/>
  <c r="LQ109" i="5"/>
  <c r="NZ109" i="5" s="1"/>
  <c r="IW109" i="5"/>
  <c r="NQ109" i="5" s="1"/>
  <c r="PH109" i="5" s="1"/>
  <c r="GL107" i="5"/>
  <c r="KS108" i="5"/>
  <c r="NW108" i="5" s="1"/>
  <c r="IG108" i="5"/>
  <c r="NO108" i="5" s="1"/>
  <c r="MO107" i="5"/>
  <c r="OC107" i="5" s="1"/>
  <c r="LQ107" i="5"/>
  <c r="NZ107" i="5" s="1"/>
  <c r="IW107" i="5"/>
  <c r="NQ107" i="5" s="1"/>
  <c r="PH107" i="5" s="1"/>
  <c r="LO101" i="5"/>
  <c r="LQ101" i="5" s="1"/>
  <c r="NZ101" i="5" s="1"/>
  <c r="LK101" i="5"/>
  <c r="JE105" i="5"/>
  <c r="NR105" i="5" s="1"/>
  <c r="QA105" i="5" s="1"/>
  <c r="GM106" i="5"/>
  <c r="KS106" i="5"/>
  <c r="NW106" i="5" s="1"/>
  <c r="GL101" i="5"/>
  <c r="LI102" i="5"/>
  <c r="NY102" i="5" s="1"/>
  <c r="PP102" i="5" s="1"/>
  <c r="JE102" i="5"/>
  <c r="NR102" i="5" s="1"/>
  <c r="QA102" i="5" s="1"/>
  <c r="JU99" i="5"/>
  <c r="NT99" i="5" s="1"/>
  <c r="GM98" i="5"/>
  <c r="HU93" i="5"/>
  <c r="HX93" i="5"/>
  <c r="LY99" i="5"/>
  <c r="OA99" i="5" s="1"/>
  <c r="LY100" i="5"/>
  <c r="OA100" i="5" s="1"/>
  <c r="JM100" i="5"/>
  <c r="NS100" i="5" s="1"/>
  <c r="QB100" i="5" s="1"/>
  <c r="IW99" i="5"/>
  <c r="NQ99" i="5" s="1"/>
  <c r="PH99" i="5" s="1"/>
  <c r="HS93" i="5"/>
  <c r="HW93" i="5"/>
  <c r="HS90" i="5"/>
  <c r="HW90" i="5"/>
  <c r="JU95" i="5"/>
  <c r="NT95" i="5" s="1"/>
  <c r="HW95" i="5"/>
  <c r="HY95" i="5" s="1"/>
  <c r="NN95" i="5" s="1"/>
  <c r="HS95" i="5"/>
  <c r="IO92" i="5"/>
  <c r="NP92" i="5" s="1"/>
  <c r="IU91" i="5"/>
  <c r="IQ91" i="5"/>
  <c r="JT89" i="5"/>
  <c r="JQ89" i="5"/>
  <c r="IO86" i="5"/>
  <c r="NP86" i="5" s="1"/>
  <c r="HX96" i="5"/>
  <c r="HU96" i="5"/>
  <c r="MG86" i="5"/>
  <c r="OB86" i="5" s="1"/>
  <c r="LY94" i="5"/>
  <c r="OA94" i="5" s="1"/>
  <c r="JT93" i="5"/>
  <c r="JQ93" i="5"/>
  <c r="IF92" i="5"/>
  <c r="IC92" i="5"/>
  <c r="JE90" i="5"/>
  <c r="NR90" i="5" s="1"/>
  <c r="QA90" i="5" s="1"/>
  <c r="JQ90" i="5"/>
  <c r="JT90" i="5"/>
  <c r="IG89" i="5"/>
  <c r="NO89" i="5" s="1"/>
  <c r="HX86" i="5"/>
  <c r="HU86" i="5"/>
  <c r="KK84" i="5"/>
  <c r="NV84" i="5" s="1"/>
  <c r="JQ80" i="5"/>
  <c r="JT80" i="5"/>
  <c r="LY97" i="5"/>
  <c r="OA97" i="5" s="1"/>
  <c r="JM97" i="5"/>
  <c r="NS97" i="5" s="1"/>
  <c r="QB97" i="5" s="1"/>
  <c r="KK95" i="5"/>
  <c r="NV95" i="5" s="1"/>
  <c r="KS90" i="5"/>
  <c r="NW90" i="5" s="1"/>
  <c r="LY89" i="5"/>
  <c r="OA89" i="5" s="1"/>
  <c r="LY92" i="5"/>
  <c r="OA92" i="5" s="1"/>
  <c r="IG90" i="5"/>
  <c r="NO90" i="5" s="1"/>
  <c r="JE89" i="5"/>
  <c r="NR89" i="5" s="1"/>
  <c r="QA89" i="5" s="1"/>
  <c r="MO87" i="5"/>
  <c r="OC87" i="5" s="1"/>
  <c r="LI87" i="5"/>
  <c r="NY87" i="5" s="1"/>
  <c r="PP87" i="5" s="1"/>
  <c r="MO86" i="5"/>
  <c r="OC86" i="5" s="1"/>
  <c r="IO84" i="5"/>
  <c r="NP84" i="5" s="1"/>
  <c r="JM82" i="5"/>
  <c r="NS82" i="5" s="1"/>
  <c r="QB82" i="5" s="1"/>
  <c r="IC82" i="5"/>
  <c r="IF82" i="5"/>
  <c r="IO97" i="5"/>
  <c r="NP97" i="5" s="1"/>
  <c r="IG93" i="5"/>
  <c r="NO93" i="5" s="1"/>
  <c r="LQ84" i="5"/>
  <c r="NZ84" i="5" s="1"/>
  <c r="HU83" i="5"/>
  <c r="HX83" i="5"/>
  <c r="IS82" i="5"/>
  <c r="IV82" i="5"/>
  <c r="LO81" i="5"/>
  <c r="LQ81" i="5" s="1"/>
  <c r="NZ81" i="5" s="1"/>
  <c r="LK81" i="5"/>
  <c r="JM81" i="5"/>
  <c r="NS81" i="5" s="1"/>
  <c r="QB81" i="5" s="1"/>
  <c r="IO81" i="5"/>
  <c r="NP81" i="5" s="1"/>
  <c r="JE79" i="5"/>
  <c r="NR79" i="5" s="1"/>
  <c r="QA79" i="5" s="1"/>
  <c r="KS87" i="5"/>
  <c r="NW87" i="5" s="1"/>
  <c r="MG82" i="5"/>
  <c r="OB82" i="5" s="1"/>
  <c r="LI82" i="5"/>
  <c r="NY82" i="5" s="1"/>
  <c r="PP82" i="5" s="1"/>
  <c r="HU77" i="5"/>
  <c r="HX77" i="5"/>
  <c r="HU75" i="5"/>
  <c r="HX75" i="5"/>
  <c r="JQ73" i="5"/>
  <c r="JT73" i="5"/>
  <c r="HW70" i="5"/>
  <c r="HY70" i="5" s="1"/>
  <c r="NN70" i="5" s="1"/>
  <c r="HS70" i="5"/>
  <c r="HW66" i="5"/>
  <c r="HS66" i="5"/>
  <c r="KS75" i="5"/>
  <c r="NW75" i="5" s="1"/>
  <c r="LY72" i="5"/>
  <c r="OA72" i="5" s="1"/>
  <c r="LY68" i="5"/>
  <c r="OA68" i="5" s="1"/>
  <c r="KS74" i="5"/>
  <c r="NW74" i="5" s="1"/>
  <c r="JM74" i="5"/>
  <c r="NS74" i="5" s="1"/>
  <c r="QB74" i="5" s="1"/>
  <c r="MG73" i="5"/>
  <c r="OB73" i="5" s="1"/>
  <c r="IG73" i="5"/>
  <c r="NO73" i="5" s="1"/>
  <c r="JM66" i="5"/>
  <c r="NS66" i="5" s="1"/>
  <c r="QB66" i="5" s="1"/>
  <c r="KK65" i="5"/>
  <c r="NV65" i="5" s="1"/>
  <c r="IO64" i="5"/>
  <c r="NP64" i="5" s="1"/>
  <c r="JU63" i="5"/>
  <c r="NT63" i="5" s="1"/>
  <c r="MO77" i="5"/>
  <c r="OC77" i="5" s="1"/>
  <c r="LQ77" i="5"/>
  <c r="NZ77" i="5" s="1"/>
  <c r="IW77" i="5"/>
  <c r="NQ77" i="5" s="1"/>
  <c r="PH77" i="5" s="1"/>
  <c r="GL73" i="5"/>
  <c r="LA73" i="5"/>
  <c r="NX73" i="5" s="1"/>
  <c r="KC73" i="5"/>
  <c r="NU73" i="5" s="1"/>
  <c r="IO73" i="5"/>
  <c r="NP73" i="5" s="1"/>
  <c r="MG72" i="5"/>
  <c r="OB72" i="5" s="1"/>
  <c r="IG72" i="5"/>
  <c r="NO72" i="5" s="1"/>
  <c r="KK71" i="5"/>
  <c r="NV71" i="5" s="1"/>
  <c r="MG68" i="5"/>
  <c r="OB68" i="5" s="1"/>
  <c r="IG68" i="5"/>
  <c r="NO68" i="5" s="1"/>
  <c r="KK67" i="5"/>
  <c r="NV67" i="5" s="1"/>
  <c r="LA63" i="5"/>
  <c r="NX63" i="5" s="1"/>
  <c r="KC63" i="5"/>
  <c r="NU63" i="5" s="1"/>
  <c r="IO63" i="5"/>
  <c r="NP63" i="5" s="1"/>
  <c r="FO113" i="5"/>
  <c r="MD113" i="5"/>
  <c r="KS78" i="5"/>
  <c r="NW78" i="5" s="1"/>
  <c r="JM78" i="5"/>
  <c r="NS78" i="5" s="1"/>
  <c r="QB78" i="5" s="1"/>
  <c r="KK77" i="5"/>
  <c r="NV77" i="5" s="1"/>
  <c r="LA72" i="5"/>
  <c r="NX72" i="5" s="1"/>
  <c r="KC72" i="5"/>
  <c r="NU72" i="5" s="1"/>
  <c r="IO72" i="5"/>
  <c r="NP72" i="5" s="1"/>
  <c r="LI71" i="5"/>
  <c r="NY71" i="5" s="1"/>
  <c r="PP71" i="5" s="1"/>
  <c r="KK70" i="5"/>
  <c r="NV70" i="5" s="1"/>
  <c r="JE70" i="5"/>
  <c r="NR70" i="5" s="1"/>
  <c r="QA70" i="5" s="1"/>
  <c r="MO69" i="5"/>
  <c r="OC69" i="5" s="1"/>
  <c r="IW69" i="5"/>
  <c r="NQ69" i="5" s="1"/>
  <c r="PH69" i="5" s="1"/>
  <c r="LA65" i="5"/>
  <c r="NX65" i="5" s="1"/>
  <c r="KC65" i="5"/>
  <c r="NU65" i="5" s="1"/>
  <c r="IU63" i="5"/>
  <c r="IW63" i="5" s="1"/>
  <c r="NQ63" i="5" s="1"/>
  <c r="PH63" i="5" s="1"/>
  <c r="IQ63" i="5"/>
  <c r="MO59" i="5"/>
  <c r="OC59" i="5" s="1"/>
  <c r="IW59" i="5"/>
  <c r="NQ59" i="5" s="1"/>
  <c r="PH59" i="5" s="1"/>
  <c r="JM55" i="5"/>
  <c r="NS55" i="5" s="1"/>
  <c r="QB55" i="5" s="1"/>
  <c r="MG62" i="5"/>
  <c r="OB62" i="5" s="1"/>
  <c r="KK61" i="5"/>
  <c r="NV61" i="5" s="1"/>
  <c r="KK59" i="5"/>
  <c r="NV59" i="5" s="1"/>
  <c r="MG57" i="5"/>
  <c r="OB57" i="5" s="1"/>
  <c r="IG57" i="5"/>
  <c r="NO57" i="5" s="1"/>
  <c r="KK55" i="5"/>
  <c r="NV55" i="5" s="1"/>
  <c r="IW55" i="5"/>
  <c r="NQ55" i="5" s="1"/>
  <c r="PH55" i="5" s="1"/>
  <c r="IQ54" i="5"/>
  <c r="IU54" i="5"/>
  <c r="IW54" i="5" s="1"/>
  <c r="NQ54" i="5" s="1"/>
  <c r="PH54" i="5" s="1"/>
  <c r="GL57" i="5"/>
  <c r="LA57" i="5"/>
  <c r="NX57" i="5" s="1"/>
  <c r="KC57" i="5"/>
  <c r="NU57" i="5" s="1"/>
  <c r="IO57" i="5"/>
  <c r="NP57" i="5" s="1"/>
  <c r="LY55" i="5"/>
  <c r="OA55" i="5" s="1"/>
  <c r="IC55" i="5"/>
  <c r="IF55" i="5"/>
  <c r="IO54" i="5"/>
  <c r="NP54" i="5" s="1"/>
  <c r="JQ49" i="5"/>
  <c r="JT49" i="5"/>
  <c r="JQ45" i="5"/>
  <c r="JT45" i="5"/>
  <c r="MO62" i="5"/>
  <c r="OC62" i="5" s="1"/>
  <c r="LQ62" i="5"/>
  <c r="NZ62" i="5" s="1"/>
  <c r="IW62" i="5"/>
  <c r="NQ62" i="5" s="1"/>
  <c r="PH62" i="5" s="1"/>
  <c r="KC59" i="5"/>
  <c r="NU59" i="5" s="1"/>
  <c r="IO59" i="5"/>
  <c r="NP59" i="5" s="1"/>
  <c r="LI58" i="5"/>
  <c r="NY58" i="5" s="1"/>
  <c r="PP58" i="5" s="1"/>
  <c r="IG54" i="5"/>
  <c r="NO54" i="5" s="1"/>
  <c r="KS54" i="5"/>
  <c r="NW54" i="5" s="1"/>
  <c r="JQ53" i="5"/>
  <c r="JT53" i="5"/>
  <c r="HW48" i="5"/>
  <c r="HS48" i="5"/>
  <c r="JQ46" i="5"/>
  <c r="JT46" i="5"/>
  <c r="HU45" i="5"/>
  <c r="HX45" i="5"/>
  <c r="LI53" i="5"/>
  <c r="NY53" i="5" s="1"/>
  <c r="PP53" i="5" s="1"/>
  <c r="MG51" i="5"/>
  <c r="OB51" i="5" s="1"/>
  <c r="MO50" i="5"/>
  <c r="OC50" i="5" s="1"/>
  <c r="LQ50" i="5"/>
  <c r="NZ50" i="5" s="1"/>
  <c r="IW50" i="5"/>
  <c r="NQ50" i="5" s="1"/>
  <c r="PH50" i="5" s="1"/>
  <c r="IG49" i="5"/>
  <c r="NO49" i="5" s="1"/>
  <c r="KK50" i="5"/>
  <c r="NV50" i="5" s="1"/>
  <c r="IO49" i="5"/>
  <c r="NP49" i="5" s="1"/>
  <c r="JU41" i="5"/>
  <c r="NT41" i="5" s="1"/>
  <c r="LO40" i="5"/>
  <c r="LQ40" i="5" s="1"/>
  <c r="NZ40" i="5" s="1"/>
  <c r="LK40" i="5"/>
  <c r="JM48" i="5"/>
  <c r="NS48" i="5" s="1"/>
  <c r="QB48" i="5" s="1"/>
  <c r="JM41" i="5"/>
  <c r="NS41" i="5" s="1"/>
  <c r="QB41" i="5" s="1"/>
  <c r="LO36" i="5"/>
  <c r="LQ36" i="5" s="1"/>
  <c r="NZ36" i="5" s="1"/>
  <c r="LK36" i="5"/>
  <c r="GM34" i="5"/>
  <c r="LA50" i="5"/>
  <c r="NX50" i="5" s="1"/>
  <c r="KC50" i="5"/>
  <c r="NU50" i="5" s="1"/>
  <c r="LA47" i="5"/>
  <c r="NX47" i="5" s="1"/>
  <c r="KC47" i="5"/>
  <c r="NU47" i="5" s="1"/>
  <c r="IO47" i="5"/>
  <c r="NP47" i="5" s="1"/>
  <c r="JE46" i="5"/>
  <c r="NR46" i="5" s="1"/>
  <c r="QA46" i="5" s="1"/>
  <c r="HW40" i="5"/>
  <c r="HS40" i="5"/>
  <c r="JQ39" i="5"/>
  <c r="JT39" i="5"/>
  <c r="HU34" i="5"/>
  <c r="HX34" i="5"/>
  <c r="JT25" i="5"/>
  <c r="JQ25" i="5"/>
  <c r="GL24" i="5"/>
  <c r="IU24" i="5"/>
  <c r="IW24" i="5" s="1"/>
  <c r="NQ24" i="5" s="1"/>
  <c r="PH24" i="5" s="1"/>
  <c r="IQ24" i="5"/>
  <c r="KK40" i="5"/>
  <c r="NV40" i="5" s="1"/>
  <c r="JE38" i="5"/>
  <c r="NR38" i="5" s="1"/>
  <c r="QA38" i="5" s="1"/>
  <c r="IG33" i="5"/>
  <c r="NO33" i="5" s="1"/>
  <c r="HU30" i="5"/>
  <c r="HX30" i="5"/>
  <c r="HU28" i="5"/>
  <c r="HX28" i="5"/>
  <c r="HU26" i="5"/>
  <c r="HX26" i="5"/>
  <c r="KC23" i="5"/>
  <c r="NU23" i="5" s="1"/>
  <c r="IU22" i="5"/>
  <c r="IW22" i="5" s="1"/>
  <c r="NQ22" i="5" s="1"/>
  <c r="PH22" i="5" s="1"/>
  <c r="IQ22" i="5"/>
  <c r="KC34" i="5"/>
  <c r="NU34" i="5" s="1"/>
  <c r="KC33" i="5"/>
  <c r="NU33" i="5" s="1"/>
  <c r="KS32" i="5"/>
  <c r="NW32" i="5" s="1"/>
  <c r="KS28" i="5"/>
  <c r="NW28" i="5" s="1"/>
  <c r="JT28" i="5"/>
  <c r="JQ28" i="5"/>
  <c r="LQ26" i="5"/>
  <c r="NZ26" i="5" s="1"/>
  <c r="IO26" i="5"/>
  <c r="NP26" i="5" s="1"/>
  <c r="IC25" i="5"/>
  <c r="IF25" i="5"/>
  <c r="HW24" i="5"/>
  <c r="HS24" i="5"/>
  <c r="HW16" i="5"/>
  <c r="HY16" i="5" s="1"/>
  <c r="NN16" i="5" s="1"/>
  <c r="HS16" i="5"/>
  <c r="KC40" i="5"/>
  <c r="NU40" i="5" s="1"/>
  <c r="IO40" i="5"/>
  <c r="NP40" i="5" s="1"/>
  <c r="LA38" i="5"/>
  <c r="NX38" i="5" s="1"/>
  <c r="KC38" i="5"/>
  <c r="NU38" i="5" s="1"/>
  <c r="GM35" i="5"/>
  <c r="LY34" i="5"/>
  <c r="OA34" i="5" s="1"/>
  <c r="IU33" i="5"/>
  <c r="IW33" i="5" s="1"/>
  <c r="NQ33" i="5" s="1"/>
  <c r="PH33" i="5" s="1"/>
  <c r="IQ33" i="5"/>
  <c r="MO31" i="5"/>
  <c r="OC31" i="5" s="1"/>
  <c r="LQ31" i="5"/>
  <c r="NZ31" i="5" s="1"/>
  <c r="MG28" i="5"/>
  <c r="OB28" i="5" s="1"/>
  <c r="LQ27" i="5"/>
  <c r="NZ27" i="5" s="1"/>
  <c r="GM27" i="5"/>
  <c r="KR25" i="5"/>
  <c r="KO25" i="5"/>
  <c r="LA24" i="5"/>
  <c r="NX24" i="5" s="1"/>
  <c r="KC24" i="5"/>
  <c r="NU24" i="5" s="1"/>
  <c r="IO24" i="5"/>
  <c r="NP24" i="5" s="1"/>
  <c r="JE23" i="5"/>
  <c r="NR23" i="5" s="1"/>
  <c r="QA23" i="5" s="1"/>
  <c r="MG22" i="5"/>
  <c r="OB22" i="5" s="1"/>
  <c r="JQ20" i="5"/>
  <c r="JT20" i="5"/>
  <c r="JQ16" i="5"/>
  <c r="JT16" i="5"/>
  <c r="LD113" i="5"/>
  <c r="LH113" i="5" s="1"/>
  <c r="IX113" i="5"/>
  <c r="JC113" i="5" s="1"/>
  <c r="JE34" i="5"/>
  <c r="NR34" i="5" s="1"/>
  <c r="QA34" i="5" s="1"/>
  <c r="KS22" i="5"/>
  <c r="NW22" i="5" s="1"/>
  <c r="GL18" i="5"/>
  <c r="IO17" i="5"/>
  <c r="NP17" i="5" s="1"/>
  <c r="JQ15" i="5"/>
  <c r="JT15" i="5"/>
  <c r="KV113" i="5"/>
  <c r="KZ113" i="5" s="1"/>
  <c r="IH113" i="5"/>
  <c r="IM113" i="5" s="1"/>
  <c r="II113" i="5"/>
  <c r="LI19" i="5"/>
  <c r="NY19" i="5" s="1"/>
  <c r="PP19" i="5" s="1"/>
  <c r="LT113" i="5"/>
  <c r="LX113" i="5" s="1"/>
  <c r="LU113" i="5"/>
  <c r="IZ113" i="5"/>
  <c r="JD113" i="5" s="1"/>
  <c r="JA113" i="5"/>
  <c r="FX113" i="5"/>
  <c r="LA19" i="5"/>
  <c r="NX19" i="5" s="1"/>
  <c r="KC19" i="5"/>
  <c r="NU19" i="5" s="1"/>
  <c r="IO19" i="5"/>
  <c r="NP19" i="5" s="1"/>
  <c r="JE18" i="5"/>
  <c r="NR18" i="5" s="1"/>
  <c r="QA18" i="5" s="1"/>
  <c r="LA16" i="5"/>
  <c r="NX16" i="5" s="1"/>
  <c r="KC16" i="5"/>
  <c r="NU16" i="5" s="1"/>
  <c r="MO15" i="5"/>
  <c r="OC15" i="5" s="1"/>
  <c r="IO15" i="5"/>
  <c r="NP15" i="5" s="1"/>
  <c r="HW13" i="5"/>
  <c r="HS13" i="5"/>
  <c r="LL113" i="5"/>
  <c r="LP113" i="5" s="1"/>
  <c r="IR113" i="5"/>
  <c r="IV113" i="5" s="1"/>
  <c r="FW113" i="5"/>
  <c r="JE12" i="5"/>
  <c r="NR12" i="5" s="1"/>
  <c r="QA12" i="5" s="1"/>
  <c r="LI13" i="5"/>
  <c r="NY13" i="5" s="1"/>
  <c r="PP13" i="5" s="1"/>
  <c r="JU13" i="5"/>
  <c r="NT13" i="5" s="1"/>
  <c r="KS13" i="5"/>
  <c r="NW13" i="5" s="1"/>
  <c r="IO13" i="5"/>
  <c r="NP13" i="5" s="1"/>
  <c r="MO12" i="5"/>
  <c r="OC12" i="5" s="1"/>
  <c r="LQ12" i="5"/>
  <c r="NZ12" i="5" s="1"/>
  <c r="GL112" i="5"/>
  <c r="HU110" i="5"/>
  <c r="HX110" i="5"/>
  <c r="KS111" i="5"/>
  <c r="NW111" i="5" s="1"/>
  <c r="IO110" i="5"/>
  <c r="NP110" i="5" s="1"/>
  <c r="GL111" i="5"/>
  <c r="IW110" i="5"/>
  <c r="NQ110" i="5" s="1"/>
  <c r="PH110" i="5" s="1"/>
  <c r="KK110" i="5"/>
  <c r="NV110" i="5" s="1"/>
  <c r="LI108" i="5"/>
  <c r="NY108" i="5" s="1"/>
  <c r="PP108" i="5" s="1"/>
  <c r="LO105" i="5"/>
  <c r="LQ105" i="5" s="1"/>
  <c r="NZ105" i="5" s="1"/>
  <c r="LK105" i="5"/>
  <c r="HW106" i="5"/>
  <c r="HY106" i="5" s="1"/>
  <c r="NN106" i="5" s="1"/>
  <c r="HS106" i="5"/>
  <c r="HW103" i="5"/>
  <c r="HY103" i="5" s="1"/>
  <c r="NN103" i="5" s="1"/>
  <c r="HS103" i="5"/>
  <c r="JM102" i="5"/>
  <c r="NS102" i="5" s="1"/>
  <c r="QB102" i="5" s="1"/>
  <c r="IO106" i="5"/>
  <c r="NP106" i="5" s="1"/>
  <c r="LA104" i="5"/>
  <c r="NX104" i="5" s="1"/>
  <c r="KC104" i="5"/>
  <c r="NU104" i="5" s="1"/>
  <c r="JM103" i="5"/>
  <c r="NS103" i="5" s="1"/>
  <c r="QB103" i="5" s="1"/>
  <c r="KK106" i="5"/>
  <c r="NV106" i="5" s="1"/>
  <c r="MO105" i="5"/>
  <c r="OC105" i="5" s="1"/>
  <c r="JE101" i="5"/>
  <c r="NR101" i="5" s="1"/>
  <c r="QA101" i="5" s="1"/>
  <c r="HU99" i="5"/>
  <c r="HX99" i="5"/>
  <c r="JQ100" i="5"/>
  <c r="JT100" i="5"/>
  <c r="HW99" i="5"/>
  <c r="HS99" i="5"/>
  <c r="HU97" i="5"/>
  <c r="HX97" i="5"/>
  <c r="GM91" i="5"/>
  <c r="JT98" i="5"/>
  <c r="JQ98" i="5"/>
  <c r="LP98" i="5"/>
  <c r="LM98" i="5"/>
  <c r="JT92" i="5"/>
  <c r="JQ92" i="5"/>
  <c r="JT86" i="5"/>
  <c r="JQ86" i="5"/>
  <c r="IO95" i="5"/>
  <c r="NP95" i="5" s="1"/>
  <c r="KC93" i="5"/>
  <c r="NU93" i="5" s="1"/>
  <c r="HU85" i="5"/>
  <c r="HX85" i="5"/>
  <c r="JM98" i="5"/>
  <c r="NS98" i="5" s="1"/>
  <c r="QB98" i="5" s="1"/>
  <c r="LO96" i="5"/>
  <c r="LQ96" i="5" s="1"/>
  <c r="NZ96" i="5" s="1"/>
  <c r="LK96" i="5"/>
  <c r="KS94" i="5"/>
  <c r="NW94" i="5" s="1"/>
  <c r="HX92" i="5"/>
  <c r="HU92" i="5"/>
  <c r="HW91" i="5"/>
  <c r="HY91" i="5" s="1"/>
  <c r="NN91" i="5" s="1"/>
  <c r="HS91" i="5"/>
  <c r="GL88" i="5"/>
  <c r="IW86" i="5"/>
  <c r="NQ86" i="5" s="1"/>
  <c r="PH86" i="5" s="1"/>
  <c r="KY84" i="5"/>
  <c r="LA84" i="5" s="1"/>
  <c r="NX84" i="5" s="1"/>
  <c r="KU84" i="5"/>
  <c r="HU79" i="5"/>
  <c r="HX79" i="5"/>
  <c r="KK96" i="5"/>
  <c r="NV96" i="5" s="1"/>
  <c r="KC90" i="5"/>
  <c r="NU90" i="5" s="1"/>
  <c r="IW87" i="5"/>
  <c r="NQ87" i="5" s="1"/>
  <c r="PH87" i="5" s="1"/>
  <c r="LA87" i="5"/>
  <c r="NX87" i="5" s="1"/>
  <c r="GM80" i="5"/>
  <c r="LQ93" i="5"/>
  <c r="NZ93" i="5" s="1"/>
  <c r="JT83" i="5"/>
  <c r="JQ83" i="5"/>
  <c r="GM82" i="5"/>
  <c r="HU82" i="5"/>
  <c r="HX82" i="5"/>
  <c r="MO91" i="5"/>
  <c r="OC91" i="5" s="1"/>
  <c r="MG84" i="5"/>
  <c r="OB84" i="5" s="1"/>
  <c r="LI79" i="5"/>
  <c r="NY79" i="5" s="1"/>
  <c r="PP79" i="5" s="1"/>
  <c r="JE96" i="5"/>
  <c r="NR96" i="5" s="1"/>
  <c r="QA96" i="5" s="1"/>
  <c r="LI85" i="5"/>
  <c r="NY85" i="5" s="1"/>
  <c r="PP85" i="5" s="1"/>
  <c r="IG85" i="5"/>
  <c r="NO85" i="5" s="1"/>
  <c r="LY83" i="5"/>
  <c r="OA83" i="5" s="1"/>
  <c r="JM83" i="5"/>
  <c r="NS83" i="5" s="1"/>
  <c r="QB83" i="5" s="1"/>
  <c r="HU81" i="5"/>
  <c r="HX81" i="5"/>
  <c r="JQ75" i="5"/>
  <c r="JT75" i="5"/>
  <c r="HU66" i="5"/>
  <c r="HX66" i="5"/>
  <c r="MG80" i="5"/>
  <c r="OB80" i="5" s="1"/>
  <c r="JQ78" i="5"/>
  <c r="JT78" i="5"/>
  <c r="HU73" i="5"/>
  <c r="HX73" i="5"/>
  <c r="JQ71" i="5"/>
  <c r="JT71" i="5"/>
  <c r="JQ64" i="5"/>
  <c r="JT64" i="5"/>
  <c r="KS79" i="5"/>
  <c r="NW79" i="5" s="1"/>
  <c r="HW76" i="5"/>
  <c r="HS76" i="5"/>
  <c r="GL74" i="5"/>
  <c r="GL72" i="5"/>
  <c r="JQ67" i="5"/>
  <c r="JT67" i="5"/>
  <c r="HU64" i="5"/>
  <c r="HX64" i="5"/>
  <c r="GL77" i="5"/>
  <c r="JM70" i="5"/>
  <c r="NS70" i="5" s="1"/>
  <c r="QB70" i="5" s="1"/>
  <c r="JE82" i="5"/>
  <c r="NR82" i="5" s="1"/>
  <c r="QA82" i="5" s="1"/>
  <c r="IO76" i="5"/>
  <c r="NP76" i="5" s="1"/>
  <c r="JM69" i="5"/>
  <c r="NS69" i="5" s="1"/>
  <c r="QB69" i="5" s="1"/>
  <c r="JQ61" i="5"/>
  <c r="JT61" i="5"/>
  <c r="HU58" i="5"/>
  <c r="HX58" i="5"/>
  <c r="MO76" i="5"/>
  <c r="OC76" i="5" s="1"/>
  <c r="LQ76" i="5"/>
  <c r="NZ76" i="5" s="1"/>
  <c r="IW76" i="5"/>
  <c r="NQ76" i="5" s="1"/>
  <c r="PH76" i="5" s="1"/>
  <c r="LI75" i="5"/>
  <c r="NY75" i="5" s="1"/>
  <c r="PP75" i="5" s="1"/>
  <c r="IG75" i="5"/>
  <c r="NO75" i="5" s="1"/>
  <c r="LY73" i="5"/>
  <c r="OA73" i="5" s="1"/>
  <c r="KS68" i="5"/>
  <c r="NW68" i="5" s="1"/>
  <c r="LI67" i="5"/>
  <c r="NY67" i="5" s="1"/>
  <c r="PP67" i="5" s="1"/>
  <c r="KK66" i="5"/>
  <c r="NV66" i="5" s="1"/>
  <c r="JE66" i="5"/>
  <c r="NR66" i="5" s="1"/>
  <c r="QA66" i="5" s="1"/>
  <c r="MO63" i="5"/>
  <c r="OC63" i="5" s="1"/>
  <c r="LQ63" i="5"/>
  <c r="NZ63" i="5" s="1"/>
  <c r="LO58" i="5"/>
  <c r="LQ58" i="5" s="1"/>
  <c r="NZ58" i="5" s="1"/>
  <c r="LK58" i="5"/>
  <c r="LO57" i="5"/>
  <c r="LQ57" i="5" s="1"/>
  <c r="NZ57" i="5" s="1"/>
  <c r="LK57" i="5"/>
  <c r="IO58" i="5"/>
  <c r="NP58" i="5" s="1"/>
  <c r="HU48" i="5"/>
  <c r="HX48" i="5"/>
  <c r="JE58" i="5"/>
  <c r="NR58" i="5" s="1"/>
  <c r="QA58" i="5" s="1"/>
  <c r="GM49" i="5"/>
  <c r="HW44" i="5"/>
  <c r="HY44" i="5" s="1"/>
  <c r="NN44" i="5" s="1"/>
  <c r="HS44" i="5"/>
  <c r="HW42" i="5"/>
  <c r="HY42" i="5" s="1"/>
  <c r="NN42" i="5" s="1"/>
  <c r="HS42" i="5"/>
  <c r="HW41" i="5"/>
  <c r="HY41" i="5" s="1"/>
  <c r="NN41" i="5" s="1"/>
  <c r="HS41" i="5"/>
  <c r="GL61" i="5"/>
  <c r="LA61" i="5"/>
  <c r="NX61" i="5" s="1"/>
  <c r="KC61" i="5"/>
  <c r="NU61" i="5" s="1"/>
  <c r="IO61" i="5"/>
  <c r="NP61" i="5" s="1"/>
  <c r="LY57" i="5"/>
  <c r="OA57" i="5" s="1"/>
  <c r="JQ54" i="5"/>
  <c r="JT54" i="5"/>
  <c r="HW54" i="5"/>
  <c r="HY54" i="5" s="1"/>
  <c r="NN54" i="5" s="1"/>
  <c r="HS54" i="5"/>
  <c r="HU53" i="5"/>
  <c r="HX53" i="5"/>
  <c r="HW51" i="5"/>
  <c r="HS51" i="5"/>
  <c r="GM46" i="5"/>
  <c r="JQ44" i="5"/>
  <c r="JT44" i="5"/>
  <c r="HW43" i="5"/>
  <c r="HS43" i="5"/>
  <c r="LE40" i="5"/>
  <c r="LH40" i="5"/>
  <c r="HU36" i="5"/>
  <c r="HX36" i="5"/>
  <c r="LI47" i="5"/>
  <c r="NY47" i="5" s="1"/>
  <c r="PP47" i="5" s="1"/>
  <c r="IO43" i="5"/>
  <c r="NP43" i="5" s="1"/>
  <c r="JQ38" i="5"/>
  <c r="JT38" i="5"/>
  <c r="MG55" i="5"/>
  <c r="OB55" i="5" s="1"/>
  <c r="LI55" i="5"/>
  <c r="NY55" i="5" s="1"/>
  <c r="PP55" i="5" s="1"/>
  <c r="GL52" i="5"/>
  <c r="LA52" i="5"/>
  <c r="NX52" i="5" s="1"/>
  <c r="KC52" i="5"/>
  <c r="NU52" i="5" s="1"/>
  <c r="KK51" i="5"/>
  <c r="NV51" i="5" s="1"/>
  <c r="JE51" i="5"/>
  <c r="NR51" i="5" s="1"/>
  <c r="QA51" i="5" s="1"/>
  <c r="JE49" i="5"/>
  <c r="NR49" i="5" s="1"/>
  <c r="QA49" i="5" s="1"/>
  <c r="MO48" i="5"/>
  <c r="OC48" i="5" s="1"/>
  <c r="LQ48" i="5"/>
  <c r="NZ48" i="5" s="1"/>
  <c r="IW48" i="5"/>
  <c r="NQ48" i="5" s="1"/>
  <c r="PH48" i="5" s="1"/>
  <c r="KK46" i="5"/>
  <c r="NV46" i="5" s="1"/>
  <c r="MG44" i="5"/>
  <c r="OB44" i="5" s="1"/>
  <c r="LY43" i="5"/>
  <c r="OA43" i="5" s="1"/>
  <c r="MG42" i="5"/>
  <c r="OB42" i="5" s="1"/>
  <c r="LY41" i="5"/>
  <c r="OA41" i="5" s="1"/>
  <c r="GL37" i="5"/>
  <c r="LP32" i="5"/>
  <c r="LM32" i="5"/>
  <c r="JU29" i="5"/>
  <c r="NT29" i="5" s="1"/>
  <c r="HW29" i="5"/>
  <c r="HS29" i="5"/>
  <c r="IO39" i="5"/>
  <c r="NP39" i="5" s="1"/>
  <c r="HW32" i="5"/>
  <c r="HY32" i="5" s="1"/>
  <c r="NN32" i="5" s="1"/>
  <c r="HS32" i="5"/>
  <c r="LA29" i="5"/>
  <c r="NX29" i="5" s="1"/>
  <c r="KC29" i="5"/>
  <c r="NU29" i="5" s="1"/>
  <c r="MO27" i="5"/>
  <c r="OC27" i="5" s="1"/>
  <c r="LI27" i="5"/>
  <c r="NY27" i="5" s="1"/>
  <c r="PP27" i="5" s="1"/>
  <c r="KK24" i="5"/>
  <c r="NV24" i="5" s="1"/>
  <c r="LI22" i="5"/>
  <c r="NY22" i="5" s="1"/>
  <c r="PP22" i="5" s="1"/>
  <c r="JQ18" i="5"/>
  <c r="JT18" i="5"/>
  <c r="IC34" i="5"/>
  <c r="IF34" i="5"/>
  <c r="HU25" i="5"/>
  <c r="HX25" i="5"/>
  <c r="MO23" i="5"/>
  <c r="OC23" i="5" s="1"/>
  <c r="HW20" i="5"/>
  <c r="HY20" i="5" s="1"/>
  <c r="NN20" i="5" s="1"/>
  <c r="HS20" i="5"/>
  <c r="JE39" i="5"/>
  <c r="NR39" i="5" s="1"/>
  <c r="QA39" i="5" s="1"/>
  <c r="MG37" i="5"/>
  <c r="OB37" i="5" s="1"/>
  <c r="IE35" i="5"/>
  <c r="IG35" i="5" s="1"/>
  <c r="NO35" i="5" s="1"/>
  <c r="IA35" i="5"/>
  <c r="LO34" i="5"/>
  <c r="LK34" i="5"/>
  <c r="HU31" i="5"/>
  <c r="HX31" i="5"/>
  <c r="MG30" i="5"/>
  <c r="OB30" i="5" s="1"/>
  <c r="JU30" i="5"/>
  <c r="NT30" i="5" s="1"/>
  <c r="IA27" i="5"/>
  <c r="IE27" i="5"/>
  <c r="IG27" i="5" s="1"/>
  <c r="NO27" i="5" s="1"/>
  <c r="KK26" i="5"/>
  <c r="NV26" i="5" s="1"/>
  <c r="LY25" i="5"/>
  <c r="OA25" i="5" s="1"/>
  <c r="GM22" i="5"/>
  <c r="JQ19" i="5"/>
  <c r="JT19" i="5"/>
  <c r="KL113" i="5"/>
  <c r="KQ113" i="5" s="1"/>
  <c r="IB113" i="5"/>
  <c r="IF113" i="5" s="1"/>
  <c r="FL113" i="5"/>
  <c r="KS27" i="5"/>
  <c r="NW27" i="5" s="1"/>
  <c r="JE16" i="5"/>
  <c r="NR16" i="5" s="1"/>
  <c r="QA16" i="5" s="1"/>
  <c r="KD113" i="5"/>
  <c r="KI113" i="5" s="1"/>
  <c r="KE113" i="5"/>
  <c r="HT113" i="5"/>
  <c r="HX113" i="5" s="1"/>
  <c r="LB113" i="5"/>
  <c r="LG113" i="5" s="1"/>
  <c r="LC113" i="5"/>
  <c r="HZ113" i="5"/>
  <c r="IE113" i="5" s="1"/>
  <c r="MG21" i="5"/>
  <c r="OB21" i="5" s="1"/>
  <c r="MO20" i="5"/>
  <c r="OC20" i="5" s="1"/>
  <c r="LQ20" i="5"/>
  <c r="NZ20" i="5" s="1"/>
  <c r="IW20" i="5"/>
  <c r="NQ20" i="5" s="1"/>
  <c r="PH20" i="5" s="1"/>
  <c r="MG17" i="5"/>
  <c r="OB17" i="5" s="1"/>
  <c r="JE17" i="5"/>
  <c r="NR17" i="5" s="1"/>
  <c r="QA17" i="5" s="1"/>
  <c r="KT113" i="5"/>
  <c r="KY113" i="5" s="1"/>
  <c r="IJ113" i="5"/>
  <c r="IN113" i="5" s="1"/>
  <c r="FM113" i="5"/>
  <c r="JE13" i="5"/>
  <c r="NR13" i="5" s="1"/>
  <c r="QA13" i="5" s="1"/>
  <c r="JE14" i="5"/>
  <c r="NR14" i="5" s="1"/>
  <c r="QA14" i="5" s="1"/>
  <c r="IU111" i="5"/>
  <c r="IW111" i="5" s="1"/>
  <c r="NQ111" i="5" s="1"/>
  <c r="PH111" i="5" s="1"/>
  <c r="IQ111" i="5"/>
  <c r="JE111" i="5"/>
  <c r="NR111" i="5" s="1"/>
  <c r="QA111" i="5" s="1"/>
  <c r="KK112" i="5"/>
  <c r="NV112" i="5" s="1"/>
  <c r="MG110" i="5"/>
  <c r="OB110" i="5" s="1"/>
  <c r="LY110" i="5"/>
  <c r="OA110" i="5" s="1"/>
  <c r="JQ107" i="5"/>
  <c r="JT107" i="5"/>
  <c r="JM109" i="5"/>
  <c r="NS109" i="5" s="1"/>
  <c r="QB109" i="5" s="1"/>
  <c r="HU107" i="5"/>
  <c r="HX107" i="5"/>
  <c r="LY109" i="5"/>
  <c r="OA109" i="5" s="1"/>
  <c r="IO107" i="5"/>
  <c r="NP107" i="5" s="1"/>
  <c r="LA108" i="5"/>
  <c r="NX108" i="5" s="1"/>
  <c r="KC108" i="5"/>
  <c r="NU108" i="5" s="1"/>
  <c r="LY107" i="5"/>
  <c r="OA107" i="5" s="1"/>
  <c r="GM102" i="5"/>
  <c r="JQ105" i="5"/>
  <c r="JT105" i="5"/>
  <c r="KK104" i="5"/>
  <c r="NV104" i="5" s="1"/>
  <c r="LA106" i="5"/>
  <c r="NX106" i="5" s="1"/>
  <c r="KC106" i="5"/>
  <c r="NU106" i="5" s="1"/>
  <c r="JE104" i="5"/>
  <c r="NR104" i="5" s="1"/>
  <c r="QA104" i="5" s="1"/>
  <c r="IO101" i="5"/>
  <c r="NP101" i="5" s="1"/>
  <c r="IO105" i="5"/>
  <c r="NP105" i="5" s="1"/>
  <c r="MG102" i="5"/>
  <c r="OB102" i="5" s="1"/>
  <c r="GM100" i="5"/>
  <c r="JE100" i="5"/>
  <c r="NR100" i="5" s="1"/>
  <c r="QA100" i="5" s="1"/>
  <c r="HU90" i="5"/>
  <c r="HX90" i="5"/>
  <c r="JQ85" i="5"/>
  <c r="JT85" i="5"/>
  <c r="IO99" i="5"/>
  <c r="NP99" i="5" s="1"/>
  <c r="MO100" i="5"/>
  <c r="OC100" i="5" s="1"/>
  <c r="LQ100" i="5"/>
  <c r="NZ100" i="5" s="1"/>
  <c r="IO100" i="5"/>
  <c r="NP100" i="5" s="1"/>
  <c r="HW97" i="5"/>
  <c r="HS97" i="5"/>
  <c r="GM89" i="5"/>
  <c r="HW87" i="5"/>
  <c r="HS87" i="5"/>
  <c r="JT87" i="5"/>
  <c r="JQ87" i="5"/>
  <c r="KK97" i="5"/>
  <c r="NV97" i="5" s="1"/>
  <c r="KZ96" i="5"/>
  <c r="KW96" i="5"/>
  <c r="IW92" i="5"/>
  <c r="NQ92" i="5" s="1"/>
  <c r="PH92" i="5" s="1"/>
  <c r="IW89" i="5"/>
  <c r="NQ89" i="5" s="1"/>
  <c r="PH89" i="5" s="1"/>
  <c r="IO87" i="5"/>
  <c r="NP87" i="5" s="1"/>
  <c r="KS85" i="5"/>
  <c r="NW85" i="5" s="1"/>
  <c r="KM84" i="5"/>
  <c r="KQ84" i="5"/>
  <c r="KS84" i="5" s="1"/>
  <c r="NW84" i="5" s="1"/>
  <c r="KY83" i="5"/>
  <c r="LA83" i="5" s="1"/>
  <c r="NX83" i="5" s="1"/>
  <c r="KU83" i="5"/>
  <c r="LQ97" i="5"/>
  <c r="NZ97" i="5" s="1"/>
  <c r="GM79" i="5"/>
  <c r="MO92" i="5"/>
  <c r="OC92" i="5" s="1"/>
  <c r="LY87" i="5"/>
  <c r="OA87" i="5" s="1"/>
  <c r="LY86" i="5"/>
  <c r="OA86" i="5" s="1"/>
  <c r="KW82" i="5"/>
  <c r="KZ82" i="5"/>
  <c r="KS93" i="5"/>
  <c r="NW93" i="5" s="1"/>
  <c r="KC87" i="5"/>
  <c r="NU87" i="5" s="1"/>
  <c r="JM84" i="5"/>
  <c r="NS84" i="5" s="1"/>
  <c r="QB84" i="5" s="1"/>
  <c r="KK82" i="5"/>
  <c r="NV82" i="5" s="1"/>
  <c r="LY81" i="5"/>
  <c r="OA81" i="5" s="1"/>
  <c r="IS81" i="5"/>
  <c r="IV81" i="5"/>
  <c r="HU76" i="5"/>
  <c r="HX76" i="5"/>
  <c r="JE80" i="5"/>
  <c r="NR80" i="5" s="1"/>
  <c r="QA80" i="5" s="1"/>
  <c r="HU78" i="5"/>
  <c r="HX78" i="5"/>
  <c r="HW74" i="5"/>
  <c r="HY74" i="5" s="1"/>
  <c r="NN74" i="5" s="1"/>
  <c r="HS74" i="5"/>
  <c r="HU71" i="5"/>
  <c r="HX71" i="5"/>
  <c r="JQ69" i="5"/>
  <c r="JT69" i="5"/>
  <c r="LI80" i="5"/>
  <c r="NY80" i="5" s="1"/>
  <c r="PP80" i="5" s="1"/>
  <c r="HU67" i="5"/>
  <c r="HX67" i="5"/>
  <c r="JQ65" i="5"/>
  <c r="JT65" i="5"/>
  <c r="JE78" i="5"/>
  <c r="NR78" i="5" s="1"/>
  <c r="QA78" i="5" s="1"/>
  <c r="IO74" i="5"/>
  <c r="NP74" i="5" s="1"/>
  <c r="IO66" i="5"/>
  <c r="NP66" i="5" s="1"/>
  <c r="JQ57" i="5"/>
  <c r="JT57" i="5"/>
  <c r="LI78" i="5"/>
  <c r="NY78" i="5" s="1"/>
  <c r="PP78" i="5" s="1"/>
  <c r="LI72" i="5"/>
  <c r="NY72" i="5" s="1"/>
  <c r="PP72" i="5" s="1"/>
  <c r="LI68" i="5"/>
  <c r="NY68" i="5" s="1"/>
  <c r="PP68" i="5" s="1"/>
  <c r="JU68" i="5"/>
  <c r="NT68" i="5" s="1"/>
  <c r="JM63" i="5"/>
  <c r="NS63" i="5" s="1"/>
  <c r="QB63" i="5" s="1"/>
  <c r="HU61" i="5"/>
  <c r="HX61" i="5"/>
  <c r="HU57" i="5"/>
  <c r="HX57" i="5"/>
  <c r="GL78" i="5"/>
  <c r="LA78" i="5"/>
  <c r="NX78" i="5" s="1"/>
  <c r="KC78" i="5"/>
  <c r="NU78" i="5" s="1"/>
  <c r="IO78" i="5"/>
  <c r="NP78" i="5" s="1"/>
  <c r="KS72" i="5"/>
  <c r="NW72" i="5" s="1"/>
  <c r="MG71" i="5"/>
  <c r="OB71" i="5" s="1"/>
  <c r="IG71" i="5"/>
  <c r="NO71" i="5" s="1"/>
  <c r="LY69" i="5"/>
  <c r="OA69" i="5" s="1"/>
  <c r="KS65" i="5"/>
  <c r="NW65" i="5" s="1"/>
  <c r="IO65" i="5"/>
  <c r="NP65" i="5" s="1"/>
  <c r="KK64" i="5"/>
  <c r="NV64" i="5" s="1"/>
  <c r="MO55" i="5"/>
  <c r="OC55" i="5" s="1"/>
  <c r="IO55" i="5"/>
  <c r="NP55" i="5" s="1"/>
  <c r="JQ55" i="5"/>
  <c r="JT55" i="5"/>
  <c r="JU62" i="5"/>
  <c r="NT62" i="5" s="1"/>
  <c r="JE61" i="5"/>
  <c r="NR61" i="5" s="1"/>
  <c r="QA61" i="5" s="1"/>
  <c r="KC56" i="5"/>
  <c r="NU56" i="5" s="1"/>
  <c r="JQ52" i="5"/>
  <c r="JT52" i="5"/>
  <c r="HU43" i="5"/>
  <c r="HX43" i="5"/>
  <c r="GM54" i="5"/>
  <c r="HU52" i="5"/>
  <c r="HX52" i="5"/>
  <c r="HW50" i="5"/>
  <c r="HY50" i="5" s="1"/>
  <c r="NN50" i="5" s="1"/>
  <c r="HS50" i="5"/>
  <c r="HW47" i="5"/>
  <c r="HY47" i="5" s="1"/>
  <c r="NN47" i="5" s="1"/>
  <c r="HS47" i="5"/>
  <c r="HW46" i="5"/>
  <c r="HY46" i="5" s="1"/>
  <c r="NN46" i="5" s="1"/>
  <c r="HS46" i="5"/>
  <c r="LY62" i="5"/>
  <c r="OA62" i="5" s="1"/>
  <c r="KS59" i="5"/>
  <c r="NW59" i="5" s="1"/>
  <c r="JM59" i="5"/>
  <c r="NS59" i="5" s="1"/>
  <c r="QB59" i="5" s="1"/>
  <c r="MG58" i="5"/>
  <c r="OB58" i="5" s="1"/>
  <c r="IG58" i="5"/>
  <c r="NO58" i="5" s="1"/>
  <c r="IU56" i="5"/>
  <c r="IW56" i="5" s="1"/>
  <c r="NQ56" i="5" s="1"/>
  <c r="PH56" i="5" s="1"/>
  <c r="IQ56" i="5"/>
  <c r="KS55" i="5"/>
  <c r="NW55" i="5" s="1"/>
  <c r="LA54" i="5"/>
  <c r="NX54" i="5" s="1"/>
  <c r="HU49" i="5"/>
  <c r="HX49" i="5"/>
  <c r="MO52" i="5"/>
  <c r="OC52" i="5" s="1"/>
  <c r="LQ52" i="5"/>
  <c r="NZ52" i="5" s="1"/>
  <c r="LI51" i="5"/>
  <c r="NY51" i="5" s="1"/>
  <c r="PP51" i="5" s="1"/>
  <c r="LY47" i="5"/>
  <c r="OA47" i="5" s="1"/>
  <c r="LI46" i="5"/>
  <c r="NY46" i="5" s="1"/>
  <c r="PP46" i="5" s="1"/>
  <c r="IG46" i="5"/>
  <c r="NO46" i="5" s="1"/>
  <c r="LA44" i="5"/>
  <c r="NX44" i="5" s="1"/>
  <c r="KC44" i="5"/>
  <c r="NU44" i="5" s="1"/>
  <c r="KS51" i="5"/>
  <c r="NW51" i="5" s="1"/>
  <c r="IO51" i="5"/>
  <c r="NP51" i="5" s="1"/>
  <c r="LA49" i="5"/>
  <c r="NX49" i="5" s="1"/>
  <c r="KC49" i="5"/>
  <c r="NU49" i="5" s="1"/>
  <c r="JU48" i="5"/>
  <c r="NT48" i="5" s="1"/>
  <c r="JE47" i="5"/>
  <c r="NR47" i="5" s="1"/>
  <c r="QA47" i="5" s="1"/>
  <c r="KS45" i="5"/>
  <c r="NW45" i="5" s="1"/>
  <c r="IO45" i="5"/>
  <c r="NP45" i="5" s="1"/>
  <c r="KW40" i="5"/>
  <c r="KZ40" i="5"/>
  <c r="IO48" i="5"/>
  <c r="NP48" i="5" s="1"/>
  <c r="JE42" i="5"/>
  <c r="NR42" i="5" s="1"/>
  <c r="QA42" i="5" s="1"/>
  <c r="IO41" i="5"/>
  <c r="NP41" i="5" s="1"/>
  <c r="JQ37" i="5"/>
  <c r="JT37" i="5"/>
  <c r="HS27" i="5"/>
  <c r="HW27" i="5"/>
  <c r="JE53" i="5"/>
  <c r="NR53" i="5" s="1"/>
  <c r="QA53" i="5" s="1"/>
  <c r="IO50" i="5"/>
  <c r="NP50" i="5" s="1"/>
  <c r="KK49" i="5"/>
  <c r="NV49" i="5" s="1"/>
  <c r="KS47" i="5"/>
  <c r="NW47" i="5" s="1"/>
  <c r="JM47" i="5"/>
  <c r="NS47" i="5" s="1"/>
  <c r="QB47" i="5" s="1"/>
  <c r="JE45" i="5"/>
  <c r="NR45" i="5" s="1"/>
  <c r="QA45" i="5" s="1"/>
  <c r="JQ35" i="5"/>
  <c r="JT35" i="5"/>
  <c r="JT34" i="5"/>
  <c r="JQ34" i="5"/>
  <c r="IS25" i="5"/>
  <c r="IV25" i="5"/>
  <c r="LA35" i="5"/>
  <c r="NX35" i="5" s="1"/>
  <c r="HW33" i="5"/>
  <c r="HS33" i="5"/>
  <c r="GM26" i="5"/>
  <c r="IO23" i="5"/>
  <c r="NP23" i="5" s="1"/>
  <c r="HU17" i="5"/>
  <c r="HX17" i="5"/>
  <c r="IO33" i="5"/>
  <c r="NP33" i="5" s="1"/>
  <c r="IO32" i="5"/>
  <c r="NP32" i="5" s="1"/>
  <c r="MO29" i="5"/>
  <c r="OC29" i="5" s="1"/>
  <c r="LY26" i="5"/>
  <c r="OA26" i="5" s="1"/>
  <c r="JM26" i="5"/>
  <c r="NS26" i="5" s="1"/>
  <c r="QB26" i="5" s="1"/>
  <c r="IG24" i="5"/>
  <c r="NO24" i="5" s="1"/>
  <c r="IU23" i="5"/>
  <c r="IQ23" i="5"/>
  <c r="HU18" i="5"/>
  <c r="HX18" i="5"/>
  <c r="JM40" i="5"/>
  <c r="NS40" i="5" s="1"/>
  <c r="QB40" i="5" s="1"/>
  <c r="KK39" i="5"/>
  <c r="NV39" i="5" s="1"/>
  <c r="KS38" i="5"/>
  <c r="NW38" i="5" s="1"/>
  <c r="IO38" i="5"/>
  <c r="NP38" i="5" s="1"/>
  <c r="MO34" i="5"/>
  <c r="OC34" i="5" s="1"/>
  <c r="KZ34" i="5"/>
  <c r="KW34" i="5"/>
  <c r="LH32" i="5"/>
  <c r="LE32" i="5"/>
  <c r="LO25" i="5"/>
  <c r="LQ25" i="5" s="1"/>
  <c r="NZ25" i="5" s="1"/>
  <c r="LK25" i="5"/>
  <c r="JM24" i="5"/>
  <c r="NS24" i="5" s="1"/>
  <c r="QB24" i="5" s="1"/>
  <c r="KK23" i="5"/>
  <c r="NV23" i="5" s="1"/>
  <c r="LQ22" i="5"/>
  <c r="NZ22" i="5" s="1"/>
  <c r="IA22" i="5"/>
  <c r="IE22" i="5"/>
  <c r="IG22" i="5" s="1"/>
  <c r="NO22" i="5" s="1"/>
  <c r="JQ21" i="5"/>
  <c r="JT21" i="5"/>
  <c r="HU19" i="5"/>
  <c r="HX19" i="5"/>
  <c r="HW17" i="5"/>
  <c r="HS17" i="5"/>
  <c r="GL33" i="5"/>
  <c r="IU15" i="5"/>
  <c r="IW15" i="5" s="1"/>
  <c r="NQ15" i="5" s="1"/>
  <c r="PH15" i="5" s="1"/>
  <c r="IQ15" i="5"/>
  <c r="LZ113" i="5"/>
  <c r="JX113" i="5"/>
  <c r="KB113" i="5" s="1"/>
  <c r="JY113" i="5"/>
  <c r="CU113" i="5"/>
  <c r="JE25" i="5"/>
  <c r="NR25" i="5" s="1"/>
  <c r="QA25" i="5" s="1"/>
  <c r="LA22" i="5"/>
  <c r="NX22" i="5" s="1"/>
  <c r="KK22" i="5"/>
  <c r="NV22" i="5" s="1"/>
  <c r="IO18" i="5"/>
  <c r="NP18" i="5" s="1"/>
  <c r="JE15" i="5"/>
  <c r="NR15" i="5" s="1"/>
  <c r="QA15" i="5" s="1"/>
  <c r="MJ113" i="5"/>
  <c r="MN113" i="5" s="1"/>
  <c r="MK113" i="5"/>
  <c r="JH113" i="5"/>
  <c r="JL113" i="5" s="1"/>
  <c r="GK113" i="5"/>
  <c r="LI16" i="5"/>
  <c r="NY16" i="5" s="1"/>
  <c r="PP16" i="5" s="1"/>
  <c r="HW15" i="5"/>
  <c r="HS15" i="5"/>
  <c r="KN113" i="5"/>
  <c r="KR113" i="5" s="1"/>
  <c r="GL32" i="5"/>
  <c r="GL29" i="5"/>
  <c r="KS19" i="5"/>
  <c r="NW19" i="5" s="1"/>
  <c r="JM19" i="5"/>
  <c r="NS19" i="5" s="1"/>
  <c r="QB19" i="5" s="1"/>
  <c r="KK18" i="5"/>
  <c r="NV18" i="5" s="1"/>
  <c r="KS16" i="5"/>
  <c r="NW16" i="5" s="1"/>
  <c r="IO16" i="5"/>
  <c r="NP16" i="5" s="1"/>
  <c r="LY15" i="5"/>
  <c r="OA15" i="5" s="1"/>
  <c r="JM15" i="5"/>
  <c r="NS15" i="5" s="1"/>
  <c r="QB15" i="5" s="1"/>
  <c r="JQ12" i="5"/>
  <c r="JT12" i="5"/>
  <c r="KF113" i="5"/>
  <c r="KJ113" i="5" s="1"/>
  <c r="KG113" i="5"/>
  <c r="HR113" i="5"/>
  <c r="CV113" i="5"/>
  <c r="MC113" i="5"/>
  <c r="KK14" i="5"/>
  <c r="NV14" i="5" s="1"/>
  <c r="LA13" i="5"/>
  <c r="NX13" i="5" s="1"/>
  <c r="KC13" i="5"/>
  <c r="NU13" i="5" s="1"/>
  <c r="LY12" i="5"/>
  <c r="OA12" i="5" s="1"/>
  <c r="IO12" i="5"/>
  <c r="NP12" i="5" s="1"/>
  <c r="IW27" i="5" l="1"/>
  <c r="NQ27" i="5" s="1"/>
  <c r="PH27" i="5" s="1"/>
  <c r="JU101" i="5"/>
  <c r="NT101" i="5" s="1"/>
  <c r="JU96" i="5"/>
  <c r="NT96" i="5" s="1"/>
  <c r="JE91" i="5"/>
  <c r="NR91" i="5" s="1"/>
  <c r="QA91" i="5" s="1"/>
  <c r="KS39" i="5"/>
  <c r="NW39" i="5" s="1"/>
  <c r="IW18" i="5"/>
  <c r="NQ18" i="5" s="1"/>
  <c r="PH18" i="5" s="1"/>
  <c r="LA41" i="5"/>
  <c r="NX41" i="5" s="1"/>
  <c r="KS30" i="5"/>
  <c r="NW30" i="5" s="1"/>
  <c r="PN30" i="5" s="1"/>
  <c r="IW47" i="5"/>
  <c r="NQ47" i="5" s="1"/>
  <c r="PH47" i="5" s="1"/>
  <c r="IW12" i="5"/>
  <c r="NQ12" i="5" s="1"/>
  <c r="PH12" i="5" s="1"/>
  <c r="LQ64" i="5"/>
  <c r="NZ64" i="5" s="1"/>
  <c r="JE56" i="5"/>
  <c r="NR56" i="5" s="1"/>
  <c r="QA56" i="5" s="1"/>
  <c r="IW17" i="5"/>
  <c r="NQ17" i="5" s="1"/>
  <c r="PH17" i="5" s="1"/>
  <c r="LA59" i="5"/>
  <c r="NX59" i="5" s="1"/>
  <c r="PO59" i="5" s="1"/>
  <c r="JE59" i="5"/>
  <c r="NR59" i="5" s="1"/>
  <c r="QA59" i="5" s="1"/>
  <c r="LA17" i="5"/>
  <c r="NX17" i="5" s="1"/>
  <c r="KS26" i="5"/>
  <c r="NW26" i="5" s="1"/>
  <c r="LA53" i="5"/>
  <c r="NX53" i="5" s="1"/>
  <c r="PO53" i="5" s="1"/>
  <c r="IG62" i="5"/>
  <c r="NO62" i="5" s="1"/>
  <c r="PF62" i="5" s="1"/>
  <c r="IG16" i="5"/>
  <c r="NO16" i="5" s="1"/>
  <c r="PF16" i="5" s="1"/>
  <c r="QB113" i="5"/>
  <c r="NS113" i="5" s="1"/>
  <c r="LA98" i="5"/>
  <c r="NX98" i="5" s="1"/>
  <c r="PO98" i="5" s="1"/>
  <c r="KS50" i="5"/>
  <c r="NW50" i="5" s="1"/>
  <c r="JE44" i="5"/>
  <c r="NR44" i="5" s="1"/>
  <c r="QA44" i="5" s="1"/>
  <c r="IY113" i="5"/>
  <c r="JE19" i="5"/>
  <c r="NR19" i="5" s="1"/>
  <c r="QA19" i="5" s="1"/>
  <c r="IG53" i="5"/>
  <c r="NO53" i="5" s="1"/>
  <c r="PF53" i="5" s="1"/>
  <c r="KS23" i="5"/>
  <c r="NW23" i="5" s="1"/>
  <c r="IW49" i="5"/>
  <c r="NQ49" i="5" s="1"/>
  <c r="PH49" i="5" s="1"/>
  <c r="KS66" i="5"/>
  <c r="NW66" i="5" s="1"/>
  <c r="PN66" i="5" s="1"/>
  <c r="JU15" i="5"/>
  <c r="NT15" i="5" s="1"/>
  <c r="PK15" i="5" s="1"/>
  <c r="JI113" i="5"/>
  <c r="HY29" i="5"/>
  <c r="NN29" i="5" s="1"/>
  <c r="PE29" i="5" s="1"/>
  <c r="HY24" i="5"/>
  <c r="NN24" i="5" s="1"/>
  <c r="PE24" i="5" s="1"/>
  <c r="IW91" i="5"/>
  <c r="NQ91" i="5" s="1"/>
  <c r="PH91" i="5" s="1"/>
  <c r="HY21" i="5"/>
  <c r="NN21" i="5" s="1"/>
  <c r="IW23" i="5"/>
  <c r="NQ23" i="5" s="1"/>
  <c r="PH23" i="5" s="1"/>
  <c r="HY27" i="5"/>
  <c r="NN27" i="5" s="1"/>
  <c r="HY63" i="5"/>
  <c r="NN63" i="5" s="1"/>
  <c r="NF63" i="5" s="1"/>
  <c r="LQ88" i="5"/>
  <c r="NZ88" i="5" s="1"/>
  <c r="PQ88" i="5" s="1"/>
  <c r="PQ20" i="5"/>
  <c r="PF27" i="5"/>
  <c r="PS44" i="5"/>
  <c r="PT48" i="5"/>
  <c r="PL52" i="5"/>
  <c r="PS55" i="5"/>
  <c r="PL61" i="5"/>
  <c r="PE41" i="5"/>
  <c r="PE44" i="5"/>
  <c r="PQ57" i="5"/>
  <c r="PT63" i="5"/>
  <c r="PT91" i="5"/>
  <c r="PO87" i="5"/>
  <c r="PQ96" i="5"/>
  <c r="PL93" i="5"/>
  <c r="PL104" i="5"/>
  <c r="PG110" i="5"/>
  <c r="PN13" i="5"/>
  <c r="PL16" i="5"/>
  <c r="PL19" i="5"/>
  <c r="PS22" i="5"/>
  <c r="PO24" i="5"/>
  <c r="PQ27" i="5"/>
  <c r="PL40" i="5"/>
  <c r="PQ26" i="5"/>
  <c r="PL34" i="5"/>
  <c r="PO47" i="5"/>
  <c r="PM50" i="5"/>
  <c r="PT50" i="5"/>
  <c r="PF54" i="5"/>
  <c r="PG54" i="5"/>
  <c r="PG57" i="5"/>
  <c r="PF57" i="5"/>
  <c r="PT59" i="5"/>
  <c r="PO65" i="5"/>
  <c r="PL72" i="5"/>
  <c r="PG63" i="5"/>
  <c r="PF68" i="5"/>
  <c r="PS72" i="5"/>
  <c r="PK63" i="5"/>
  <c r="PN74" i="5"/>
  <c r="PN87" i="5"/>
  <c r="PG97" i="5"/>
  <c r="PG84" i="5"/>
  <c r="PN90" i="5"/>
  <c r="PE95" i="5"/>
  <c r="PR100" i="5"/>
  <c r="PQ107" i="5"/>
  <c r="PG14" i="5"/>
  <c r="PR20" i="5"/>
  <c r="PG20" i="5"/>
  <c r="PM27" i="5"/>
  <c r="PO30" i="5"/>
  <c r="PL27" i="5"/>
  <c r="PE23" i="5"/>
  <c r="PQ41" i="5"/>
  <c r="PM45" i="5"/>
  <c r="PG46" i="5"/>
  <c r="PN58" i="5"/>
  <c r="PG68" i="5"/>
  <c r="PQ73" i="5"/>
  <c r="PS75" i="5"/>
  <c r="PR64" i="5"/>
  <c r="PT66" i="5"/>
  <c r="PN76" i="5"/>
  <c r="PG70" i="5"/>
  <c r="PK76" i="5"/>
  <c r="PM69" i="5"/>
  <c r="PO71" i="5"/>
  <c r="PG96" i="5"/>
  <c r="PF84" i="5"/>
  <c r="PL89" i="5"/>
  <c r="PO91" i="5"/>
  <c r="PG98" i="5"/>
  <c r="PK88" i="5"/>
  <c r="PM101" i="5"/>
  <c r="PR105" i="5"/>
  <c r="PN104" i="5"/>
  <c r="PQ110" i="5"/>
  <c r="PN97" i="5"/>
  <c r="PL25" i="5"/>
  <c r="PK43" i="5"/>
  <c r="PE60" i="5"/>
  <c r="PT112" i="5"/>
  <c r="PG22" i="5"/>
  <c r="PM60" i="5"/>
  <c r="PR104" i="5"/>
  <c r="PT28" i="5"/>
  <c r="PN60" i="5"/>
  <c r="PF98" i="5"/>
  <c r="PT22" i="5"/>
  <c r="PG111" i="5"/>
  <c r="PS79" i="5"/>
  <c r="PO112" i="5"/>
  <c r="PT13" i="5"/>
  <c r="PT16" i="5"/>
  <c r="PS38" i="5"/>
  <c r="PT49" i="5"/>
  <c r="PL53" i="5"/>
  <c r="PL58" i="5"/>
  <c r="PT70" i="5"/>
  <c r="PM72" i="5"/>
  <c r="PK70" i="5"/>
  <c r="PR18" i="5"/>
  <c r="PR19" i="5"/>
  <c r="PO31" i="5"/>
  <c r="PO39" i="5"/>
  <c r="PR45" i="5"/>
  <c r="PO45" i="5"/>
  <c r="PS69" i="5"/>
  <c r="PO18" i="5"/>
  <c r="PQ39" i="5"/>
  <c r="PS33" i="5"/>
  <c r="PG28" i="5"/>
  <c r="PR46" i="5"/>
  <c r="PQ42" i="5"/>
  <c r="PL51" i="5"/>
  <c r="PF51" i="5"/>
  <c r="PM54" i="5"/>
  <c r="PN33" i="5"/>
  <c r="PQ44" i="5"/>
  <c r="PS112" i="5"/>
  <c r="PS35" i="5"/>
  <c r="PN39" i="5"/>
  <c r="PL60" i="5"/>
  <c r="PR39" i="5"/>
  <c r="PT38" i="5"/>
  <c r="PF77" i="5"/>
  <c r="PS98" i="5"/>
  <c r="PL98" i="5"/>
  <c r="PQ18" i="5"/>
  <c r="PO17" i="5"/>
  <c r="PN92" i="5"/>
  <c r="PR103" i="5"/>
  <c r="PO20" i="5"/>
  <c r="PM35" i="5"/>
  <c r="PO37" i="5"/>
  <c r="PR80" i="5"/>
  <c r="PE80" i="5"/>
  <c r="PO103" i="5"/>
  <c r="PS15" i="5"/>
  <c r="PK17" i="5"/>
  <c r="PQ19" i="5"/>
  <c r="PR24" i="5"/>
  <c r="PT54" i="5"/>
  <c r="PO79" i="5"/>
  <c r="PL100" i="5"/>
  <c r="PL101" i="5"/>
  <c r="PL94" i="5"/>
  <c r="PN21" i="5"/>
  <c r="PQ85" i="5"/>
  <c r="PM109" i="5"/>
  <c r="PR61" i="5"/>
  <c r="PO64" i="5"/>
  <c r="PR58" i="5"/>
  <c r="PR67" i="5"/>
  <c r="PQ72" i="5"/>
  <c r="PS104" i="5"/>
  <c r="PM108" i="5"/>
  <c r="PS59" i="5"/>
  <c r="PS76" i="5"/>
  <c r="PL30" i="5"/>
  <c r="PT45" i="5"/>
  <c r="PM48" i="5"/>
  <c r="PN62" i="5"/>
  <c r="PM85" i="5"/>
  <c r="PL42" i="5"/>
  <c r="PG21" i="5"/>
  <c r="PM42" i="5"/>
  <c r="PN81" i="5"/>
  <c r="PL99" i="5"/>
  <c r="PN100" i="5"/>
  <c r="PF106" i="5"/>
  <c r="PK33" i="5"/>
  <c r="PT101" i="5"/>
  <c r="PL102" i="5"/>
  <c r="PT102" i="5"/>
  <c r="PT17" i="5"/>
  <c r="PR79" i="5"/>
  <c r="PT60" i="5"/>
  <c r="PQ64" i="5"/>
  <c r="PG67" i="5"/>
  <c r="PR70" i="5"/>
  <c r="PL88" i="5"/>
  <c r="PS95" i="5"/>
  <c r="PF56" i="5"/>
  <c r="PG75" i="5"/>
  <c r="PT108" i="5"/>
  <c r="PM83" i="5"/>
  <c r="PM102" i="5"/>
  <c r="PL109" i="5"/>
  <c r="PS108" i="5"/>
  <c r="PG30" i="5"/>
  <c r="PT64" i="5"/>
  <c r="PN57" i="5"/>
  <c r="PO92" i="5"/>
  <c r="PN105" i="5"/>
  <c r="PK26" i="5"/>
  <c r="PG37" i="5"/>
  <c r="PG35" i="5"/>
  <c r="PN14" i="5"/>
  <c r="PO33" i="5"/>
  <c r="PM33" i="5"/>
  <c r="PQ89" i="5"/>
  <c r="PM56" i="5"/>
  <c r="PQ78" i="5"/>
  <c r="PF99" i="5"/>
  <c r="PO35" i="5"/>
  <c r="PR47" i="5"/>
  <c r="PE50" i="5"/>
  <c r="PL56" i="5"/>
  <c r="PS71" i="5"/>
  <c r="PO78" i="5"/>
  <c r="PM82" i="5"/>
  <c r="PT92" i="5"/>
  <c r="PO83" i="5"/>
  <c r="PG87" i="5"/>
  <c r="PK96" i="5"/>
  <c r="PT100" i="5"/>
  <c r="PS102" i="5"/>
  <c r="PL106" i="5"/>
  <c r="PL108" i="5"/>
  <c r="PM14" i="5"/>
  <c r="PM18" i="5"/>
  <c r="PG18" i="5"/>
  <c r="PM23" i="5"/>
  <c r="PO28" i="5"/>
  <c r="PM39" i="5"/>
  <c r="PR26" i="5"/>
  <c r="PG33" i="5"/>
  <c r="PN47" i="5"/>
  <c r="PG48" i="5"/>
  <c r="PN45" i="5"/>
  <c r="PO49" i="5"/>
  <c r="PO44" i="5"/>
  <c r="PN59" i="5"/>
  <c r="PG55" i="5"/>
  <c r="PN65" i="5"/>
  <c r="PN72" i="5"/>
  <c r="PG66" i="5"/>
  <c r="PN84" i="5"/>
  <c r="PM97" i="5"/>
  <c r="PG99" i="5"/>
  <c r="PG105" i="5"/>
  <c r="PO106" i="5"/>
  <c r="PO108" i="5"/>
  <c r="PR110" i="5"/>
  <c r="PT20" i="5"/>
  <c r="PF35" i="5"/>
  <c r="PT27" i="5"/>
  <c r="PE32" i="5"/>
  <c r="PK29" i="5"/>
  <c r="PR41" i="5"/>
  <c r="PM46" i="5"/>
  <c r="PO52" i="5"/>
  <c r="PO61" i="5"/>
  <c r="PG58" i="5"/>
  <c r="PN68" i="5"/>
  <c r="PG76" i="5"/>
  <c r="PN79" i="5"/>
  <c r="PG95" i="5"/>
  <c r="PT105" i="5"/>
  <c r="PO104" i="5"/>
  <c r="PE103" i="5"/>
  <c r="PQ105" i="5"/>
  <c r="PM110" i="5"/>
  <c r="PN111" i="5"/>
  <c r="PK13" i="5"/>
  <c r="PG15" i="5"/>
  <c r="PO16" i="5"/>
  <c r="PO19" i="5"/>
  <c r="PG17" i="5"/>
  <c r="PS28" i="5"/>
  <c r="PL38" i="5"/>
  <c r="PM40" i="5"/>
  <c r="PL50" i="5"/>
  <c r="PQ36" i="5"/>
  <c r="PQ40" i="5"/>
  <c r="PF49" i="5"/>
  <c r="PS51" i="5"/>
  <c r="PL57" i="5"/>
  <c r="PS57" i="5"/>
  <c r="PS62" i="5"/>
  <c r="PM70" i="5"/>
  <c r="PO72" i="5"/>
  <c r="PN78" i="5"/>
  <c r="PL63" i="5"/>
  <c r="PS68" i="5"/>
  <c r="PG73" i="5"/>
  <c r="PG64" i="5"/>
  <c r="PF73" i="5"/>
  <c r="PR68" i="5"/>
  <c r="PQ81" i="5"/>
  <c r="PT86" i="5"/>
  <c r="PF90" i="5"/>
  <c r="PM95" i="5"/>
  <c r="PF89" i="5"/>
  <c r="PR94" i="5"/>
  <c r="PG86" i="5"/>
  <c r="PK95" i="5"/>
  <c r="PT107" i="5"/>
  <c r="PQ112" i="5"/>
  <c r="PF21" i="5"/>
  <c r="PO27" i="5"/>
  <c r="PR32" i="5"/>
  <c r="PE21" i="5"/>
  <c r="PG29" i="5"/>
  <c r="PT41" i="5"/>
  <c r="PT43" i="5"/>
  <c r="PR48" i="5"/>
  <c r="PN46" i="5"/>
  <c r="PN53" i="5"/>
  <c r="PN61" i="5"/>
  <c r="PT58" i="5"/>
  <c r="PQ61" i="5"/>
  <c r="PR63" i="5"/>
  <c r="PL68" i="5"/>
  <c r="PT73" i="5"/>
  <c r="PR76" i="5"/>
  <c r="PT74" i="5"/>
  <c r="PL70" i="5"/>
  <c r="PG77" i="5"/>
  <c r="PF70" i="5"/>
  <c r="PE65" i="5"/>
  <c r="PE72" i="5"/>
  <c r="PQ83" i="5"/>
  <c r="PO93" i="5"/>
  <c r="PM87" i="5"/>
  <c r="PO89" i="5"/>
  <c r="PT84" i="5"/>
  <c r="PS88" i="5"/>
  <c r="PG89" i="5"/>
  <c r="PG102" i="5"/>
  <c r="PS111" i="5"/>
  <c r="PL28" i="5"/>
  <c r="PR31" i="5"/>
  <c r="PL111" i="5"/>
  <c r="PO85" i="5"/>
  <c r="PQ30" i="5"/>
  <c r="PG79" i="5"/>
  <c r="PS96" i="5"/>
  <c r="PL35" i="5"/>
  <c r="PQ104" i="5"/>
  <c r="PT94" i="5"/>
  <c r="PM90" i="5"/>
  <c r="PQ111" i="5"/>
  <c r="PQ56" i="5"/>
  <c r="PS34" i="5"/>
  <c r="PL14" i="5"/>
  <c r="PS14" i="5"/>
  <c r="PF31" i="5"/>
  <c r="PS23" i="5"/>
  <c r="PL48" i="5"/>
  <c r="PR51" i="5"/>
  <c r="PF48" i="5"/>
  <c r="PO58" i="5"/>
  <c r="PR74" i="5"/>
  <c r="PL74" i="5"/>
  <c r="PQ80" i="5"/>
  <c r="PM21" i="5"/>
  <c r="PM20" i="5"/>
  <c r="PT26" i="5"/>
  <c r="PT36" i="5"/>
  <c r="PS39" i="5"/>
  <c r="PF41" i="5"/>
  <c r="PS45" i="5"/>
  <c r="PS60" i="5"/>
  <c r="PQ67" i="5"/>
  <c r="PN70" i="5"/>
  <c r="PL77" i="5"/>
  <c r="PM63" i="5"/>
  <c r="PF15" i="5"/>
  <c r="PS27" i="5"/>
  <c r="PT39" i="5"/>
  <c r="PR37" i="5"/>
  <c r="PS29" i="5"/>
  <c r="PN37" i="5"/>
  <c r="PF50" i="5"/>
  <c r="PT42" i="5"/>
  <c r="PO51" i="5"/>
  <c r="PR59" i="5"/>
  <c r="PQ59" i="5"/>
  <c r="PF36" i="5"/>
  <c r="PF26" i="5"/>
  <c r="PR22" i="5"/>
  <c r="PT44" i="5"/>
  <c r="PG27" i="5"/>
  <c r="PS32" i="5"/>
  <c r="PT40" i="5"/>
  <c r="PF40" i="5"/>
  <c r="PR49" i="5"/>
  <c r="PL46" i="5"/>
  <c r="PT78" i="5"/>
  <c r="PT79" i="5"/>
  <c r="PR21" i="5"/>
  <c r="PT18" i="5"/>
  <c r="PK81" i="5"/>
  <c r="PF88" i="5"/>
  <c r="PE104" i="5"/>
  <c r="PN36" i="5"/>
  <c r="PN48" i="5"/>
  <c r="PN80" i="5"/>
  <c r="PE100" i="5"/>
  <c r="PF102" i="5"/>
  <c r="PM17" i="5"/>
  <c r="PM16" i="5"/>
  <c r="PN17" i="5"/>
  <c r="PT19" i="5"/>
  <c r="PT46" i="5"/>
  <c r="PS50" i="5"/>
  <c r="PL86" i="5"/>
  <c r="PG85" i="5"/>
  <c r="PO100" i="5"/>
  <c r="PO101" i="5"/>
  <c r="PO94" i="5"/>
  <c r="PR36" i="5"/>
  <c r="PE105" i="5"/>
  <c r="PS64" i="5"/>
  <c r="PM62" i="5"/>
  <c r="PQ71" i="5"/>
  <c r="PT72" i="5"/>
  <c r="PF105" i="5"/>
  <c r="PL110" i="5"/>
  <c r="PL76" i="5"/>
  <c r="PM73" i="5"/>
  <c r="PS107" i="5"/>
  <c r="PQ37" i="5"/>
  <c r="PL41" i="5"/>
  <c r="PR42" i="5"/>
  <c r="PS49" i="5"/>
  <c r="PO55" i="5"/>
  <c r="PM76" i="5"/>
  <c r="PF81" i="5"/>
  <c r="PO42" i="5"/>
  <c r="PK74" i="5"/>
  <c r="PQ33" i="5"/>
  <c r="PQ90" i="5"/>
  <c r="PO99" i="5"/>
  <c r="PN43" i="5"/>
  <c r="PL82" i="5"/>
  <c r="PK106" i="5"/>
  <c r="PN31" i="5"/>
  <c r="PQ103" i="5"/>
  <c r="PO102" i="5"/>
  <c r="PL95" i="5"/>
  <c r="PN103" i="5"/>
  <c r="PK111" i="5"/>
  <c r="PQ21" i="5"/>
  <c r="PO60" i="5"/>
  <c r="PG44" i="5"/>
  <c r="PL69" i="5"/>
  <c r="PR65" i="5"/>
  <c r="PF78" i="5"/>
  <c r="PK60" i="5"/>
  <c r="PO88" i="5"/>
  <c r="PL66" i="5"/>
  <c r="PN89" i="5"/>
  <c r="PR90" i="5"/>
  <c r="PN107" i="5"/>
  <c r="PE111" i="5"/>
  <c r="PQ87" i="5"/>
  <c r="PO109" i="5"/>
  <c r="PT80" i="5"/>
  <c r="PG71" i="5"/>
  <c r="PM34" i="5"/>
  <c r="PN99" i="5"/>
  <c r="PN26" i="5"/>
  <c r="PE37" i="5"/>
  <c r="PG94" i="5"/>
  <c r="PQ60" i="5"/>
  <c r="PO26" i="5"/>
  <c r="PF28" i="5"/>
  <c r="PM31" i="5"/>
  <c r="PF32" i="5"/>
  <c r="PN86" i="5"/>
  <c r="PM25" i="5"/>
  <c r="PM29" i="5"/>
  <c r="PN29" i="5"/>
  <c r="PR98" i="5"/>
  <c r="PR95" i="5"/>
  <c r="PM89" i="5"/>
  <c r="PE94" i="5"/>
  <c r="PN16" i="5"/>
  <c r="PQ25" i="5"/>
  <c r="PG23" i="5"/>
  <c r="PN50" i="5"/>
  <c r="PL49" i="5"/>
  <c r="PR15" i="5"/>
  <c r="PM22" i="5"/>
  <c r="PF22" i="5"/>
  <c r="PT34" i="5"/>
  <c r="PT29" i="5"/>
  <c r="PM49" i="5"/>
  <c r="PE27" i="5"/>
  <c r="PG41" i="5"/>
  <c r="PG51" i="5"/>
  <c r="PF46" i="5"/>
  <c r="PQ52" i="5"/>
  <c r="PO54" i="5"/>
  <c r="PF58" i="5"/>
  <c r="PR62" i="5"/>
  <c r="PE47" i="5"/>
  <c r="PK62" i="5"/>
  <c r="PT55" i="5"/>
  <c r="PR69" i="5"/>
  <c r="PG78" i="5"/>
  <c r="PG74" i="5"/>
  <c r="PL87" i="5"/>
  <c r="PR86" i="5"/>
  <c r="PQ97" i="5"/>
  <c r="PG100" i="5"/>
  <c r="PG101" i="5"/>
  <c r="PK101" i="5"/>
  <c r="PG107" i="5"/>
  <c r="PS110" i="5"/>
  <c r="PS17" i="5"/>
  <c r="PS21" i="5"/>
  <c r="PR25" i="5"/>
  <c r="PK30" i="5"/>
  <c r="PF37" i="5"/>
  <c r="PE20" i="5"/>
  <c r="PL29" i="5"/>
  <c r="PG39" i="5"/>
  <c r="PS42" i="5"/>
  <c r="PR57" i="5"/>
  <c r="PE42" i="5"/>
  <c r="PQ58" i="5"/>
  <c r="PR73" i="5"/>
  <c r="PQ76" i="5"/>
  <c r="PS80" i="5"/>
  <c r="PR83" i="5"/>
  <c r="PQ93" i="5"/>
  <c r="PL90" i="5"/>
  <c r="PN94" i="5"/>
  <c r="PM106" i="5"/>
  <c r="PG106" i="5"/>
  <c r="PQ15" i="5"/>
  <c r="PG24" i="5"/>
  <c r="PQ31" i="5"/>
  <c r="PO38" i="5"/>
  <c r="PE16" i="5"/>
  <c r="PN32" i="5"/>
  <c r="PF33" i="5"/>
  <c r="PG47" i="5"/>
  <c r="PO50" i="5"/>
  <c r="PK41" i="5"/>
  <c r="PG59" i="5"/>
  <c r="PQ62" i="5"/>
  <c r="PO57" i="5"/>
  <c r="PM59" i="5"/>
  <c r="PQ69" i="5"/>
  <c r="PO63" i="5"/>
  <c r="PM71" i="5"/>
  <c r="PL73" i="5"/>
  <c r="PQ77" i="5"/>
  <c r="PM65" i="5"/>
  <c r="PS73" i="5"/>
  <c r="PR72" i="5"/>
  <c r="PG81" i="5"/>
  <c r="PQ84" i="5"/>
  <c r="PR92" i="5"/>
  <c r="PM84" i="5"/>
  <c r="PS86" i="5"/>
  <c r="PG92" i="5"/>
  <c r="PR99" i="5"/>
  <c r="PK99" i="5"/>
  <c r="PN106" i="5"/>
  <c r="PQ101" i="5"/>
  <c r="PF108" i="5"/>
  <c r="PQ109" i="5"/>
  <c r="PG109" i="5"/>
  <c r="PT110" i="5"/>
  <c r="PE22" i="5"/>
  <c r="PT25" i="5"/>
  <c r="PT33" i="5"/>
  <c r="PM36" i="5"/>
  <c r="PK40" i="5"/>
  <c r="PG36" i="5"/>
  <c r="PS40" i="5"/>
  <c r="PF42" i="5"/>
  <c r="PF44" i="5"/>
  <c r="PG52" i="5"/>
  <c r="PM41" i="5"/>
  <c r="PT57" i="5"/>
  <c r="PG62" i="5"/>
  <c r="PE56" i="5"/>
  <c r="PT61" i="5"/>
  <c r="PF67" i="5"/>
  <c r="PO68" i="5"/>
  <c r="PG69" i="5"/>
  <c r="PO70" i="5"/>
  <c r="PL67" i="5"/>
  <c r="PS70" i="5"/>
  <c r="PS77" i="5"/>
  <c r="PT83" i="5"/>
  <c r="PL79" i="5"/>
  <c r="PS93" i="5"/>
  <c r="PM93" i="5"/>
  <c r="PM98" i="5"/>
  <c r="PM103" i="5"/>
  <c r="PG103" i="5"/>
  <c r="PK103" i="5"/>
  <c r="PM111" i="5"/>
  <c r="PQ94" i="5"/>
  <c r="PQ82" i="5"/>
  <c r="PL85" i="5"/>
  <c r="PT24" i="5"/>
  <c r="PF60" i="5"/>
  <c r="PK72" i="5"/>
  <c r="PS94" i="5"/>
  <c r="PO111" i="5"/>
  <c r="PT30" i="5"/>
  <c r="PG53" i="5"/>
  <c r="PS97" i="5"/>
  <c r="PK56" i="5"/>
  <c r="PT89" i="5"/>
  <c r="PT104" i="5"/>
  <c r="PN110" i="5"/>
  <c r="PQ35" i="5"/>
  <c r="PK97" i="5"/>
  <c r="PO97" i="5"/>
  <c r="PO14" i="5"/>
  <c r="PN15" i="5"/>
  <c r="PF30" i="5"/>
  <c r="PL36" i="5"/>
  <c r="PO48" i="5"/>
  <c r="PR53" i="5"/>
  <c r="PS48" i="5"/>
  <c r="PM75" i="5"/>
  <c r="PO74" i="5"/>
  <c r="PR14" i="5"/>
  <c r="PL21" i="5"/>
  <c r="PG31" i="5"/>
  <c r="PL43" i="5"/>
  <c r="PS41" i="5"/>
  <c r="PG56" i="5"/>
  <c r="PF65" i="5"/>
  <c r="PT67" i="5"/>
  <c r="PQ75" i="5"/>
  <c r="PO77" i="5"/>
  <c r="PF64" i="5"/>
  <c r="PN67" i="5"/>
  <c r="PR17" i="5"/>
  <c r="PR23" i="5"/>
  <c r="PN23" i="5"/>
  <c r="PF23" i="5"/>
  <c r="PN41" i="5"/>
  <c r="PF52" i="5"/>
  <c r="PS43" i="5"/>
  <c r="PM43" i="5"/>
  <c r="PN69" i="5"/>
  <c r="PF13" i="5"/>
  <c r="PN71" i="5"/>
  <c r="PM47" i="5"/>
  <c r="PM28" i="5"/>
  <c r="PR35" i="5"/>
  <c r="PR30" i="5"/>
  <c r="PG34" i="5"/>
  <c r="PQ51" i="5"/>
  <c r="PO46" i="5"/>
  <c r="PF79" i="5"/>
  <c r="PL81" i="5"/>
  <c r="PR16" i="5"/>
  <c r="PQ14" i="5"/>
  <c r="PL15" i="5"/>
  <c r="PR13" i="5"/>
  <c r="PM15" i="5"/>
  <c r="PF83" i="5"/>
  <c r="PS105" i="5"/>
  <c r="PS18" i="5"/>
  <c r="PG25" i="5"/>
  <c r="PQ53" i="5"/>
  <c r="PG93" i="5"/>
  <c r="PR102" i="5"/>
  <c r="PM19" i="5"/>
  <c r="PF18" i="5"/>
  <c r="PF47" i="5"/>
  <c r="PS52" i="5"/>
  <c r="PS56" i="5"/>
  <c r="PO86" i="5"/>
  <c r="PQ99" i="5"/>
  <c r="PS101" i="5"/>
  <c r="PS13" i="5"/>
  <c r="PR93" i="5"/>
  <c r="PG90" i="5"/>
  <c r="PS90" i="5"/>
  <c r="PF109" i="5"/>
  <c r="PF63" i="5"/>
  <c r="PL62" i="5"/>
  <c r="PS65" i="5"/>
  <c r="PT71" i="5"/>
  <c r="PL75" i="5"/>
  <c r="PF107" i="5"/>
  <c r="PO110" i="5"/>
  <c r="PM68" i="5"/>
  <c r="PF74" i="5"/>
  <c r="PM37" i="5"/>
  <c r="PT37" i="5"/>
  <c r="PO41" i="5"/>
  <c r="PF43" i="5"/>
  <c r="PR60" i="5"/>
  <c r="PO56" i="5"/>
  <c r="PK77" i="5"/>
  <c r="PT88" i="5"/>
  <c r="PN63" i="5"/>
  <c r="PR27" i="5"/>
  <c r="PQ47" i="5"/>
  <c r="PT90" i="5"/>
  <c r="PM81" i="5"/>
  <c r="PN101" i="5"/>
  <c r="PM105" i="5"/>
  <c r="PT103" i="5"/>
  <c r="PF100" i="5"/>
  <c r="PF19" i="5"/>
  <c r="PT21" i="5"/>
  <c r="PT35" i="5"/>
  <c r="PN44" i="5"/>
  <c r="PO69" i="5"/>
  <c r="PF66" i="5"/>
  <c r="PQ68" i="5"/>
  <c r="PQ106" i="5"/>
  <c r="PS78" i="5"/>
  <c r="PM80" i="5"/>
  <c r="PE102" i="5"/>
  <c r="PR82" i="5"/>
  <c r="PN98" i="5"/>
  <c r="PR112" i="5"/>
  <c r="PO66" i="5"/>
  <c r="PF97" i="5"/>
  <c r="PL105" i="5"/>
  <c r="PM107" i="5"/>
  <c r="PE89" i="5"/>
  <c r="PL107" i="5"/>
  <c r="PF112" i="5"/>
  <c r="PT96" i="5"/>
  <c r="PN109" i="5"/>
  <c r="PM79" i="5"/>
  <c r="PS100" i="5"/>
  <c r="PR29" i="5"/>
  <c r="PG42" i="5"/>
  <c r="PR108" i="5"/>
  <c r="PR33" i="5"/>
  <c r="PR106" i="5"/>
  <c r="PS54" i="5"/>
  <c r="PM94" i="5"/>
  <c r="PS24" i="5"/>
  <c r="PQ95" i="5"/>
  <c r="PQ91" i="5"/>
  <c r="PN95" i="5"/>
  <c r="PN91" i="5"/>
  <c r="PS83" i="5"/>
  <c r="PM91" i="5"/>
  <c r="PO95" i="5"/>
  <c r="PL54" i="5"/>
  <c r="PO13" i="5"/>
  <c r="PQ22" i="5"/>
  <c r="PN38" i="5"/>
  <c r="PO32" i="5"/>
  <c r="PG45" i="5"/>
  <c r="PL44" i="5"/>
  <c r="PE46" i="5"/>
  <c r="PG65" i="5"/>
  <c r="PL13" i="5"/>
  <c r="PG16" i="5"/>
  <c r="PN19" i="5"/>
  <c r="PO22" i="5"/>
  <c r="PG38" i="5"/>
  <c r="PF24" i="5"/>
  <c r="PG32" i="5"/>
  <c r="PG50" i="5"/>
  <c r="PK48" i="5"/>
  <c r="PN51" i="5"/>
  <c r="PT52" i="5"/>
  <c r="PN55" i="5"/>
  <c r="PS58" i="5"/>
  <c r="PM64" i="5"/>
  <c r="PF71" i="5"/>
  <c r="PL78" i="5"/>
  <c r="PK68" i="5"/>
  <c r="PE74" i="5"/>
  <c r="PR81" i="5"/>
  <c r="PN93" i="5"/>
  <c r="PR87" i="5"/>
  <c r="PN85" i="5"/>
  <c r="PQ100" i="5"/>
  <c r="PM104" i="5"/>
  <c r="PR107" i="5"/>
  <c r="PR109" i="5"/>
  <c r="PM112" i="5"/>
  <c r="PN27" i="5"/>
  <c r="PM26" i="5"/>
  <c r="PS30" i="5"/>
  <c r="PS37" i="5"/>
  <c r="PT23" i="5"/>
  <c r="PM24" i="5"/>
  <c r="PO29" i="5"/>
  <c r="PR43" i="5"/>
  <c r="PQ48" i="5"/>
  <c r="PM51" i="5"/>
  <c r="PG43" i="5"/>
  <c r="PE54" i="5"/>
  <c r="PG61" i="5"/>
  <c r="PQ63" i="5"/>
  <c r="PM66" i="5"/>
  <c r="PF75" i="5"/>
  <c r="PT76" i="5"/>
  <c r="PF85" i="5"/>
  <c r="PS84" i="5"/>
  <c r="PM96" i="5"/>
  <c r="PO84" i="5"/>
  <c r="PE91" i="5"/>
  <c r="PE106" i="5"/>
  <c r="PG13" i="5"/>
  <c r="PT15" i="5"/>
  <c r="PG19" i="5"/>
  <c r="PN22" i="5"/>
  <c r="PL24" i="5"/>
  <c r="PT31" i="5"/>
  <c r="PR34" i="5"/>
  <c r="PG40" i="5"/>
  <c r="PG26" i="5"/>
  <c r="PN28" i="5"/>
  <c r="PL33" i="5"/>
  <c r="PL23" i="5"/>
  <c r="PL47" i="5"/>
  <c r="PG49" i="5"/>
  <c r="PQ50" i="5"/>
  <c r="PN54" i="5"/>
  <c r="PL59" i="5"/>
  <c r="PT62" i="5"/>
  <c r="PR55" i="5"/>
  <c r="PM55" i="5"/>
  <c r="PM61" i="5"/>
  <c r="PL65" i="5"/>
  <c r="PT69" i="5"/>
  <c r="PG72" i="5"/>
  <c r="PM77" i="5"/>
  <c r="PM67" i="5"/>
  <c r="PF72" i="5"/>
  <c r="PO73" i="5"/>
  <c r="PT77" i="5"/>
  <c r="PN75" i="5"/>
  <c r="PE70" i="5"/>
  <c r="PS82" i="5"/>
  <c r="PF93" i="5"/>
  <c r="PT87" i="5"/>
  <c r="PR89" i="5"/>
  <c r="PR97" i="5"/>
  <c r="PN108" i="5"/>
  <c r="PT109" i="5"/>
  <c r="PE14" i="5"/>
  <c r="PL22" i="5"/>
  <c r="PS25" i="5"/>
  <c r="PM32" i="5"/>
  <c r="PM53" i="5"/>
  <c r="PE39" i="5"/>
  <c r="PM52" i="5"/>
  <c r="PN42" i="5"/>
  <c r="PM58" i="5"/>
  <c r="PS67" i="5"/>
  <c r="PM74" i="5"/>
  <c r="PE62" i="5"/>
  <c r="PQ66" i="5"/>
  <c r="PR75" i="5"/>
  <c r="PO67" i="5"/>
  <c r="PL71" i="5"/>
  <c r="PG82" i="5"/>
  <c r="PS85" i="5"/>
  <c r="PO80" i="5"/>
  <c r="PF94" i="5"/>
  <c r="PN83" i="5"/>
  <c r="PL91" i="5"/>
  <c r="PF87" i="5"/>
  <c r="PT93" i="5"/>
  <c r="PE98" i="5"/>
  <c r="PG104" i="5"/>
  <c r="PK104" i="5"/>
  <c r="PT32" i="5"/>
  <c r="PG83" i="5"/>
  <c r="PN112" i="5"/>
  <c r="PG60" i="5"/>
  <c r="PQ28" i="5"/>
  <c r="PS87" i="5"/>
  <c r="PO90" i="5"/>
  <c r="PF111" i="5"/>
  <c r="PK23" i="5"/>
  <c r="PT97" i="5"/>
  <c r="PQ13" i="5"/>
  <c r="PQ16" i="5"/>
  <c r="PO36" i="5"/>
  <c r="PK36" i="5"/>
  <c r="PQ49" i="5"/>
  <c r="PR40" i="5"/>
  <c r="PN49" i="5"/>
  <c r="PR52" i="5"/>
  <c r="PQ70" i="5"/>
  <c r="PS16" i="5"/>
  <c r="PF20" i="5"/>
  <c r="PO21" i="5"/>
  <c r="PL31" i="5"/>
  <c r="PL39" i="5"/>
  <c r="PO43" i="5"/>
  <c r="PL45" i="5"/>
  <c r="PN56" i="5"/>
  <c r="PF69" i="5"/>
  <c r="PT75" i="5"/>
  <c r="PM78" i="5"/>
  <c r="PK66" i="5"/>
  <c r="PO23" i="5"/>
  <c r="PL18" i="5"/>
  <c r="PS36" i="5"/>
  <c r="PM44" i="5"/>
  <c r="PR44" i="5"/>
  <c r="PR50" i="5"/>
  <c r="PS53" i="5"/>
  <c r="PR71" i="5"/>
  <c r="PF29" i="5"/>
  <c r="PQ55" i="5"/>
  <c r="PN18" i="5"/>
  <c r="PS46" i="5"/>
  <c r="PM30" i="5"/>
  <c r="PM38" i="5"/>
  <c r="PF38" i="5"/>
  <c r="PQ38" i="5"/>
  <c r="PT51" i="5"/>
  <c r="PL55" i="5"/>
  <c r="PL80" i="5"/>
  <c r="PO81" i="5"/>
  <c r="PF17" i="5"/>
  <c r="PT14" i="5"/>
  <c r="PO15" i="5"/>
  <c r="PF14" i="5"/>
  <c r="PL17" i="5"/>
  <c r="PL83" i="5"/>
  <c r="PS99" i="5"/>
  <c r="PL20" i="5"/>
  <c r="PL37" i="5"/>
  <c r="PT53" i="5"/>
  <c r="PQ79" i="5"/>
  <c r="PL103" i="5"/>
  <c r="PM13" i="5"/>
  <c r="PN20" i="5"/>
  <c r="PS20" i="5"/>
  <c r="PR28" i="5"/>
  <c r="PS47" i="5"/>
  <c r="PN40" i="5"/>
  <c r="PF91" i="5"/>
  <c r="PT99" i="5"/>
  <c r="PM100" i="5"/>
  <c r="PN102" i="5"/>
  <c r="PS19" i="5"/>
  <c r="PS106" i="5"/>
  <c r="PR85" i="5"/>
  <c r="PT85" i="5"/>
  <c r="PS109" i="5"/>
  <c r="PS63" i="5"/>
  <c r="PO62" i="5"/>
  <c r="PR66" i="5"/>
  <c r="PO75" i="5"/>
  <c r="PF59" i="5"/>
  <c r="PF76" i="5"/>
  <c r="PS74" i="5"/>
  <c r="PL26" i="5"/>
  <c r="PR38" i="5"/>
  <c r="PQ45" i="5"/>
  <c r="PS61" i="5"/>
  <c r="PT65" i="5"/>
  <c r="PT82" i="5"/>
  <c r="PN73" i="5"/>
  <c r="PQ29" i="5"/>
  <c r="PT47" i="5"/>
  <c r="PR78" i="5"/>
  <c r="PL97" i="5"/>
  <c r="PF103" i="5"/>
  <c r="PL112" i="5"/>
  <c r="PM57" i="5"/>
  <c r="PF104" i="5"/>
  <c r="PF110" i="5"/>
  <c r="PQ102" i="5"/>
  <c r="PQ17" i="5"/>
  <c r="PF39" i="5"/>
  <c r="PF101" i="5"/>
  <c r="PR54" i="5"/>
  <c r="PR77" i="5"/>
  <c r="PS66" i="5"/>
  <c r="PT68" i="5"/>
  <c r="PT106" i="5"/>
  <c r="PL64" i="5"/>
  <c r="PS91" i="5"/>
  <c r="PS103" i="5"/>
  <c r="PF80" i="5"/>
  <c r="PE88" i="5"/>
  <c r="PE59" i="5"/>
  <c r="PO105" i="5"/>
  <c r="PQ108" i="5"/>
  <c r="PL84" i="5"/>
  <c r="PG108" i="5"/>
  <c r="PO107" i="5"/>
  <c r="PQ23" i="5"/>
  <c r="PQ54" i="5"/>
  <c r="PL92" i="5"/>
  <c r="PK31" i="5"/>
  <c r="PL32" i="5"/>
  <c r="PF45" i="5"/>
  <c r="PG112" i="5"/>
  <c r="PS31" i="5"/>
  <c r="PT95" i="5"/>
  <c r="PG80" i="5"/>
  <c r="PT98" i="5"/>
  <c r="PS26" i="5"/>
  <c r="JU73" i="5"/>
  <c r="NT73" i="5" s="1"/>
  <c r="PG12" i="5"/>
  <c r="PQ12" i="5"/>
  <c r="PE12" i="5"/>
  <c r="PO12" i="5"/>
  <c r="PL12" i="5"/>
  <c r="PM12" i="5"/>
  <c r="LI33" i="5"/>
  <c r="NY33" i="5" s="1"/>
  <c r="PP33" i="5" s="1"/>
  <c r="PR12" i="5"/>
  <c r="PT12" i="5"/>
  <c r="LI30" i="5"/>
  <c r="NY30" i="5" s="1"/>
  <c r="PP30" i="5" s="1"/>
  <c r="PS12" i="5"/>
  <c r="LI25" i="5"/>
  <c r="NY25" i="5" s="1"/>
  <c r="PP25" i="5" s="1"/>
  <c r="KS24" i="5"/>
  <c r="NW24" i="5" s="1"/>
  <c r="LI34" i="5"/>
  <c r="NY34" i="5" s="1"/>
  <c r="PP34" i="5" s="1"/>
  <c r="PN12" i="5"/>
  <c r="PP12" i="5"/>
  <c r="LQ24" i="5"/>
  <c r="NZ24" i="5" s="1"/>
  <c r="JU46" i="5"/>
  <c r="NT46" i="5" s="1"/>
  <c r="KS35" i="5"/>
  <c r="NW35" i="5" s="1"/>
  <c r="HY55" i="5"/>
  <c r="NN55" i="5" s="1"/>
  <c r="JU79" i="5"/>
  <c r="NT79" i="5" s="1"/>
  <c r="HY26" i="5"/>
  <c r="NN26" i="5" s="1"/>
  <c r="IW38" i="5"/>
  <c r="NQ38" i="5" s="1"/>
  <c r="PH38" i="5" s="1"/>
  <c r="JU39" i="5"/>
  <c r="NT39" i="5" s="1"/>
  <c r="JU32" i="5"/>
  <c r="NT32" i="5" s="1"/>
  <c r="LQ43" i="5"/>
  <c r="NZ43" i="5" s="1"/>
  <c r="LQ74" i="5"/>
  <c r="NZ74" i="5" s="1"/>
  <c r="IG55" i="5"/>
  <c r="NO55" i="5" s="1"/>
  <c r="HY108" i="5"/>
  <c r="NN108" i="5" s="1"/>
  <c r="HY86" i="5"/>
  <c r="NN86" i="5" s="1"/>
  <c r="KS34" i="5"/>
  <c r="NW34" i="5" s="1"/>
  <c r="HY38" i="5"/>
  <c r="NN38" i="5" s="1"/>
  <c r="JU82" i="5"/>
  <c r="NT82" i="5" s="1"/>
  <c r="LQ34" i="5"/>
  <c r="NZ34" i="5" s="1"/>
  <c r="HY33" i="5"/>
  <c r="NN33" i="5" s="1"/>
  <c r="NF33" i="5" s="1"/>
  <c r="HY35" i="5"/>
  <c r="NN35" i="5" s="1"/>
  <c r="HY87" i="5"/>
  <c r="NN87" i="5" s="1"/>
  <c r="LI24" i="5"/>
  <c r="NY24" i="5" s="1"/>
  <c r="PP24" i="5" s="1"/>
  <c r="JU27" i="5"/>
  <c r="NT27" i="5" s="1"/>
  <c r="KS52" i="5"/>
  <c r="NW52" i="5" s="1"/>
  <c r="HY15" i="5"/>
  <c r="NN15" i="5" s="1"/>
  <c r="ME113" i="5"/>
  <c r="IW82" i="5"/>
  <c r="NQ82" i="5" s="1"/>
  <c r="PH82" i="5" s="1"/>
  <c r="HY51" i="5"/>
  <c r="NN51" i="5" s="1"/>
  <c r="IW83" i="5"/>
  <c r="NQ83" i="5" s="1"/>
  <c r="PH83" i="5" s="1"/>
  <c r="KS64" i="5"/>
  <c r="NW64" i="5" s="1"/>
  <c r="JU16" i="5"/>
  <c r="NT16" i="5" s="1"/>
  <c r="NF16" i="5" s="1"/>
  <c r="HY13" i="5"/>
  <c r="NN13" i="5" s="1"/>
  <c r="NF103" i="5"/>
  <c r="NH103" i="5" s="1"/>
  <c r="JU22" i="5"/>
  <c r="NT22" i="5" s="1"/>
  <c r="LI21" i="5"/>
  <c r="NY21" i="5" s="1"/>
  <c r="PP21" i="5" s="1"/>
  <c r="LI52" i="5"/>
  <c r="NY52" i="5" s="1"/>
  <c r="PP52" i="5" s="1"/>
  <c r="KS77" i="5"/>
  <c r="NW77" i="5" s="1"/>
  <c r="MA113" i="5"/>
  <c r="JU24" i="5"/>
  <c r="NT24" i="5" s="1"/>
  <c r="PK24" i="5" s="1"/>
  <c r="JU58" i="5"/>
  <c r="NT58" i="5" s="1"/>
  <c r="KS96" i="5"/>
  <c r="NW96" i="5" s="1"/>
  <c r="JU102" i="5"/>
  <c r="NT102" i="5" s="1"/>
  <c r="JU109" i="5"/>
  <c r="NT109" i="5" s="1"/>
  <c r="JU14" i="5"/>
  <c r="NT14" i="5" s="1"/>
  <c r="HY40" i="5"/>
  <c r="NN40" i="5" s="1"/>
  <c r="HY109" i="5"/>
  <c r="NN109" i="5" s="1"/>
  <c r="IG12" i="5"/>
  <c r="NO12" i="5" s="1"/>
  <c r="LQ46" i="5"/>
  <c r="NZ46" i="5" s="1"/>
  <c r="PQ46" i="5" s="1"/>
  <c r="IW31" i="5"/>
  <c r="NQ31" i="5" s="1"/>
  <c r="PH31" i="5" s="1"/>
  <c r="LI14" i="5"/>
  <c r="NY14" i="5" s="1"/>
  <c r="PP14" i="5" s="1"/>
  <c r="GT75" i="5"/>
  <c r="GN75" i="5"/>
  <c r="GZ75" i="5" s="1"/>
  <c r="HF75" i="5" s="1"/>
  <c r="GT89" i="5"/>
  <c r="GW89" i="5" s="1"/>
  <c r="GN89" i="5"/>
  <c r="GZ89" i="5" s="1"/>
  <c r="HF89" i="5" s="1"/>
  <c r="GT12" i="5"/>
  <c r="GX12" i="5" s="1"/>
  <c r="GN12" i="5"/>
  <c r="GZ12" i="5" s="1"/>
  <c r="HF12" i="5" s="1"/>
  <c r="GT91" i="5"/>
  <c r="GX91" i="5" s="1"/>
  <c r="GN91" i="5"/>
  <c r="GZ91" i="5" s="1"/>
  <c r="HF91" i="5" s="1"/>
  <c r="GT34" i="5"/>
  <c r="GW34" i="5" s="1"/>
  <c r="GN34" i="5"/>
  <c r="GZ34" i="5" s="1"/>
  <c r="HF34" i="5" s="1"/>
  <c r="GT56" i="5"/>
  <c r="GW56" i="5" s="1"/>
  <c r="GN56" i="5"/>
  <c r="GZ56" i="5" s="1"/>
  <c r="HF56" i="5" s="1"/>
  <c r="GT104" i="5"/>
  <c r="GW104" i="5" s="1"/>
  <c r="GN104" i="5"/>
  <c r="GZ104" i="5" s="1"/>
  <c r="HF104" i="5" s="1"/>
  <c r="GT17" i="5"/>
  <c r="GX17" i="5" s="1"/>
  <c r="GN17" i="5"/>
  <c r="GZ17" i="5" s="1"/>
  <c r="HF17" i="5" s="1"/>
  <c r="GT67" i="5"/>
  <c r="GW67" i="5" s="1"/>
  <c r="GN67" i="5"/>
  <c r="GZ67" i="5" s="1"/>
  <c r="HF67" i="5" s="1"/>
  <c r="GT110" i="5"/>
  <c r="GW110" i="5" s="1"/>
  <c r="GN110" i="5"/>
  <c r="GZ110" i="5" s="1"/>
  <c r="HF110" i="5" s="1"/>
  <c r="GT62" i="5"/>
  <c r="GX62" i="5" s="1"/>
  <c r="GN62" i="5"/>
  <c r="GZ62" i="5" s="1"/>
  <c r="HF62" i="5" s="1"/>
  <c r="GT95" i="5"/>
  <c r="GN95" i="5"/>
  <c r="GZ95" i="5" s="1"/>
  <c r="HF95" i="5" s="1"/>
  <c r="GT105" i="5"/>
  <c r="GN105" i="5"/>
  <c r="GZ105" i="5" s="1"/>
  <c r="HF105" i="5" s="1"/>
  <c r="GT45" i="5"/>
  <c r="GN45" i="5"/>
  <c r="GZ45" i="5" s="1"/>
  <c r="HF45" i="5" s="1"/>
  <c r="GT93" i="5"/>
  <c r="GX93" i="5" s="1"/>
  <c r="GN93" i="5"/>
  <c r="GZ93" i="5" s="1"/>
  <c r="HF93" i="5" s="1"/>
  <c r="GP49" i="5"/>
  <c r="HB49" i="5" s="1"/>
  <c r="HH49" i="5" s="1"/>
  <c r="GO74" i="5"/>
  <c r="HA74" i="5" s="1"/>
  <c r="HG74" i="5" s="1"/>
  <c r="GO96" i="5"/>
  <c r="HA96" i="5" s="1"/>
  <c r="HG96" i="5" s="1"/>
  <c r="GO21" i="5"/>
  <c r="HA21" i="5" s="1"/>
  <c r="HG21" i="5" s="1"/>
  <c r="GO85" i="5"/>
  <c r="HA85" i="5" s="1"/>
  <c r="HG85" i="5" s="1"/>
  <c r="GO16" i="5"/>
  <c r="HA16" i="5" s="1"/>
  <c r="HG16" i="5" s="1"/>
  <c r="GO41" i="5"/>
  <c r="HA41" i="5" s="1"/>
  <c r="HG41" i="5" s="1"/>
  <c r="GO50" i="5"/>
  <c r="HA50" i="5" s="1"/>
  <c r="HG50" i="5" s="1"/>
  <c r="GO103" i="5"/>
  <c r="HA103" i="5" s="1"/>
  <c r="HG103" i="5" s="1"/>
  <c r="GO86" i="5"/>
  <c r="HA86" i="5" s="1"/>
  <c r="HG86" i="5" s="1"/>
  <c r="GO90" i="5"/>
  <c r="GP12" i="5"/>
  <c r="HB12" i="5" s="1"/>
  <c r="HH12" i="5" s="1"/>
  <c r="GO42" i="5"/>
  <c r="HA42" i="5" s="1"/>
  <c r="HG42" i="5" s="1"/>
  <c r="GP38" i="5"/>
  <c r="HB38" i="5" s="1"/>
  <c r="HH38" i="5" s="1"/>
  <c r="GO47" i="5"/>
  <c r="HA47" i="5" s="1"/>
  <c r="HG47" i="5" s="1"/>
  <c r="GO92" i="5"/>
  <c r="HA92" i="5" s="1"/>
  <c r="HG92" i="5" s="1"/>
  <c r="GO34" i="5"/>
  <c r="HA34" i="5" s="1"/>
  <c r="HG34" i="5" s="1"/>
  <c r="GO23" i="5"/>
  <c r="HA23" i="5" s="1"/>
  <c r="HG23" i="5" s="1"/>
  <c r="GP58" i="5"/>
  <c r="HB58" i="5" s="1"/>
  <c r="HH58" i="5" s="1"/>
  <c r="GO81" i="5"/>
  <c r="HA81" i="5" s="1"/>
  <c r="HG81" i="5" s="1"/>
  <c r="GP57" i="5"/>
  <c r="HB57" i="5" s="1"/>
  <c r="HH57" i="5" s="1"/>
  <c r="GP82" i="5"/>
  <c r="HB82" i="5" s="1"/>
  <c r="HH82" i="5" s="1"/>
  <c r="GP87" i="5"/>
  <c r="HB87" i="5" s="1"/>
  <c r="HH87" i="5" s="1"/>
  <c r="GP32" i="5"/>
  <c r="HB32" i="5" s="1"/>
  <c r="HH32" i="5" s="1"/>
  <c r="GO91" i="5"/>
  <c r="HA91" i="5" s="1"/>
  <c r="HG91" i="5" s="1"/>
  <c r="GP24" i="5"/>
  <c r="HB24" i="5" s="1"/>
  <c r="HH24" i="5" s="1"/>
  <c r="GP89" i="5"/>
  <c r="HB89" i="5" s="1"/>
  <c r="HH89" i="5" s="1"/>
  <c r="GO89" i="5"/>
  <c r="HA89" i="5" s="1"/>
  <c r="HG89" i="5" s="1"/>
  <c r="GO106" i="5"/>
  <c r="HA106" i="5" s="1"/>
  <c r="HG106" i="5" s="1"/>
  <c r="GO62" i="5"/>
  <c r="HA62" i="5" s="1"/>
  <c r="HG62" i="5" s="1"/>
  <c r="GP19" i="5"/>
  <c r="HB19" i="5" s="1"/>
  <c r="HH19" i="5" s="1"/>
  <c r="GP36" i="5"/>
  <c r="HB36" i="5" s="1"/>
  <c r="HH36" i="5" s="1"/>
  <c r="GO110" i="5"/>
  <c r="HA110" i="5" s="1"/>
  <c r="HG110" i="5" s="1"/>
  <c r="GT54" i="5"/>
  <c r="GW54" i="5" s="1"/>
  <c r="GN54" i="5"/>
  <c r="GZ54" i="5" s="1"/>
  <c r="HF54" i="5" s="1"/>
  <c r="GT92" i="5"/>
  <c r="GW92" i="5" s="1"/>
  <c r="GN92" i="5"/>
  <c r="GZ92" i="5" s="1"/>
  <c r="HF92" i="5" s="1"/>
  <c r="GT100" i="5"/>
  <c r="GW100" i="5" s="1"/>
  <c r="GN100" i="5"/>
  <c r="GZ100" i="5" s="1"/>
  <c r="HF100" i="5" s="1"/>
  <c r="GT82" i="5"/>
  <c r="GX82" i="5" s="1"/>
  <c r="GN82" i="5"/>
  <c r="GZ82" i="5" s="1"/>
  <c r="HF82" i="5" s="1"/>
  <c r="GT108" i="5"/>
  <c r="GW108" i="5" s="1"/>
  <c r="GN108" i="5"/>
  <c r="GZ108" i="5" s="1"/>
  <c r="HF108" i="5" s="1"/>
  <c r="GT27" i="5"/>
  <c r="GW27" i="5" s="1"/>
  <c r="GN27" i="5"/>
  <c r="GZ27" i="5" s="1"/>
  <c r="HF27" i="5" s="1"/>
  <c r="GT25" i="5"/>
  <c r="GX25" i="5" s="1"/>
  <c r="GN25" i="5"/>
  <c r="GZ25" i="5" s="1"/>
  <c r="HF25" i="5" s="1"/>
  <c r="GT106" i="5"/>
  <c r="GW106" i="5" s="1"/>
  <c r="GN106" i="5"/>
  <c r="GZ106" i="5" s="1"/>
  <c r="HF106" i="5" s="1"/>
  <c r="GT81" i="5"/>
  <c r="GW81" i="5" s="1"/>
  <c r="GN81" i="5"/>
  <c r="GZ81" i="5" s="1"/>
  <c r="HF81" i="5" s="1"/>
  <c r="GT16" i="5"/>
  <c r="GX16" i="5" s="1"/>
  <c r="GN16" i="5"/>
  <c r="GZ16" i="5" s="1"/>
  <c r="HF16" i="5" s="1"/>
  <c r="GT47" i="5"/>
  <c r="GX47" i="5" s="1"/>
  <c r="GN47" i="5"/>
  <c r="GZ47" i="5" s="1"/>
  <c r="HF47" i="5" s="1"/>
  <c r="GT84" i="5"/>
  <c r="GW84" i="5" s="1"/>
  <c r="GN84" i="5"/>
  <c r="GZ84" i="5" s="1"/>
  <c r="HF84" i="5" s="1"/>
  <c r="GN13" i="5"/>
  <c r="GZ13" i="5" s="1"/>
  <c r="HF13" i="5" s="1"/>
  <c r="GT13" i="5"/>
  <c r="GT19" i="5"/>
  <c r="GW19" i="5" s="1"/>
  <c r="GN19" i="5"/>
  <c r="GZ19" i="5" s="1"/>
  <c r="HF19" i="5" s="1"/>
  <c r="GT87" i="5"/>
  <c r="GW87" i="5" s="1"/>
  <c r="GN87" i="5"/>
  <c r="GZ87" i="5" s="1"/>
  <c r="HF87" i="5" s="1"/>
  <c r="GT44" i="5"/>
  <c r="GX44" i="5" s="1"/>
  <c r="GN44" i="5"/>
  <c r="GZ44" i="5" s="1"/>
  <c r="HF44" i="5" s="1"/>
  <c r="GT64" i="5"/>
  <c r="GW64" i="5" s="1"/>
  <c r="GN64" i="5"/>
  <c r="GZ64" i="5" s="1"/>
  <c r="HF64" i="5" s="1"/>
  <c r="GT42" i="5"/>
  <c r="GX42" i="5" s="1"/>
  <c r="GN42" i="5"/>
  <c r="GZ42" i="5" s="1"/>
  <c r="HF42" i="5" s="1"/>
  <c r="GT53" i="5"/>
  <c r="GW53" i="5" s="1"/>
  <c r="GN53" i="5"/>
  <c r="GZ53" i="5" s="1"/>
  <c r="HF53" i="5" s="1"/>
  <c r="GT30" i="5"/>
  <c r="GN30" i="5"/>
  <c r="GZ30" i="5" s="1"/>
  <c r="HF30" i="5" s="1"/>
  <c r="GO77" i="5"/>
  <c r="HA77" i="5" s="1"/>
  <c r="HG77" i="5" s="1"/>
  <c r="GO82" i="5"/>
  <c r="HA82" i="5" s="1"/>
  <c r="HG82" i="5" s="1"/>
  <c r="GP56" i="5"/>
  <c r="HB56" i="5" s="1"/>
  <c r="HH56" i="5" s="1"/>
  <c r="GO68" i="5"/>
  <c r="HA68" i="5" s="1"/>
  <c r="HG68" i="5" s="1"/>
  <c r="GO17" i="5"/>
  <c r="HA17" i="5" s="1"/>
  <c r="HG17" i="5" s="1"/>
  <c r="GP106" i="5"/>
  <c r="HB106" i="5" s="1"/>
  <c r="HH106" i="5" s="1"/>
  <c r="GU113" i="5"/>
  <c r="GO14" i="5"/>
  <c r="HA14" i="5" s="1"/>
  <c r="HG14" i="5" s="1"/>
  <c r="GP54" i="5"/>
  <c r="HB54" i="5" s="1"/>
  <c r="HH54" i="5" s="1"/>
  <c r="GP104" i="5"/>
  <c r="HB104" i="5" s="1"/>
  <c r="HH104" i="5" s="1"/>
  <c r="GO48" i="5"/>
  <c r="HA48" i="5" s="1"/>
  <c r="HG48" i="5" s="1"/>
  <c r="GO20" i="5"/>
  <c r="HA20" i="5" s="1"/>
  <c r="HG20" i="5" s="1"/>
  <c r="GP25" i="5"/>
  <c r="HB25" i="5" s="1"/>
  <c r="HH25" i="5" s="1"/>
  <c r="GO83" i="5"/>
  <c r="HA83" i="5" s="1"/>
  <c r="HG83" i="5" s="1"/>
  <c r="GP83" i="5"/>
  <c r="HB83" i="5" s="1"/>
  <c r="HH83" i="5" s="1"/>
  <c r="GP86" i="5"/>
  <c r="HB86" i="5" s="1"/>
  <c r="HH86" i="5" s="1"/>
  <c r="GP33" i="5"/>
  <c r="HB33" i="5" s="1"/>
  <c r="HH33" i="5" s="1"/>
  <c r="GP94" i="5"/>
  <c r="HB94" i="5" s="1"/>
  <c r="HH94" i="5" s="1"/>
  <c r="GO111" i="5"/>
  <c r="HA111" i="5" s="1"/>
  <c r="HG111" i="5" s="1"/>
  <c r="GP67" i="5"/>
  <c r="HB67" i="5" s="1"/>
  <c r="HH67" i="5" s="1"/>
  <c r="GO51" i="5"/>
  <c r="HA51" i="5" s="1"/>
  <c r="HG51" i="5" s="1"/>
  <c r="GP59" i="5"/>
  <c r="HB59" i="5" s="1"/>
  <c r="HH59" i="5" s="1"/>
  <c r="GP103" i="5"/>
  <c r="HB103" i="5" s="1"/>
  <c r="HH103" i="5" s="1"/>
  <c r="GT79" i="5"/>
  <c r="GN79" i="5"/>
  <c r="GZ79" i="5" s="1"/>
  <c r="HF79" i="5" s="1"/>
  <c r="GN22" i="5"/>
  <c r="GZ22" i="5" s="1"/>
  <c r="HF22" i="5" s="1"/>
  <c r="GT22" i="5"/>
  <c r="GW22" i="5" s="1"/>
  <c r="GT58" i="5"/>
  <c r="GX58" i="5" s="1"/>
  <c r="GN58" i="5"/>
  <c r="GZ58" i="5" s="1"/>
  <c r="HF58" i="5" s="1"/>
  <c r="GT80" i="5"/>
  <c r="GW80" i="5" s="1"/>
  <c r="GN80" i="5"/>
  <c r="GZ80" i="5" s="1"/>
  <c r="HF80" i="5" s="1"/>
  <c r="GN35" i="5"/>
  <c r="GZ35" i="5" s="1"/>
  <c r="HF35" i="5" s="1"/>
  <c r="GT35" i="5"/>
  <c r="GW35" i="5" s="1"/>
  <c r="GT98" i="5"/>
  <c r="GW98" i="5" s="1"/>
  <c r="GN98" i="5"/>
  <c r="GZ98" i="5" s="1"/>
  <c r="HF98" i="5" s="1"/>
  <c r="GT40" i="5"/>
  <c r="GX40" i="5" s="1"/>
  <c r="GN40" i="5"/>
  <c r="GZ40" i="5" s="1"/>
  <c r="HF40" i="5" s="1"/>
  <c r="GT50" i="5"/>
  <c r="GX50" i="5" s="1"/>
  <c r="GN50" i="5"/>
  <c r="GZ50" i="5" s="1"/>
  <c r="HF50" i="5" s="1"/>
  <c r="GT38" i="5"/>
  <c r="GW38" i="5" s="1"/>
  <c r="GN38" i="5"/>
  <c r="GZ38" i="5" s="1"/>
  <c r="HF38" i="5" s="1"/>
  <c r="GT41" i="5"/>
  <c r="GX41" i="5" s="1"/>
  <c r="GN41" i="5"/>
  <c r="GZ41" i="5" s="1"/>
  <c r="HF41" i="5" s="1"/>
  <c r="GT59" i="5"/>
  <c r="GW59" i="5" s="1"/>
  <c r="GN59" i="5"/>
  <c r="GZ59" i="5" s="1"/>
  <c r="HF59" i="5" s="1"/>
  <c r="GT97" i="5"/>
  <c r="GW97" i="5" s="1"/>
  <c r="GN97" i="5"/>
  <c r="GT103" i="5"/>
  <c r="GX103" i="5" s="1"/>
  <c r="GN103" i="5"/>
  <c r="GZ103" i="5" s="1"/>
  <c r="HF103" i="5" s="1"/>
  <c r="GT20" i="5"/>
  <c r="GX20" i="5" s="1"/>
  <c r="GN20" i="5"/>
  <c r="GZ20" i="5" s="1"/>
  <c r="HF20" i="5" s="1"/>
  <c r="GT21" i="5"/>
  <c r="GX21" i="5" s="1"/>
  <c r="GN21" i="5"/>
  <c r="GZ21" i="5" s="1"/>
  <c r="HF21" i="5" s="1"/>
  <c r="GT51" i="5"/>
  <c r="GX51" i="5" s="1"/>
  <c r="GN51" i="5"/>
  <c r="GZ51" i="5" s="1"/>
  <c r="HF51" i="5" s="1"/>
  <c r="GT65" i="5"/>
  <c r="GN65" i="5"/>
  <c r="GZ65" i="5" s="1"/>
  <c r="HF65" i="5" s="1"/>
  <c r="GT83" i="5"/>
  <c r="GW83" i="5" s="1"/>
  <c r="GN83" i="5"/>
  <c r="GZ83" i="5" s="1"/>
  <c r="HF83" i="5" s="1"/>
  <c r="GT31" i="5"/>
  <c r="GW31" i="5" s="1"/>
  <c r="GN31" i="5"/>
  <c r="GZ31" i="5" s="1"/>
  <c r="HF31" i="5" s="1"/>
  <c r="GT39" i="5"/>
  <c r="GX39" i="5" s="1"/>
  <c r="GN39" i="5"/>
  <c r="GZ39" i="5" s="1"/>
  <c r="HF39" i="5" s="1"/>
  <c r="GT76" i="5"/>
  <c r="GX76" i="5" s="1"/>
  <c r="GN76" i="5"/>
  <c r="GZ76" i="5" s="1"/>
  <c r="HF76" i="5" s="1"/>
  <c r="GP64" i="5"/>
  <c r="HB64" i="5" s="1"/>
  <c r="HH64" i="5" s="1"/>
  <c r="GO66" i="5"/>
  <c r="HA66" i="5" s="1"/>
  <c r="HG66" i="5" s="1"/>
  <c r="GP84" i="5"/>
  <c r="HB84" i="5" s="1"/>
  <c r="HH84" i="5" s="1"/>
  <c r="GP81" i="5"/>
  <c r="HB81" i="5" s="1"/>
  <c r="HH81" i="5" s="1"/>
  <c r="GP35" i="5"/>
  <c r="HB35" i="5" s="1"/>
  <c r="HH35" i="5" s="1"/>
  <c r="GP102" i="5"/>
  <c r="HB102" i="5" s="1"/>
  <c r="HH102" i="5" s="1"/>
  <c r="GP26" i="5"/>
  <c r="HB26" i="5" s="1"/>
  <c r="HH26" i="5" s="1"/>
  <c r="GP27" i="5"/>
  <c r="HB27" i="5" s="1"/>
  <c r="HH27" i="5" s="1"/>
  <c r="GO55" i="5"/>
  <c r="HA55" i="5" s="1"/>
  <c r="HG55" i="5" s="1"/>
  <c r="GO60" i="5"/>
  <c r="HA60" i="5" s="1"/>
  <c r="HG60" i="5" s="1"/>
  <c r="GO40" i="5"/>
  <c r="HA40" i="5" s="1"/>
  <c r="HG40" i="5" s="1"/>
  <c r="GO39" i="5"/>
  <c r="HA39" i="5" s="1"/>
  <c r="HG39" i="5" s="1"/>
  <c r="GP53" i="5"/>
  <c r="HB53" i="5" s="1"/>
  <c r="HH53" i="5" s="1"/>
  <c r="GP31" i="5"/>
  <c r="HB31" i="5" s="1"/>
  <c r="HH31" i="5" s="1"/>
  <c r="GO112" i="5"/>
  <c r="HA112" i="5" s="1"/>
  <c r="HG112" i="5" s="1"/>
  <c r="GP34" i="5"/>
  <c r="HB34" i="5" s="1"/>
  <c r="HH34" i="5" s="1"/>
  <c r="GO58" i="5"/>
  <c r="HA58" i="5" s="1"/>
  <c r="HG58" i="5" s="1"/>
  <c r="GP63" i="5"/>
  <c r="HB63" i="5" s="1"/>
  <c r="HH63" i="5" s="1"/>
  <c r="GO76" i="5"/>
  <c r="HA76" i="5" s="1"/>
  <c r="HG76" i="5" s="1"/>
  <c r="GP97" i="5"/>
  <c r="HB97" i="5" s="1"/>
  <c r="HH97" i="5" s="1"/>
  <c r="GN26" i="5"/>
  <c r="GZ26" i="5" s="1"/>
  <c r="HF26" i="5" s="1"/>
  <c r="GT26" i="5"/>
  <c r="GW26" i="5" s="1"/>
  <c r="GT102" i="5"/>
  <c r="GW102" i="5" s="1"/>
  <c r="GN102" i="5"/>
  <c r="GZ102" i="5" s="1"/>
  <c r="HF102" i="5" s="1"/>
  <c r="GT46" i="5"/>
  <c r="GN46" i="5"/>
  <c r="GZ46" i="5" s="1"/>
  <c r="HF46" i="5" s="1"/>
  <c r="GT49" i="5"/>
  <c r="GW49" i="5" s="1"/>
  <c r="GN49" i="5"/>
  <c r="GZ49" i="5" s="1"/>
  <c r="HF49" i="5" s="1"/>
  <c r="GT94" i="5"/>
  <c r="GW94" i="5" s="1"/>
  <c r="GN94" i="5"/>
  <c r="GZ94" i="5" s="1"/>
  <c r="HF94" i="5" s="1"/>
  <c r="GT96" i="5"/>
  <c r="GW96" i="5" s="1"/>
  <c r="GN96" i="5"/>
  <c r="GZ96" i="5" s="1"/>
  <c r="HF96" i="5" s="1"/>
  <c r="GT86" i="5"/>
  <c r="GW86" i="5" s="1"/>
  <c r="GN86" i="5"/>
  <c r="GZ86" i="5" s="1"/>
  <c r="HF86" i="5" s="1"/>
  <c r="GT43" i="5"/>
  <c r="GX43" i="5" s="1"/>
  <c r="GN43" i="5"/>
  <c r="GZ43" i="5" s="1"/>
  <c r="HF43" i="5" s="1"/>
  <c r="GT60" i="5"/>
  <c r="GX60" i="5" s="1"/>
  <c r="GN60" i="5"/>
  <c r="GZ60" i="5" s="1"/>
  <c r="HF60" i="5" s="1"/>
  <c r="GT68" i="5"/>
  <c r="GX68" i="5" s="1"/>
  <c r="GN68" i="5"/>
  <c r="GZ68" i="5" s="1"/>
  <c r="HF68" i="5" s="1"/>
  <c r="GT36" i="5"/>
  <c r="GW36" i="5" s="1"/>
  <c r="GN36" i="5"/>
  <c r="GZ36" i="5" s="1"/>
  <c r="HF36" i="5" s="1"/>
  <c r="GT14" i="5"/>
  <c r="GX14" i="5" s="1"/>
  <c r="GN14" i="5"/>
  <c r="GZ14" i="5" s="1"/>
  <c r="HF14" i="5" s="1"/>
  <c r="GN15" i="5"/>
  <c r="GZ15" i="5" s="1"/>
  <c r="HF15" i="5" s="1"/>
  <c r="GT15" i="5"/>
  <c r="GT66" i="5"/>
  <c r="GX66" i="5" s="1"/>
  <c r="GN66" i="5"/>
  <c r="GZ66" i="5" s="1"/>
  <c r="HF66" i="5" s="1"/>
  <c r="GT90" i="5"/>
  <c r="GX90" i="5" s="1"/>
  <c r="GN90" i="5"/>
  <c r="GZ90" i="5" s="1"/>
  <c r="HF90" i="5" s="1"/>
  <c r="GT28" i="5"/>
  <c r="GN28" i="5"/>
  <c r="GZ28" i="5" s="1"/>
  <c r="HF28" i="5" s="1"/>
  <c r="LQ65" i="5"/>
  <c r="NZ65" i="5" s="1"/>
  <c r="GO44" i="5"/>
  <c r="HA44" i="5" s="1"/>
  <c r="HG44" i="5" s="1"/>
  <c r="GO70" i="5"/>
  <c r="HA70" i="5" s="1"/>
  <c r="HG70" i="5" s="1"/>
  <c r="GP22" i="5"/>
  <c r="HB22" i="5" s="1"/>
  <c r="HH22" i="5" s="1"/>
  <c r="GP98" i="5"/>
  <c r="HB98" i="5" s="1"/>
  <c r="HH98" i="5" s="1"/>
  <c r="GP108" i="5"/>
  <c r="HB108" i="5" s="1"/>
  <c r="HH108" i="5" s="1"/>
  <c r="GO12" i="5"/>
  <c r="HA12" i="5" s="1"/>
  <c r="HG12" i="5" s="1"/>
  <c r="GP80" i="5"/>
  <c r="HB80" i="5" s="1"/>
  <c r="HH80" i="5" s="1"/>
  <c r="GP100" i="5"/>
  <c r="HB100" i="5" s="1"/>
  <c r="HH100" i="5" s="1"/>
  <c r="GO25" i="5"/>
  <c r="HA25" i="5" s="1"/>
  <c r="HG25" i="5" s="1"/>
  <c r="GP96" i="5"/>
  <c r="HB96" i="5" s="1"/>
  <c r="HH96" i="5" s="1"/>
  <c r="GO24" i="5"/>
  <c r="HA24" i="5" s="1"/>
  <c r="HG24" i="5" s="1"/>
  <c r="GO80" i="5"/>
  <c r="HA80" i="5" s="1"/>
  <c r="HG80" i="5" s="1"/>
  <c r="GP92" i="5"/>
  <c r="HB92" i="5" s="1"/>
  <c r="HH92" i="5" s="1"/>
  <c r="GO29" i="5"/>
  <c r="HA29" i="5" s="1"/>
  <c r="HG29" i="5" s="1"/>
  <c r="GP110" i="5"/>
  <c r="HB110" i="5" s="1"/>
  <c r="HH110" i="5" s="1"/>
  <c r="GO43" i="5"/>
  <c r="HA43" i="5" s="1"/>
  <c r="HG43" i="5" s="1"/>
  <c r="GO93" i="5"/>
  <c r="GO57" i="5"/>
  <c r="HA57" i="5" s="1"/>
  <c r="HG57" i="5" s="1"/>
  <c r="HY96" i="5"/>
  <c r="NN96" i="5" s="1"/>
  <c r="JU47" i="5"/>
  <c r="NT47" i="5" s="1"/>
  <c r="KS82" i="5"/>
  <c r="NW82" i="5" s="1"/>
  <c r="GM63" i="5"/>
  <c r="NF60" i="5"/>
  <c r="NH60" i="5" s="1"/>
  <c r="GM48" i="5"/>
  <c r="HY30" i="5"/>
  <c r="NN30" i="5" s="1"/>
  <c r="LA76" i="5"/>
  <c r="NX76" i="5" s="1"/>
  <c r="HY97" i="5"/>
  <c r="NN97" i="5" s="1"/>
  <c r="LI36" i="5"/>
  <c r="NY36" i="5" s="1"/>
  <c r="PP36" i="5" s="1"/>
  <c r="IW26" i="5"/>
  <c r="NQ26" i="5" s="1"/>
  <c r="PH26" i="5" s="1"/>
  <c r="IW78" i="5"/>
  <c r="NQ78" i="5" s="1"/>
  <c r="PH78" i="5" s="1"/>
  <c r="KO113" i="5"/>
  <c r="KS113" i="5" s="1"/>
  <c r="GM70" i="5"/>
  <c r="IG61" i="5"/>
  <c r="NO61" i="5" s="1"/>
  <c r="JU50" i="5"/>
  <c r="NT50" i="5" s="1"/>
  <c r="PK50" i="5" s="1"/>
  <c r="HY45" i="5"/>
  <c r="NN45" i="5" s="1"/>
  <c r="HY92" i="5"/>
  <c r="NN92" i="5" s="1"/>
  <c r="HY68" i="5"/>
  <c r="NN68" i="5" s="1"/>
  <c r="GM99" i="5"/>
  <c r="KS25" i="5"/>
  <c r="NW25" i="5" s="1"/>
  <c r="JU112" i="5"/>
  <c r="NT112" i="5" s="1"/>
  <c r="LI39" i="5"/>
  <c r="NY39" i="5" s="1"/>
  <c r="PP39" i="5" s="1"/>
  <c r="JU51" i="5"/>
  <c r="NT51" i="5" s="1"/>
  <c r="PK51" i="5" s="1"/>
  <c r="JU78" i="5"/>
  <c r="NT78" i="5" s="1"/>
  <c r="IG95" i="5"/>
  <c r="NO95" i="5" s="1"/>
  <c r="PF95" i="5" s="1"/>
  <c r="NF88" i="5"/>
  <c r="NB88" i="5" s="1"/>
  <c r="HY84" i="5"/>
  <c r="NN84" i="5" s="1"/>
  <c r="JU59" i="5"/>
  <c r="NT59" i="5" s="1"/>
  <c r="JU42" i="5"/>
  <c r="NT42" i="5" s="1"/>
  <c r="JU94" i="5"/>
  <c r="NT94" i="5" s="1"/>
  <c r="JU91" i="5"/>
  <c r="NT91" i="5" s="1"/>
  <c r="HY69" i="5"/>
  <c r="NN69" i="5" s="1"/>
  <c r="LA25" i="5"/>
  <c r="NX25" i="5" s="1"/>
  <c r="JU108" i="5"/>
  <c r="NT108" i="5" s="1"/>
  <c r="PK108" i="5" s="1"/>
  <c r="HY64" i="5"/>
  <c r="NN64" i="5" s="1"/>
  <c r="PE64" i="5" s="1"/>
  <c r="JU64" i="5"/>
  <c r="NT64" i="5" s="1"/>
  <c r="JU71" i="5"/>
  <c r="NT71" i="5" s="1"/>
  <c r="HY110" i="5"/>
  <c r="NN110" i="5" s="1"/>
  <c r="HY73" i="5"/>
  <c r="NN73" i="5" s="1"/>
  <c r="JU55" i="5"/>
  <c r="NT55" i="5" s="1"/>
  <c r="JU20" i="5"/>
  <c r="NT20" i="5" s="1"/>
  <c r="JU53" i="5"/>
  <c r="NT53" i="5" s="1"/>
  <c r="HY83" i="5"/>
  <c r="NN83" i="5" s="1"/>
  <c r="JU90" i="5"/>
  <c r="NT90" i="5" s="1"/>
  <c r="JU110" i="5"/>
  <c r="NT110" i="5" s="1"/>
  <c r="NF104" i="5"/>
  <c r="NB104" i="5" s="1"/>
  <c r="HY78" i="5"/>
  <c r="NN78" i="5" s="1"/>
  <c r="PE78" i="5" s="1"/>
  <c r="LI32" i="5"/>
  <c r="NY32" i="5" s="1"/>
  <c r="PP32" i="5" s="1"/>
  <c r="JU35" i="5"/>
  <c r="NT35" i="5" s="1"/>
  <c r="LQ86" i="5"/>
  <c r="NZ86" i="5" s="1"/>
  <c r="HY57" i="5"/>
  <c r="NN57" i="5" s="1"/>
  <c r="HY49" i="5"/>
  <c r="NN49" i="5" s="1"/>
  <c r="JU57" i="5"/>
  <c r="NT57" i="5" s="1"/>
  <c r="LI111" i="5"/>
  <c r="NY111" i="5" s="1"/>
  <c r="PP111" i="5" s="1"/>
  <c r="LA82" i="5"/>
  <c r="NX82" i="5" s="1"/>
  <c r="LA96" i="5"/>
  <c r="NX96" i="5" s="1"/>
  <c r="HY25" i="5"/>
  <c r="NN25" i="5" s="1"/>
  <c r="JU38" i="5"/>
  <c r="NT38" i="5" s="1"/>
  <c r="JU44" i="5"/>
  <c r="NT44" i="5" s="1"/>
  <c r="JU45" i="5"/>
  <c r="NT45" i="5" s="1"/>
  <c r="IC113" i="5"/>
  <c r="IG113" i="5" s="1"/>
  <c r="LQ32" i="5"/>
  <c r="NZ32" i="5" s="1"/>
  <c r="HY53" i="5"/>
  <c r="NN53" i="5" s="1"/>
  <c r="HS113" i="5"/>
  <c r="HY18" i="5"/>
  <c r="NN18" i="5" s="1"/>
  <c r="IW25" i="5"/>
  <c r="NQ25" i="5" s="1"/>
  <c r="PH25" i="5" s="1"/>
  <c r="JU37" i="5"/>
  <c r="NT37" i="5" s="1"/>
  <c r="PK37" i="5" s="1"/>
  <c r="HY52" i="5"/>
  <c r="NN52" i="5" s="1"/>
  <c r="JU52" i="5"/>
  <c r="NT52" i="5" s="1"/>
  <c r="JU75" i="5"/>
  <c r="NT75" i="5" s="1"/>
  <c r="HY82" i="5"/>
  <c r="NN82" i="5" s="1"/>
  <c r="HY28" i="5"/>
  <c r="NN28" i="5" s="1"/>
  <c r="HY34" i="5"/>
  <c r="NN34" i="5" s="1"/>
  <c r="IG82" i="5"/>
  <c r="NO82" i="5" s="1"/>
  <c r="IG96" i="5"/>
  <c r="NO96" i="5" s="1"/>
  <c r="JU85" i="5"/>
  <c r="NT85" i="5" s="1"/>
  <c r="JU105" i="5"/>
  <c r="NT105" i="5" s="1"/>
  <c r="HY107" i="5"/>
  <c r="NN107" i="5" s="1"/>
  <c r="HY31" i="5"/>
  <c r="NN31" i="5" s="1"/>
  <c r="HY85" i="5"/>
  <c r="NN85" i="5" s="1"/>
  <c r="JU93" i="5"/>
  <c r="NT93" i="5" s="1"/>
  <c r="HY17" i="5"/>
  <c r="NN17" i="5" s="1"/>
  <c r="LA34" i="5"/>
  <c r="NX34" i="5" s="1"/>
  <c r="HY61" i="5"/>
  <c r="NN61" i="5" s="1"/>
  <c r="HY67" i="5"/>
  <c r="NN67" i="5" s="1"/>
  <c r="HY71" i="5"/>
  <c r="NN71" i="5" s="1"/>
  <c r="JU87" i="5"/>
  <c r="NT87" i="5" s="1"/>
  <c r="JU19" i="5"/>
  <c r="NT19" i="5" s="1"/>
  <c r="JU18" i="5"/>
  <c r="NT18" i="5" s="1"/>
  <c r="HY36" i="5"/>
  <c r="NN36" i="5" s="1"/>
  <c r="PE36" i="5" s="1"/>
  <c r="HY58" i="5"/>
  <c r="NN58" i="5" s="1"/>
  <c r="JU67" i="5"/>
  <c r="NT67" i="5" s="1"/>
  <c r="HY81" i="5"/>
  <c r="NN81" i="5" s="1"/>
  <c r="JU83" i="5"/>
  <c r="NT83" i="5" s="1"/>
  <c r="HY79" i="5"/>
  <c r="NN79" i="5" s="1"/>
  <c r="JU98" i="5"/>
  <c r="NT98" i="5" s="1"/>
  <c r="HY99" i="5"/>
  <c r="NN99" i="5" s="1"/>
  <c r="JU100" i="5"/>
  <c r="NT100" i="5" s="1"/>
  <c r="JU28" i="5"/>
  <c r="NT28" i="5" s="1"/>
  <c r="JU25" i="5"/>
  <c r="NT25" i="5" s="1"/>
  <c r="JU49" i="5"/>
  <c r="NT49" i="5" s="1"/>
  <c r="MF113" i="5"/>
  <c r="MG113" i="5" s="1"/>
  <c r="IG86" i="5"/>
  <c r="NO86" i="5" s="1"/>
  <c r="JU12" i="5"/>
  <c r="NT12" i="5" s="1"/>
  <c r="HY19" i="5"/>
  <c r="NN19" i="5" s="1"/>
  <c r="JU21" i="5"/>
  <c r="NT21" i="5" s="1"/>
  <c r="JU34" i="5"/>
  <c r="NT34" i="5" s="1"/>
  <c r="LA40" i="5"/>
  <c r="NX40" i="5" s="1"/>
  <c r="JU65" i="5"/>
  <c r="NT65" i="5" s="1"/>
  <c r="JU69" i="5"/>
  <c r="NT69" i="5" s="1"/>
  <c r="IW81" i="5"/>
  <c r="NQ81" i="5" s="1"/>
  <c r="PH81" i="5" s="1"/>
  <c r="JU107" i="5"/>
  <c r="NT107" i="5" s="1"/>
  <c r="IG34" i="5"/>
  <c r="NO34" i="5" s="1"/>
  <c r="LI40" i="5"/>
  <c r="NY40" i="5" s="1"/>
  <c r="PP40" i="5" s="1"/>
  <c r="JU54" i="5"/>
  <c r="NT54" i="5" s="1"/>
  <c r="JU61" i="5"/>
  <c r="NT61" i="5" s="1"/>
  <c r="JU86" i="5"/>
  <c r="NT86" i="5" s="1"/>
  <c r="JU92" i="5"/>
  <c r="NT92" i="5" s="1"/>
  <c r="LQ98" i="5"/>
  <c r="NZ98" i="5" s="1"/>
  <c r="IG25" i="5"/>
  <c r="NO25" i="5" s="1"/>
  <c r="HY75" i="5"/>
  <c r="NN75" i="5" s="1"/>
  <c r="PE75" i="5" s="1"/>
  <c r="JU80" i="5"/>
  <c r="NT80" i="5" s="1"/>
  <c r="JU89" i="5"/>
  <c r="NT89" i="5" s="1"/>
  <c r="HY93" i="5"/>
  <c r="NN93" i="5" s="1"/>
  <c r="PE93" i="5" s="1"/>
  <c r="HY112" i="5"/>
  <c r="NN112" i="5" s="1"/>
  <c r="PE112" i="5" s="1"/>
  <c r="IG92" i="5"/>
  <c r="NO92" i="5" s="1"/>
  <c r="HW113" i="5"/>
  <c r="GM32" i="5"/>
  <c r="GM33" i="5"/>
  <c r="GM78" i="5"/>
  <c r="GQ79" i="5"/>
  <c r="NF41" i="5"/>
  <c r="HY76" i="5"/>
  <c r="NN76" i="5" s="1"/>
  <c r="GM111" i="5"/>
  <c r="GM112" i="5"/>
  <c r="IS113" i="5"/>
  <c r="IW113" i="5" s="1"/>
  <c r="JE113" i="5"/>
  <c r="GM24" i="5"/>
  <c r="HY66" i="5"/>
  <c r="NN66" i="5" s="1"/>
  <c r="HD80" i="5"/>
  <c r="NF70" i="5"/>
  <c r="GM107" i="5"/>
  <c r="LK113" i="5"/>
  <c r="JQ113" i="5"/>
  <c r="GM55" i="5"/>
  <c r="JU84" i="5"/>
  <c r="NT84" i="5" s="1"/>
  <c r="HY101" i="5"/>
  <c r="NN101" i="5" s="1"/>
  <c r="GQ38" i="5"/>
  <c r="GM29" i="5"/>
  <c r="CW113" i="5"/>
  <c r="NF74" i="5"/>
  <c r="KU113" i="5"/>
  <c r="KK113" i="5"/>
  <c r="KM113" i="5"/>
  <c r="GM37" i="5"/>
  <c r="GM72" i="5"/>
  <c r="GR79" i="5"/>
  <c r="GM88" i="5"/>
  <c r="GM18" i="5"/>
  <c r="LE113" i="5"/>
  <c r="LI113" i="5" s="1"/>
  <c r="GQ65" i="5"/>
  <c r="GQ105" i="5"/>
  <c r="MO113" i="5"/>
  <c r="KC113" i="5"/>
  <c r="LY113" i="5"/>
  <c r="NF56" i="5"/>
  <c r="NF62" i="5"/>
  <c r="GM71" i="5"/>
  <c r="GR76" i="5"/>
  <c r="GR31" i="5"/>
  <c r="GQ59" i="5"/>
  <c r="JN113" i="5"/>
  <c r="JO113" i="5"/>
  <c r="GL113" i="5"/>
  <c r="GQ31" i="5"/>
  <c r="HU113" i="5"/>
  <c r="NF29" i="5"/>
  <c r="GM61" i="5"/>
  <c r="GR65" i="5"/>
  <c r="GM77" i="5"/>
  <c r="GM74" i="5"/>
  <c r="LM113" i="5"/>
  <c r="LQ113" i="5" s="1"/>
  <c r="GR40" i="5"/>
  <c r="GR41" i="5"/>
  <c r="GM73" i="5"/>
  <c r="GM101" i="5"/>
  <c r="IQ113" i="5"/>
  <c r="GM23" i="5"/>
  <c r="GM69" i="5"/>
  <c r="HY77" i="5"/>
  <c r="NN77" i="5" s="1"/>
  <c r="GM85" i="5"/>
  <c r="GR39" i="5"/>
  <c r="GQ67" i="5"/>
  <c r="IK113" i="5"/>
  <c r="IO113" i="5" s="1"/>
  <c r="IA113" i="5"/>
  <c r="GM52" i="5"/>
  <c r="GQ53" i="5"/>
  <c r="HY43" i="5"/>
  <c r="NN43" i="5" s="1"/>
  <c r="NF106" i="5"/>
  <c r="NF13" i="5"/>
  <c r="GV113" i="5"/>
  <c r="KW113" i="5"/>
  <c r="LA113" i="5" s="1"/>
  <c r="HY48" i="5"/>
  <c r="NN48" i="5" s="1"/>
  <c r="GM57" i="5"/>
  <c r="HY90" i="5"/>
  <c r="NN90" i="5" s="1"/>
  <c r="PE90" i="5" s="1"/>
  <c r="GM109" i="5"/>
  <c r="JM113" i="5"/>
  <c r="NF37" i="5"/>
  <c r="NF23" i="5"/>
  <c r="NF72" i="5"/>
  <c r="GJ113" i="5"/>
  <c r="GU115" i="5" s="1"/>
  <c r="GR21" i="5"/>
  <c r="GR105" i="5"/>
  <c r="GR51" i="5" l="1"/>
  <c r="GR15" i="5"/>
  <c r="GW93" i="5"/>
  <c r="GY93" i="5" s="1"/>
  <c r="NF26" i="5"/>
  <c r="NG26" i="5" s="1"/>
  <c r="NC26" i="5" s="1"/>
  <c r="GQ40" i="5"/>
  <c r="NB103" i="5"/>
  <c r="GQ76" i="5"/>
  <c r="GX110" i="5"/>
  <c r="GY110" i="5" s="1"/>
  <c r="HM110" i="5" s="1"/>
  <c r="NF27" i="5"/>
  <c r="GR50" i="5"/>
  <c r="NG103" i="5"/>
  <c r="NC103" i="5" s="1"/>
  <c r="GQ34" i="5"/>
  <c r="GQ98" i="5"/>
  <c r="GR20" i="5"/>
  <c r="GX27" i="5"/>
  <c r="GY27" i="5" s="1"/>
  <c r="GX89" i="5"/>
  <c r="GY89" i="5" s="1"/>
  <c r="GQ15" i="5"/>
  <c r="GQ89" i="5"/>
  <c r="GR103" i="5"/>
  <c r="GX92" i="5"/>
  <c r="GY92" i="5" s="1"/>
  <c r="HM92" i="5" s="1"/>
  <c r="NF51" i="5"/>
  <c r="NF39" i="5"/>
  <c r="GQ21" i="5"/>
  <c r="GQ108" i="5"/>
  <c r="GR47" i="5"/>
  <c r="GQ104" i="5"/>
  <c r="GR80" i="5"/>
  <c r="GR12" i="5"/>
  <c r="GQ75" i="5"/>
  <c r="NF50" i="5"/>
  <c r="GQ96" i="5"/>
  <c r="GR62" i="5"/>
  <c r="GQ54" i="5"/>
  <c r="GR68" i="5"/>
  <c r="GR93" i="5"/>
  <c r="GQ100" i="5"/>
  <c r="GQ50" i="5"/>
  <c r="GQ87" i="5"/>
  <c r="GR75" i="5"/>
  <c r="HI12" i="5"/>
  <c r="QA113" i="5"/>
  <c r="NR113" i="5" s="1"/>
  <c r="NF46" i="5"/>
  <c r="GQ86" i="5"/>
  <c r="GQ56" i="5"/>
  <c r="GR19" i="5"/>
  <c r="GR82" i="5"/>
  <c r="GQ20" i="5"/>
  <c r="GQ35" i="5"/>
  <c r="PE63" i="5"/>
  <c r="GR44" i="5"/>
  <c r="PE43" i="5"/>
  <c r="PE66" i="5"/>
  <c r="PF92" i="5"/>
  <c r="PK80" i="5"/>
  <c r="PK92" i="5"/>
  <c r="PK69" i="5"/>
  <c r="PK21" i="5"/>
  <c r="PK100" i="5"/>
  <c r="PK83" i="5"/>
  <c r="PE71" i="5"/>
  <c r="PE17" i="5"/>
  <c r="PE107" i="5"/>
  <c r="PF82" i="5"/>
  <c r="PK75" i="5"/>
  <c r="PQ32" i="5"/>
  <c r="PK38" i="5"/>
  <c r="PQ86" i="5"/>
  <c r="PK53" i="5"/>
  <c r="PE110" i="5"/>
  <c r="NF94" i="5"/>
  <c r="NG94" i="5" s="1"/>
  <c r="NC94" i="5" s="1"/>
  <c r="PK94" i="5"/>
  <c r="NF68" i="5"/>
  <c r="NH68" i="5" s="1"/>
  <c r="PE68" i="5"/>
  <c r="PF61" i="5"/>
  <c r="NF30" i="5"/>
  <c r="PE30" i="5"/>
  <c r="PN82" i="5"/>
  <c r="GW43" i="5"/>
  <c r="GY43" i="5" s="1"/>
  <c r="MU43" i="5" s="1"/>
  <c r="MY43" i="5" s="1"/>
  <c r="PK14" i="5"/>
  <c r="PK58" i="5"/>
  <c r="PE15" i="5"/>
  <c r="PE87" i="5"/>
  <c r="PK82" i="5"/>
  <c r="PE108" i="5"/>
  <c r="PK32" i="5"/>
  <c r="PK79" i="5"/>
  <c r="PQ24" i="5"/>
  <c r="PN24" i="5"/>
  <c r="PE77" i="5"/>
  <c r="PK86" i="5"/>
  <c r="PF34" i="5"/>
  <c r="PK65" i="5"/>
  <c r="PE19" i="5"/>
  <c r="PK49" i="5"/>
  <c r="PE99" i="5"/>
  <c r="PE81" i="5"/>
  <c r="PK18" i="5"/>
  <c r="PE67" i="5"/>
  <c r="PK93" i="5"/>
  <c r="PK105" i="5"/>
  <c r="PE34" i="5"/>
  <c r="PK52" i="5"/>
  <c r="PE18" i="5"/>
  <c r="PE25" i="5"/>
  <c r="PK57" i="5"/>
  <c r="PK35" i="5"/>
  <c r="PK110" i="5"/>
  <c r="NF20" i="5"/>
  <c r="NG20" i="5" s="1"/>
  <c r="NC20" i="5" s="1"/>
  <c r="PK20" i="5"/>
  <c r="PK71" i="5"/>
  <c r="PO25" i="5"/>
  <c r="NF42" i="5"/>
  <c r="NG42" i="5" s="1"/>
  <c r="NC42" i="5" s="1"/>
  <c r="PK42" i="5"/>
  <c r="PK112" i="5"/>
  <c r="PE92" i="5"/>
  <c r="NF47" i="5"/>
  <c r="NH47" i="5" s="1"/>
  <c r="PK47" i="5"/>
  <c r="PK109" i="5"/>
  <c r="PE13" i="5"/>
  <c r="PE51" i="5"/>
  <c r="PN52" i="5"/>
  <c r="PE35" i="5"/>
  <c r="PE38" i="5"/>
  <c r="PF55" i="5"/>
  <c r="PK39" i="5"/>
  <c r="PE55" i="5"/>
  <c r="PK73" i="5"/>
  <c r="PE48" i="5"/>
  <c r="PE101" i="5"/>
  <c r="PF25" i="5"/>
  <c r="PK61" i="5"/>
  <c r="PK107" i="5"/>
  <c r="PO40" i="5"/>
  <c r="PK25" i="5"/>
  <c r="PK98" i="5"/>
  <c r="PK67" i="5"/>
  <c r="PK19" i="5"/>
  <c r="PE61" i="5"/>
  <c r="PE85" i="5"/>
  <c r="PK85" i="5"/>
  <c r="PE28" i="5"/>
  <c r="PE52" i="5"/>
  <c r="PK45" i="5"/>
  <c r="PO96" i="5"/>
  <c r="PE49" i="5"/>
  <c r="PK90" i="5"/>
  <c r="NF55" i="5"/>
  <c r="PK55" i="5"/>
  <c r="PK64" i="5"/>
  <c r="PE69" i="5"/>
  <c r="PK59" i="5"/>
  <c r="PK78" i="5"/>
  <c r="PN25" i="5"/>
  <c r="PE45" i="5"/>
  <c r="NF97" i="5"/>
  <c r="PE97" i="5"/>
  <c r="PE96" i="5"/>
  <c r="GW44" i="5"/>
  <c r="GY44" i="5" s="1"/>
  <c r="HM44" i="5" s="1"/>
  <c r="PE109" i="5"/>
  <c r="PK102" i="5"/>
  <c r="NF22" i="5"/>
  <c r="NG22" i="5" s="1"/>
  <c r="NC22" i="5" s="1"/>
  <c r="PK22" i="5"/>
  <c r="PK16" i="5"/>
  <c r="PK27" i="5"/>
  <c r="PE33" i="5"/>
  <c r="PN34" i="5"/>
  <c r="PQ74" i="5"/>
  <c r="PN35" i="5"/>
  <c r="PK84" i="5"/>
  <c r="PE76" i="5"/>
  <c r="PK89" i="5"/>
  <c r="PQ98" i="5"/>
  <c r="PK54" i="5"/>
  <c r="PK34" i="5"/>
  <c r="PF86" i="5"/>
  <c r="PK28" i="5"/>
  <c r="NF79" i="5"/>
  <c r="PE79" i="5"/>
  <c r="PE58" i="5"/>
  <c r="PK87" i="5"/>
  <c r="PO34" i="5"/>
  <c r="PE31" i="5"/>
  <c r="PF96" i="5"/>
  <c r="PE82" i="5"/>
  <c r="PE53" i="5"/>
  <c r="PK44" i="5"/>
  <c r="PO82" i="5"/>
  <c r="PE57" i="5"/>
  <c r="PE83" i="5"/>
  <c r="PE73" i="5"/>
  <c r="PK91" i="5"/>
  <c r="PE84" i="5"/>
  <c r="PO76" i="5"/>
  <c r="PQ65" i="5"/>
  <c r="PE40" i="5"/>
  <c r="PN96" i="5"/>
  <c r="PN77" i="5"/>
  <c r="PN64" i="5"/>
  <c r="PQ34" i="5"/>
  <c r="PE86" i="5"/>
  <c r="PQ43" i="5"/>
  <c r="PE26" i="5"/>
  <c r="PK46" i="5"/>
  <c r="PF12" i="5"/>
  <c r="PK12" i="5"/>
  <c r="GQ84" i="5"/>
  <c r="GR45" i="5"/>
  <c r="GR38" i="5"/>
  <c r="GS38" i="5" s="1"/>
  <c r="GQ106" i="5"/>
  <c r="GQ19" i="5"/>
  <c r="NF14" i="5"/>
  <c r="GR98" i="5"/>
  <c r="GR30" i="5"/>
  <c r="GQ16" i="5"/>
  <c r="GQ95" i="5"/>
  <c r="GQ27" i="5"/>
  <c r="GQ42" i="5"/>
  <c r="GQ45" i="5"/>
  <c r="GR17" i="5"/>
  <c r="NF108" i="5"/>
  <c r="NH108" i="5" s="1"/>
  <c r="GQ30" i="5"/>
  <c r="GR95" i="5"/>
  <c r="NF15" i="5"/>
  <c r="GR89" i="5"/>
  <c r="GS89" i="5" s="1"/>
  <c r="GR91" i="5"/>
  <c r="GQ91" i="5"/>
  <c r="GQ110" i="5"/>
  <c r="GR56" i="5"/>
  <c r="GR42" i="5"/>
  <c r="NF24" i="5"/>
  <c r="NH24" i="5" s="1"/>
  <c r="GQ82" i="5"/>
  <c r="GR64" i="5"/>
  <c r="GR25" i="5"/>
  <c r="GX98" i="5"/>
  <c r="GY98" i="5" s="1"/>
  <c r="GR34" i="5"/>
  <c r="GQ64" i="5"/>
  <c r="GS64" i="5" s="1"/>
  <c r="GR106" i="5"/>
  <c r="GR104" i="5"/>
  <c r="GQ62" i="5"/>
  <c r="GR97" i="5"/>
  <c r="GQ49" i="5"/>
  <c r="GR43" i="5"/>
  <c r="GR108" i="5"/>
  <c r="GR26" i="5"/>
  <c r="GR102" i="5"/>
  <c r="GR13" i="5"/>
  <c r="GR28" i="5"/>
  <c r="GX34" i="5"/>
  <c r="GY34" i="5" s="1"/>
  <c r="GX53" i="5"/>
  <c r="GY53" i="5" s="1"/>
  <c r="HM53" i="5" s="1"/>
  <c r="GX67" i="5"/>
  <c r="GY67" i="5" s="1"/>
  <c r="NF109" i="5"/>
  <c r="NF98" i="5"/>
  <c r="NG98" i="5" s="1"/>
  <c r="NC98" i="5" s="1"/>
  <c r="GQ102" i="5"/>
  <c r="GR67" i="5"/>
  <c r="GS67" i="5" s="1"/>
  <c r="GQ47" i="5"/>
  <c r="GQ13" i="5"/>
  <c r="GR54" i="5"/>
  <c r="GR35" i="5"/>
  <c r="GR87" i="5"/>
  <c r="GQ28" i="5"/>
  <c r="GQ68" i="5"/>
  <c r="GQ43" i="5"/>
  <c r="GS43" i="5" s="1"/>
  <c r="HL43" i="5" s="1"/>
  <c r="GR53" i="5"/>
  <c r="GQ41" i="5"/>
  <c r="GS41" i="5" s="1"/>
  <c r="GW12" i="5"/>
  <c r="GY12" i="5" s="1"/>
  <c r="HM12" i="5" s="1"/>
  <c r="NF78" i="5"/>
  <c r="GR90" i="5"/>
  <c r="GQ46" i="5"/>
  <c r="GQ44" i="5"/>
  <c r="GS44" i="5" s="1"/>
  <c r="GX80" i="5"/>
  <c r="GY80" i="5" s="1"/>
  <c r="HM80" i="5" s="1"/>
  <c r="GW17" i="5"/>
  <c r="GY17" i="5" s="1"/>
  <c r="MU17" i="5" s="1"/>
  <c r="MY17" i="5" s="1"/>
  <c r="GW91" i="5"/>
  <c r="GY91" i="5" s="1"/>
  <c r="HM91" i="5" s="1"/>
  <c r="GQ39" i="5"/>
  <c r="GS39" i="5" s="1"/>
  <c r="HL39" i="5" s="1"/>
  <c r="GR46" i="5"/>
  <c r="NF28" i="5"/>
  <c r="NH28" i="5" s="1"/>
  <c r="GQ92" i="5"/>
  <c r="GR22" i="5"/>
  <c r="GQ22" i="5"/>
  <c r="GQ80" i="5"/>
  <c r="GS80" i="5" s="1"/>
  <c r="GQ60" i="5"/>
  <c r="GQ94" i="5"/>
  <c r="GR27" i="5"/>
  <c r="HC12" i="5"/>
  <c r="GR16" i="5"/>
  <c r="GR59" i="5"/>
  <c r="GS59" i="5" s="1"/>
  <c r="NB60" i="5"/>
  <c r="GR49" i="5"/>
  <c r="GQ103" i="5"/>
  <c r="GS103" i="5" s="1"/>
  <c r="GQ25" i="5"/>
  <c r="GS25" i="5" s="1"/>
  <c r="NF12" i="5"/>
  <c r="GR100" i="5"/>
  <c r="GX100" i="5"/>
  <c r="GY100" i="5" s="1"/>
  <c r="HM100" i="5" s="1"/>
  <c r="HJ80" i="5"/>
  <c r="GW25" i="5"/>
  <c r="GY25" i="5" s="1"/>
  <c r="HM25" i="5" s="1"/>
  <c r="GX108" i="5"/>
  <c r="GY108" i="5" s="1"/>
  <c r="HM108" i="5" s="1"/>
  <c r="NB94" i="5"/>
  <c r="NH104" i="5"/>
  <c r="NI104" i="5" s="1"/>
  <c r="GQ14" i="5"/>
  <c r="GR60" i="5"/>
  <c r="GR66" i="5"/>
  <c r="GR14" i="5"/>
  <c r="GQ36" i="5"/>
  <c r="GQ51" i="5"/>
  <c r="GS51" i="5" s="1"/>
  <c r="HL51" i="5" s="1"/>
  <c r="GQ12" i="5"/>
  <c r="NF95" i="5"/>
  <c r="NH95" i="5" s="1"/>
  <c r="NG60" i="5"/>
  <c r="NC60" i="5" s="1"/>
  <c r="GQ66" i="5"/>
  <c r="NF110" i="5"/>
  <c r="NH110" i="5" s="1"/>
  <c r="NF92" i="5"/>
  <c r="NH92" i="5" s="1"/>
  <c r="GQ58" i="5"/>
  <c r="GR84" i="5"/>
  <c r="NH88" i="5"/>
  <c r="ND88" i="5" s="1"/>
  <c r="NF89" i="5"/>
  <c r="NG89" i="5" s="1"/>
  <c r="NC89" i="5" s="1"/>
  <c r="NF54" i="5"/>
  <c r="NB54" i="5" s="1"/>
  <c r="NF21" i="5"/>
  <c r="NH21" i="5" s="1"/>
  <c r="NF105" i="5"/>
  <c r="NB105" i="5" s="1"/>
  <c r="NF44" i="5"/>
  <c r="NG44" i="5" s="1"/>
  <c r="NC44" i="5" s="1"/>
  <c r="NF65" i="5"/>
  <c r="NH65" i="5" s="1"/>
  <c r="NF100" i="5"/>
  <c r="NG100" i="5" s="1"/>
  <c r="NC100" i="5" s="1"/>
  <c r="NF87" i="5"/>
  <c r="NH87" i="5" s="1"/>
  <c r="NF38" i="5"/>
  <c r="NH38" i="5" s="1"/>
  <c r="NF35" i="5"/>
  <c r="NH35" i="5" s="1"/>
  <c r="NF102" i="5"/>
  <c r="NB102" i="5" s="1"/>
  <c r="NF80" i="5"/>
  <c r="NH80" i="5" s="1"/>
  <c r="NI80" i="5" s="1"/>
  <c r="NF91" i="5"/>
  <c r="NG91" i="5" s="1"/>
  <c r="NC91" i="5" s="1"/>
  <c r="NF111" i="5"/>
  <c r="NH111" i="5" s="1"/>
  <c r="NF59" i="5"/>
  <c r="NH59" i="5" s="1"/>
  <c r="NI59" i="5" s="1"/>
  <c r="NF69" i="5"/>
  <c r="NB69" i="5" s="1"/>
  <c r="NF48" i="5"/>
  <c r="NH48" i="5" s="1"/>
  <c r="NF71" i="5"/>
  <c r="NG71" i="5" s="1"/>
  <c r="NC71" i="5" s="1"/>
  <c r="NF76" i="5"/>
  <c r="NG76" i="5" s="1"/>
  <c r="NC76" i="5" s="1"/>
  <c r="NF99" i="5"/>
  <c r="NG99" i="5" s="1"/>
  <c r="NC99" i="5" s="1"/>
  <c r="NF58" i="5"/>
  <c r="NH58" i="5" s="1"/>
  <c r="NI58" i="5" s="1"/>
  <c r="NF17" i="5"/>
  <c r="NB17" i="5" s="1"/>
  <c r="NF43" i="5"/>
  <c r="NH43" i="5" s="1"/>
  <c r="NF77" i="5"/>
  <c r="NB77" i="5" s="1"/>
  <c r="NF101" i="5"/>
  <c r="NB101" i="5" s="1"/>
  <c r="NF73" i="5"/>
  <c r="NH73" i="5" s="1"/>
  <c r="NF66" i="5"/>
  <c r="NH66" i="5" s="1"/>
  <c r="NF31" i="5"/>
  <c r="NG31" i="5" s="1"/>
  <c r="NC31" i="5" s="1"/>
  <c r="MU53" i="5"/>
  <c r="MY53" i="5" s="1"/>
  <c r="NF93" i="5"/>
  <c r="NB93" i="5" s="1"/>
  <c r="GW62" i="5"/>
  <c r="GY62" i="5" s="1"/>
  <c r="HM62" i="5" s="1"/>
  <c r="GX64" i="5"/>
  <c r="GY64" i="5" s="1"/>
  <c r="HM64" i="5" s="1"/>
  <c r="GW40" i="5"/>
  <c r="GY40" i="5" s="1"/>
  <c r="HM40" i="5" s="1"/>
  <c r="GX56" i="5"/>
  <c r="GY56" i="5" s="1"/>
  <c r="HM56" i="5" s="1"/>
  <c r="GX104" i="5"/>
  <c r="GY104" i="5" s="1"/>
  <c r="HM104" i="5" s="1"/>
  <c r="NF45" i="5"/>
  <c r="NB45" i="5" s="1"/>
  <c r="GX22" i="5"/>
  <c r="GY22" i="5" s="1"/>
  <c r="MU22" i="5" s="1"/>
  <c r="MY22" i="5" s="1"/>
  <c r="GS104" i="5"/>
  <c r="HL104" i="5" s="1"/>
  <c r="GX35" i="5"/>
  <c r="GY35" i="5" s="1"/>
  <c r="HM35" i="5" s="1"/>
  <c r="NG104" i="5"/>
  <c r="NC104" i="5" s="1"/>
  <c r="GX54" i="5"/>
  <c r="GY54" i="5" s="1"/>
  <c r="MU54" i="5" s="1"/>
  <c r="MY54" i="5" s="1"/>
  <c r="NF112" i="5"/>
  <c r="NG112" i="5" s="1"/>
  <c r="NC112" i="5" s="1"/>
  <c r="NF32" i="5"/>
  <c r="NB32" i="5" s="1"/>
  <c r="NF49" i="5"/>
  <c r="NB49" i="5" s="1"/>
  <c r="NF84" i="5"/>
  <c r="NB84" i="5" s="1"/>
  <c r="NF90" i="5"/>
  <c r="NB90" i="5" s="1"/>
  <c r="NF83" i="5"/>
  <c r="NH83" i="5" s="1"/>
  <c r="GX96" i="5"/>
  <c r="GY96" i="5" s="1"/>
  <c r="HM96" i="5" s="1"/>
  <c r="GX81" i="5"/>
  <c r="GY81" i="5" s="1"/>
  <c r="GX84" i="5"/>
  <c r="GY84" i="5" s="1"/>
  <c r="HM84" i="5" s="1"/>
  <c r="GW39" i="5"/>
  <c r="GY39" i="5" s="1"/>
  <c r="GW82" i="5"/>
  <c r="GY82" i="5" s="1"/>
  <c r="HM82" i="5" s="1"/>
  <c r="GW58" i="5"/>
  <c r="GY58" i="5" s="1"/>
  <c r="HM58" i="5" s="1"/>
  <c r="GS75" i="5"/>
  <c r="MT75" i="5" s="1"/>
  <c r="MX75" i="5" s="1"/>
  <c r="NG88" i="5"/>
  <c r="NC88" i="5" s="1"/>
  <c r="GX106" i="5"/>
  <c r="GY106" i="5" s="1"/>
  <c r="MU106" i="5" s="1"/>
  <c r="MY106" i="5" s="1"/>
  <c r="GX26" i="5"/>
  <c r="GY26" i="5" s="1"/>
  <c r="HM26" i="5" s="1"/>
  <c r="GT109" i="5"/>
  <c r="GN109" i="5"/>
  <c r="GZ109" i="5" s="1"/>
  <c r="HF109" i="5" s="1"/>
  <c r="HJ109" i="5" s="1"/>
  <c r="GT57" i="5"/>
  <c r="GN57" i="5"/>
  <c r="GZ57" i="5" s="1"/>
  <c r="HF57" i="5" s="1"/>
  <c r="HI57" i="5" s="1"/>
  <c r="GT71" i="5"/>
  <c r="GN71" i="5"/>
  <c r="GZ71" i="5" s="1"/>
  <c r="HF71" i="5" s="1"/>
  <c r="HI71" i="5" s="1"/>
  <c r="GT88" i="5"/>
  <c r="GN88" i="5"/>
  <c r="GR88" i="5" s="1"/>
  <c r="GT72" i="5"/>
  <c r="GN72" i="5"/>
  <c r="GT107" i="5"/>
  <c r="GN107" i="5"/>
  <c r="GT112" i="5"/>
  <c r="GN112" i="5"/>
  <c r="GX15" i="5"/>
  <c r="GW15" i="5"/>
  <c r="GX79" i="5"/>
  <c r="GW79" i="5"/>
  <c r="GW68" i="5"/>
  <c r="GY68" i="5" s="1"/>
  <c r="GX38" i="5"/>
  <c r="GY38" i="5" s="1"/>
  <c r="HM38" i="5" s="1"/>
  <c r="GW103" i="5"/>
  <c r="GY103" i="5" s="1"/>
  <c r="HM103" i="5" s="1"/>
  <c r="GW50" i="5"/>
  <c r="GY50" i="5" s="1"/>
  <c r="GW16" i="5"/>
  <c r="GY16" i="5" s="1"/>
  <c r="GX49" i="5"/>
  <c r="GY49" i="5" s="1"/>
  <c r="HM49" i="5" s="1"/>
  <c r="GT85" i="5"/>
  <c r="GN85" i="5"/>
  <c r="GZ85" i="5" s="1"/>
  <c r="HF85" i="5" s="1"/>
  <c r="HJ85" i="5" s="1"/>
  <c r="GN23" i="5"/>
  <c r="GZ23" i="5" s="1"/>
  <c r="HF23" i="5" s="1"/>
  <c r="HJ23" i="5" s="1"/>
  <c r="GT23" i="5"/>
  <c r="GT61" i="5"/>
  <c r="GN61" i="5"/>
  <c r="GZ61" i="5" s="1"/>
  <c r="HF61" i="5" s="1"/>
  <c r="HI61" i="5" s="1"/>
  <c r="GN29" i="5"/>
  <c r="GZ29" i="5" s="1"/>
  <c r="HF29" i="5" s="1"/>
  <c r="HJ29" i="5" s="1"/>
  <c r="GT29" i="5"/>
  <c r="GT55" i="5"/>
  <c r="GN55" i="5"/>
  <c r="GZ55" i="5" s="1"/>
  <c r="HF55" i="5" s="1"/>
  <c r="HJ55" i="5" s="1"/>
  <c r="GT111" i="5"/>
  <c r="GN111" i="5"/>
  <c r="GT32" i="5"/>
  <c r="GN32" i="5"/>
  <c r="GT70" i="5"/>
  <c r="GN70" i="5"/>
  <c r="HA93" i="5"/>
  <c r="GQ93" i="5"/>
  <c r="GS93" i="5" s="1"/>
  <c r="HL93" i="5" s="1"/>
  <c r="GX97" i="5"/>
  <c r="GY97" i="5" s="1"/>
  <c r="MU97" i="5" s="1"/>
  <c r="MY97" i="5" s="1"/>
  <c r="GW76" i="5"/>
  <c r="GY76" i="5" s="1"/>
  <c r="GX31" i="5"/>
  <c r="GY31" i="5" s="1"/>
  <c r="GW60" i="5"/>
  <c r="GY60" i="5" s="1"/>
  <c r="HM60" i="5" s="1"/>
  <c r="GX102" i="5"/>
  <c r="GY102" i="5" s="1"/>
  <c r="HM102" i="5" s="1"/>
  <c r="GW65" i="5"/>
  <c r="GX65" i="5"/>
  <c r="GW51" i="5"/>
  <c r="GY51" i="5" s="1"/>
  <c r="HM51" i="5" s="1"/>
  <c r="GX86" i="5"/>
  <c r="GY86" i="5" s="1"/>
  <c r="GX83" i="5"/>
  <c r="GY83" i="5" s="1"/>
  <c r="GW20" i="5"/>
  <c r="GY20" i="5" s="1"/>
  <c r="GW14" i="5"/>
  <c r="GY14" i="5" s="1"/>
  <c r="GX13" i="5"/>
  <c r="GW13" i="5"/>
  <c r="HA90" i="5"/>
  <c r="GQ90" i="5"/>
  <c r="GT52" i="5"/>
  <c r="GN52" i="5"/>
  <c r="GZ52" i="5" s="1"/>
  <c r="HF52" i="5" s="1"/>
  <c r="HI52" i="5" s="1"/>
  <c r="GT73" i="5"/>
  <c r="GN73" i="5"/>
  <c r="GZ73" i="5" s="1"/>
  <c r="HF73" i="5" s="1"/>
  <c r="HI73" i="5" s="1"/>
  <c r="GT77" i="5"/>
  <c r="GN77" i="5"/>
  <c r="GQ77" i="5" s="1"/>
  <c r="GT18" i="5"/>
  <c r="GN18" i="5"/>
  <c r="GT37" i="5"/>
  <c r="GN37" i="5"/>
  <c r="GQ37" i="5" s="1"/>
  <c r="GT78" i="5"/>
  <c r="GN78" i="5"/>
  <c r="GQ78" i="5" s="1"/>
  <c r="GT33" i="5"/>
  <c r="GN33" i="5"/>
  <c r="GZ97" i="5"/>
  <c r="HD97" i="5" s="1"/>
  <c r="GQ97" i="5"/>
  <c r="GW30" i="5"/>
  <c r="GX30" i="5"/>
  <c r="GX36" i="5"/>
  <c r="GY36" i="5" s="1"/>
  <c r="HM36" i="5" s="1"/>
  <c r="GX19" i="5"/>
  <c r="GY19" i="5" s="1"/>
  <c r="MU19" i="5" s="1"/>
  <c r="MY19" i="5" s="1"/>
  <c r="GX87" i="5"/>
  <c r="GY87" i="5" s="1"/>
  <c r="MU87" i="5" s="1"/>
  <c r="MY87" i="5" s="1"/>
  <c r="GW47" i="5"/>
  <c r="GY47" i="5" s="1"/>
  <c r="HM47" i="5" s="1"/>
  <c r="GW42" i="5"/>
  <c r="GY42" i="5" s="1"/>
  <c r="GW90" i="5"/>
  <c r="GY90" i="5" s="1"/>
  <c r="HM90" i="5" s="1"/>
  <c r="GW41" i="5"/>
  <c r="GY41" i="5" s="1"/>
  <c r="GW21" i="5"/>
  <c r="GY21" i="5" s="1"/>
  <c r="GW45" i="5"/>
  <c r="GX45" i="5"/>
  <c r="GW105" i="5"/>
  <c r="GX105" i="5"/>
  <c r="GW95" i="5"/>
  <c r="GX95" i="5"/>
  <c r="GX75" i="5"/>
  <c r="GW75" i="5"/>
  <c r="GP115" i="5"/>
  <c r="GT69" i="5"/>
  <c r="GN69" i="5"/>
  <c r="GZ69" i="5" s="1"/>
  <c r="HF69" i="5" s="1"/>
  <c r="HJ69" i="5" s="1"/>
  <c r="GT101" i="5"/>
  <c r="GN101" i="5"/>
  <c r="GZ101" i="5" s="1"/>
  <c r="HF101" i="5" s="1"/>
  <c r="HI101" i="5" s="1"/>
  <c r="GT74" i="5"/>
  <c r="GN74" i="5"/>
  <c r="GZ74" i="5" s="1"/>
  <c r="HF74" i="5" s="1"/>
  <c r="HI74" i="5" s="1"/>
  <c r="GT24" i="5"/>
  <c r="GN24" i="5"/>
  <c r="GT99" i="5"/>
  <c r="GN99" i="5"/>
  <c r="GT48" i="5"/>
  <c r="GN48" i="5"/>
  <c r="GT63" i="5"/>
  <c r="GN63" i="5"/>
  <c r="GX28" i="5"/>
  <c r="GW28" i="5"/>
  <c r="GX46" i="5"/>
  <c r="GW46" i="5"/>
  <c r="GW66" i="5"/>
  <c r="GY66" i="5" s="1"/>
  <c r="HM66" i="5" s="1"/>
  <c r="GX59" i="5"/>
  <c r="GY59" i="5" s="1"/>
  <c r="HM59" i="5" s="1"/>
  <c r="GX94" i="5"/>
  <c r="GY94" i="5" s="1"/>
  <c r="MU94" i="5" s="1"/>
  <c r="MY94" i="5" s="1"/>
  <c r="GO115" i="5"/>
  <c r="GQ17" i="5"/>
  <c r="GS17" i="5" s="1"/>
  <c r="NF64" i="5"/>
  <c r="NB64" i="5" s="1"/>
  <c r="NF82" i="5"/>
  <c r="NB82" i="5" s="1"/>
  <c r="NF36" i="5"/>
  <c r="NG36" i="5" s="1"/>
  <c r="NC36" i="5" s="1"/>
  <c r="NF57" i="5"/>
  <c r="NH57" i="5" s="1"/>
  <c r="NB71" i="5"/>
  <c r="NF81" i="5"/>
  <c r="NH81" i="5" s="1"/>
  <c r="NF40" i="5"/>
  <c r="NG40" i="5" s="1"/>
  <c r="NC40" i="5" s="1"/>
  <c r="GS53" i="5"/>
  <c r="HL53" i="5" s="1"/>
  <c r="NF53" i="5"/>
  <c r="NB53" i="5" s="1"/>
  <c r="GS30" i="5"/>
  <c r="MT30" i="5" s="1"/>
  <c r="MX30" i="5" s="1"/>
  <c r="GS31" i="5"/>
  <c r="MT31" i="5" s="1"/>
  <c r="MX31" i="5" s="1"/>
  <c r="NF85" i="5"/>
  <c r="NH85" i="5" s="1"/>
  <c r="NF52" i="5"/>
  <c r="NG52" i="5" s="1"/>
  <c r="NC52" i="5" s="1"/>
  <c r="NF96" i="5"/>
  <c r="NB96" i="5" s="1"/>
  <c r="NF86" i="5"/>
  <c r="NH86" i="5" s="1"/>
  <c r="NF34" i="5"/>
  <c r="NG34" i="5" s="1"/>
  <c r="NC34" i="5" s="1"/>
  <c r="NB58" i="5"/>
  <c r="NF75" i="5"/>
  <c r="NH75" i="5" s="1"/>
  <c r="NI75" i="5" s="1"/>
  <c r="NF107" i="5"/>
  <c r="NB107" i="5" s="1"/>
  <c r="NF25" i="5"/>
  <c r="NG25" i="5" s="1"/>
  <c r="NC25" i="5" s="1"/>
  <c r="MI115" i="5"/>
  <c r="MU104" i="5"/>
  <c r="MY104" i="5" s="1"/>
  <c r="MT104" i="5"/>
  <c r="MX104" i="5" s="1"/>
  <c r="MU26" i="5"/>
  <c r="MY26" i="5" s="1"/>
  <c r="HM43" i="5"/>
  <c r="HM93" i="5"/>
  <c r="MU93" i="5"/>
  <c r="MY93" i="5" s="1"/>
  <c r="NF19" i="5"/>
  <c r="NF18" i="5"/>
  <c r="NH18" i="5" s="1"/>
  <c r="NI18" i="5" s="1"/>
  <c r="NF67" i="5"/>
  <c r="GS54" i="5"/>
  <c r="GS87" i="5"/>
  <c r="NF61" i="5"/>
  <c r="GM113" i="5"/>
  <c r="GN115" i="5" s="1"/>
  <c r="HI54" i="5"/>
  <c r="HC54" i="5"/>
  <c r="HI39" i="5"/>
  <c r="HC39" i="5"/>
  <c r="GQ26" i="5"/>
  <c r="NG12" i="5"/>
  <c r="NC12" i="5" s="1"/>
  <c r="NB12" i="5"/>
  <c r="NH12" i="5"/>
  <c r="HI87" i="5"/>
  <c r="HC87" i="5"/>
  <c r="NB24" i="5"/>
  <c r="GS15" i="5"/>
  <c r="NH13" i="5"/>
  <c r="NG13" i="5"/>
  <c r="NC13" i="5" s="1"/>
  <c r="NB13" i="5"/>
  <c r="NH106" i="5"/>
  <c r="NG106" i="5"/>
  <c r="NC106" i="5" s="1"/>
  <c r="NB106" i="5"/>
  <c r="HI82" i="5"/>
  <c r="HC82" i="5"/>
  <c r="NG27" i="5"/>
  <c r="NC27" i="5" s="1"/>
  <c r="NH27" i="5"/>
  <c r="NB27" i="5"/>
  <c r="HI45" i="5"/>
  <c r="HC45" i="5"/>
  <c r="HJ12" i="5"/>
  <c r="HD12" i="5"/>
  <c r="HI98" i="5"/>
  <c r="HC98" i="5"/>
  <c r="HI67" i="5"/>
  <c r="HC67" i="5"/>
  <c r="HJ39" i="5"/>
  <c r="HD39" i="5"/>
  <c r="HI43" i="5"/>
  <c r="HC43" i="5"/>
  <c r="HJ34" i="5"/>
  <c r="HD34" i="5"/>
  <c r="HJ40" i="5"/>
  <c r="HD40" i="5"/>
  <c r="NB92" i="5"/>
  <c r="NB78" i="5"/>
  <c r="NH78" i="5"/>
  <c r="NG78" i="5"/>
  <c r="NC78" i="5" s="1"/>
  <c r="NG33" i="5"/>
  <c r="NC33" i="5" s="1"/>
  <c r="NB33" i="5"/>
  <c r="NH33" i="5"/>
  <c r="HI75" i="5"/>
  <c r="HC75" i="5"/>
  <c r="HI64" i="5"/>
  <c r="HC64" i="5"/>
  <c r="HJ31" i="5"/>
  <c r="HD31" i="5"/>
  <c r="HJ104" i="5"/>
  <c r="HD104" i="5"/>
  <c r="HJ90" i="5"/>
  <c r="HD90" i="5"/>
  <c r="HI16" i="5"/>
  <c r="HC16" i="5"/>
  <c r="NH79" i="5"/>
  <c r="NG79" i="5"/>
  <c r="NC79" i="5" s="1"/>
  <c r="NB79" i="5"/>
  <c r="HJ59" i="5"/>
  <c r="HD59" i="5"/>
  <c r="GR92" i="5"/>
  <c r="HI76" i="5"/>
  <c r="HC76" i="5"/>
  <c r="NG50" i="5"/>
  <c r="NC50" i="5" s="1"/>
  <c r="NB50" i="5"/>
  <c r="NH50" i="5"/>
  <c r="HI35" i="5"/>
  <c r="HC35" i="5"/>
  <c r="HJ13" i="5"/>
  <c r="HD13" i="5"/>
  <c r="NG101" i="5"/>
  <c r="NC101" i="5" s="1"/>
  <c r="GS50" i="5"/>
  <c r="HI103" i="5"/>
  <c r="HC103" i="5"/>
  <c r="HJ95" i="5"/>
  <c r="HD95" i="5"/>
  <c r="HJ62" i="5"/>
  <c r="HD62" i="5"/>
  <c r="HI25" i="5"/>
  <c r="HC25" i="5"/>
  <c r="HJ60" i="5"/>
  <c r="HD60" i="5"/>
  <c r="MH115" i="5"/>
  <c r="NB83" i="5"/>
  <c r="HJ35" i="5"/>
  <c r="HD35" i="5"/>
  <c r="HJ87" i="5"/>
  <c r="HD87" i="5"/>
  <c r="HJ44" i="5"/>
  <c r="HD44" i="5"/>
  <c r="HJ93" i="5"/>
  <c r="HD93" i="5"/>
  <c r="HJ68" i="5"/>
  <c r="HD68" i="5"/>
  <c r="HJ105" i="5"/>
  <c r="HD105" i="5"/>
  <c r="HJ106" i="5"/>
  <c r="HD106" i="5"/>
  <c r="NG84" i="5"/>
  <c r="NC84" i="5" s="1"/>
  <c r="HJ15" i="5"/>
  <c r="HD15" i="5"/>
  <c r="HI84" i="5"/>
  <c r="HC84" i="5"/>
  <c r="HI28" i="5"/>
  <c r="HC28" i="5"/>
  <c r="HI15" i="5"/>
  <c r="HC15" i="5"/>
  <c r="HI60" i="5"/>
  <c r="HC60" i="5"/>
  <c r="HI53" i="5"/>
  <c r="HC53" i="5"/>
  <c r="HI94" i="5"/>
  <c r="HC94" i="5"/>
  <c r="HJ74" i="5"/>
  <c r="HJ38" i="5"/>
  <c r="HD38" i="5"/>
  <c r="GS21" i="5"/>
  <c r="HI49" i="5"/>
  <c r="HC49" i="5"/>
  <c r="HJ27" i="5"/>
  <c r="HD27" i="5"/>
  <c r="HJ46" i="5"/>
  <c r="HD46" i="5"/>
  <c r="HJ19" i="5"/>
  <c r="HD19" i="5"/>
  <c r="HD17" i="5"/>
  <c r="HJ41" i="5"/>
  <c r="HD41" i="5"/>
  <c r="HJ43" i="5"/>
  <c r="HD43" i="5"/>
  <c r="HJ53" i="5"/>
  <c r="HD53" i="5"/>
  <c r="HJ108" i="5"/>
  <c r="HD108" i="5"/>
  <c r="HJ103" i="5"/>
  <c r="HD103" i="5"/>
  <c r="GR83" i="5"/>
  <c r="HI91" i="5"/>
  <c r="HC91" i="5"/>
  <c r="HI59" i="5"/>
  <c r="HC59" i="5"/>
  <c r="HJ16" i="5"/>
  <c r="HD16" i="5"/>
  <c r="HJ20" i="5"/>
  <c r="HD20" i="5"/>
  <c r="GQ81" i="5"/>
  <c r="HJ76" i="5"/>
  <c r="HD76" i="5"/>
  <c r="NH62" i="5"/>
  <c r="NG62" i="5"/>
  <c r="NC62" i="5" s="1"/>
  <c r="NB62" i="5"/>
  <c r="NG56" i="5"/>
  <c r="NC56" i="5" s="1"/>
  <c r="NB56" i="5"/>
  <c r="NH56" i="5"/>
  <c r="GS40" i="5"/>
  <c r="NG14" i="5"/>
  <c r="NC14" i="5" s="1"/>
  <c r="NB14" i="5"/>
  <c r="NH14" i="5"/>
  <c r="GS105" i="5"/>
  <c r="HJ102" i="5"/>
  <c r="HD102" i="5"/>
  <c r="GS65" i="5"/>
  <c r="HI56" i="5"/>
  <c r="HC56" i="5"/>
  <c r="NG16" i="5"/>
  <c r="NC16" i="5" s="1"/>
  <c r="NB16" i="5"/>
  <c r="NH16" i="5"/>
  <c r="HJ79" i="5"/>
  <c r="HD79" i="5"/>
  <c r="NH74" i="5"/>
  <c r="NG74" i="5"/>
  <c r="NC74" i="5" s="1"/>
  <c r="NB74" i="5"/>
  <c r="HJ47" i="5"/>
  <c r="HD47" i="5"/>
  <c r="HI34" i="5"/>
  <c r="HC34" i="5"/>
  <c r="HJ22" i="5"/>
  <c r="HD22" i="5"/>
  <c r="HJ84" i="5"/>
  <c r="HD84" i="5"/>
  <c r="HJ14" i="5"/>
  <c r="HD14" i="5"/>
  <c r="HJ49" i="5"/>
  <c r="HD49" i="5"/>
  <c r="HI51" i="5"/>
  <c r="HC51" i="5"/>
  <c r="HI50" i="5"/>
  <c r="HC50" i="5"/>
  <c r="HI66" i="5"/>
  <c r="HC66" i="5"/>
  <c r="HI36" i="5"/>
  <c r="HC36" i="5"/>
  <c r="HI22" i="5"/>
  <c r="HC22" i="5"/>
  <c r="NH30" i="5"/>
  <c r="NB30" i="5"/>
  <c r="NG30" i="5"/>
  <c r="NC30" i="5" s="1"/>
  <c r="GR110" i="5"/>
  <c r="GS110" i="5" s="1"/>
  <c r="HI104" i="5"/>
  <c r="HC104" i="5"/>
  <c r="HI23" i="5"/>
  <c r="HJ21" i="5"/>
  <c r="HD21" i="5"/>
  <c r="NH72" i="5"/>
  <c r="NG72" i="5"/>
  <c r="NC72" i="5" s="1"/>
  <c r="NB72" i="5"/>
  <c r="HI62" i="5"/>
  <c r="HC62" i="5"/>
  <c r="NG39" i="5"/>
  <c r="NC39" i="5" s="1"/>
  <c r="NB39" i="5"/>
  <c r="NH39" i="5"/>
  <c r="NG23" i="5"/>
  <c r="NC23" i="5" s="1"/>
  <c r="NB23" i="5"/>
  <c r="NH23" i="5"/>
  <c r="NB37" i="5"/>
  <c r="NH37" i="5"/>
  <c r="NG37" i="5"/>
  <c r="NC37" i="5" s="1"/>
  <c r="NH55" i="5"/>
  <c r="NG55" i="5"/>
  <c r="NC55" i="5" s="1"/>
  <c r="NB55" i="5"/>
  <c r="HJ45" i="5"/>
  <c r="HD45" i="5"/>
  <c r="GP113" i="5"/>
  <c r="HI89" i="5"/>
  <c r="HC89" i="5"/>
  <c r="GS68" i="5"/>
  <c r="HD61" i="5"/>
  <c r="NG46" i="5"/>
  <c r="NC46" i="5" s="1"/>
  <c r="NB46" i="5"/>
  <c r="NH46" i="5"/>
  <c r="HI21" i="5"/>
  <c r="HC21" i="5"/>
  <c r="GR94" i="5"/>
  <c r="NH63" i="5"/>
  <c r="NG63" i="5"/>
  <c r="NC63" i="5" s="1"/>
  <c r="NB63" i="5"/>
  <c r="HI86" i="5"/>
  <c r="HC86" i="5"/>
  <c r="HI106" i="5"/>
  <c r="HC106" i="5"/>
  <c r="HJ65" i="5"/>
  <c r="HD65" i="5"/>
  <c r="HJ82" i="5"/>
  <c r="HD82" i="5"/>
  <c r="HI31" i="5"/>
  <c r="HC31" i="5"/>
  <c r="GS102" i="5"/>
  <c r="HI19" i="5"/>
  <c r="HC19" i="5"/>
  <c r="HI100" i="5"/>
  <c r="HC100" i="5"/>
  <c r="HJ50" i="5"/>
  <c r="HD50" i="5"/>
  <c r="NB65" i="5"/>
  <c r="HI40" i="5"/>
  <c r="HC40" i="5"/>
  <c r="HI30" i="5"/>
  <c r="HC30" i="5"/>
  <c r="HI105" i="5"/>
  <c r="HC105" i="5"/>
  <c r="HI65" i="5"/>
  <c r="HC65" i="5"/>
  <c r="HJ56" i="5"/>
  <c r="HD56" i="5"/>
  <c r="HI92" i="5"/>
  <c r="HC92" i="5"/>
  <c r="GS46" i="5"/>
  <c r="GS20" i="5"/>
  <c r="GR81" i="5"/>
  <c r="GO113" i="5"/>
  <c r="JR113" i="5"/>
  <c r="JT113" i="5" s="1"/>
  <c r="GR96" i="5"/>
  <c r="GS96" i="5" s="1"/>
  <c r="NH70" i="5"/>
  <c r="NG70" i="5"/>
  <c r="NC70" i="5" s="1"/>
  <c r="NB70" i="5"/>
  <c r="HJ75" i="5"/>
  <c r="HD75" i="5"/>
  <c r="GS47" i="5"/>
  <c r="HJ51" i="5"/>
  <c r="HD51" i="5"/>
  <c r="NH41" i="5"/>
  <c r="NG41" i="5"/>
  <c r="NC41" i="5" s="1"/>
  <c r="NB41" i="5"/>
  <c r="HJ28" i="5"/>
  <c r="HD28" i="5"/>
  <c r="NB38" i="5"/>
  <c r="HJ100" i="5"/>
  <c r="HD100" i="5"/>
  <c r="GS79" i="5"/>
  <c r="NB73" i="5"/>
  <c r="HI44" i="5"/>
  <c r="HC44" i="5"/>
  <c r="HJ54" i="5"/>
  <c r="HD54" i="5"/>
  <c r="NB35" i="5"/>
  <c r="NB109" i="5"/>
  <c r="NH109" i="5"/>
  <c r="NG109" i="5"/>
  <c r="NC109" i="5" s="1"/>
  <c r="HJ89" i="5"/>
  <c r="HD89" i="5"/>
  <c r="HI42" i="5"/>
  <c r="HC42" i="5"/>
  <c r="GR86" i="5"/>
  <c r="GS86" i="5" s="1"/>
  <c r="HI68" i="5"/>
  <c r="HC68" i="5"/>
  <c r="GR36" i="5"/>
  <c r="GS36" i="5" s="1"/>
  <c r="HJ64" i="5"/>
  <c r="HD64" i="5"/>
  <c r="NH51" i="5"/>
  <c r="NG51" i="5"/>
  <c r="NC51" i="5" s="1"/>
  <c r="NB51" i="5"/>
  <c r="NG29" i="5"/>
  <c r="NC29" i="5" s="1"/>
  <c r="NB29" i="5"/>
  <c r="NH29" i="5"/>
  <c r="HJ91" i="5"/>
  <c r="HD91" i="5"/>
  <c r="HI41" i="5"/>
  <c r="HC41" i="5"/>
  <c r="HI108" i="5"/>
  <c r="HC108" i="5"/>
  <c r="HI102" i="5"/>
  <c r="HC102" i="5"/>
  <c r="HJ26" i="5"/>
  <c r="HD26" i="5"/>
  <c r="HI110" i="5"/>
  <c r="HC110" i="5"/>
  <c r="GR58" i="5"/>
  <c r="NB22" i="5"/>
  <c r="HJ98" i="5"/>
  <c r="HD98" i="5"/>
  <c r="HJ52" i="5"/>
  <c r="HJ30" i="5"/>
  <c r="HD30" i="5"/>
  <c r="NI103" i="5"/>
  <c r="ND103" i="5"/>
  <c r="HI95" i="5"/>
  <c r="HC95" i="5"/>
  <c r="HJ67" i="5"/>
  <c r="HD67" i="5"/>
  <c r="HI46" i="5"/>
  <c r="HC46" i="5"/>
  <c r="HJ25" i="5"/>
  <c r="HD25" i="5"/>
  <c r="HI20" i="5"/>
  <c r="HC20" i="5"/>
  <c r="HI14" i="5"/>
  <c r="HC14" i="5"/>
  <c r="NH97" i="5"/>
  <c r="NB97" i="5"/>
  <c r="NG97" i="5"/>
  <c r="NC97" i="5" s="1"/>
  <c r="GS76" i="5"/>
  <c r="HJ66" i="5"/>
  <c r="HD66" i="5"/>
  <c r="HI58" i="5"/>
  <c r="HC58" i="5"/>
  <c r="NH26" i="5"/>
  <c r="HJ42" i="5"/>
  <c r="HD42" i="5"/>
  <c r="HI38" i="5"/>
  <c r="HC38" i="5"/>
  <c r="ND60" i="5"/>
  <c r="NI60" i="5"/>
  <c r="HI96" i="5"/>
  <c r="HC96" i="5"/>
  <c r="HI47" i="5"/>
  <c r="HC47" i="5"/>
  <c r="HI13" i="5"/>
  <c r="HC13" i="5"/>
  <c r="HI79" i="5"/>
  <c r="HC79" i="5"/>
  <c r="HE79" i="5" s="1"/>
  <c r="HI80" i="5"/>
  <c r="HC80" i="5"/>
  <c r="HE80" i="5" s="1"/>
  <c r="GQ83" i="5"/>
  <c r="GR23" i="5"/>
  <c r="HI27" i="5"/>
  <c r="HC27" i="5"/>
  <c r="HY113" i="5"/>
  <c r="GS98" i="5" l="1"/>
  <c r="HL98" i="5" s="1"/>
  <c r="NB81" i="5"/>
  <c r="NI88" i="5"/>
  <c r="NH99" i="5"/>
  <c r="NB26" i="5"/>
  <c r="NG105" i="5"/>
  <c r="NC105" i="5" s="1"/>
  <c r="GS92" i="5"/>
  <c r="GS84" i="5"/>
  <c r="GS22" i="5"/>
  <c r="HL22" i="5" s="1"/>
  <c r="NG81" i="5"/>
  <c r="NC81" i="5" s="1"/>
  <c r="NB48" i="5"/>
  <c r="NG83" i="5"/>
  <c r="NC83" i="5" s="1"/>
  <c r="NH101" i="5"/>
  <c r="NI101" i="5" s="1"/>
  <c r="NG92" i="5"/>
  <c r="NC92" i="5" s="1"/>
  <c r="NH89" i="5"/>
  <c r="NI89" i="5" s="1"/>
  <c r="NH44" i="5"/>
  <c r="NG48" i="5"/>
  <c r="NC48" i="5" s="1"/>
  <c r="NG38" i="5"/>
  <c r="NC38" i="5" s="1"/>
  <c r="NG95" i="5"/>
  <c r="NC95" i="5" s="1"/>
  <c r="ND58" i="5"/>
  <c r="HK38" i="5"/>
  <c r="HO38" i="5" s="1"/>
  <c r="HE46" i="5"/>
  <c r="NG58" i="5"/>
  <c r="NC58" i="5" s="1"/>
  <c r="GS34" i="5"/>
  <c r="NB87" i="5"/>
  <c r="NG77" i="5"/>
  <c r="NC77" i="5" s="1"/>
  <c r="MU64" i="5"/>
  <c r="MY64" i="5" s="1"/>
  <c r="OJ64" i="5" s="1"/>
  <c r="OL64" i="5" s="1"/>
  <c r="NH31" i="5"/>
  <c r="GS100" i="5"/>
  <c r="HL100" i="5" s="1"/>
  <c r="NG45" i="5"/>
  <c r="NC45" i="5" s="1"/>
  <c r="NH105" i="5"/>
  <c r="ND75" i="5"/>
  <c r="ND80" i="5"/>
  <c r="NG87" i="5"/>
  <c r="NC87" i="5" s="1"/>
  <c r="NH77" i="5"/>
  <c r="NB99" i="5"/>
  <c r="MU91" i="5"/>
  <c r="MY91" i="5" s="1"/>
  <c r="PB91" i="5" s="1"/>
  <c r="QP91" i="5" s="1"/>
  <c r="NG110" i="5"/>
  <c r="NC110" i="5" s="1"/>
  <c r="NH40" i="5"/>
  <c r="NB31" i="5"/>
  <c r="MU89" i="5"/>
  <c r="MY89" i="5" s="1"/>
  <c r="PB89" i="5" s="1"/>
  <c r="QP89" i="5" s="1"/>
  <c r="HM89" i="5"/>
  <c r="NB47" i="5"/>
  <c r="HD55" i="5"/>
  <c r="NH42" i="5"/>
  <c r="NI42" i="5" s="1"/>
  <c r="GR71" i="5"/>
  <c r="HJ73" i="5"/>
  <c r="NH49" i="5"/>
  <c r="NB66" i="5"/>
  <c r="HI109" i="5"/>
  <c r="NG49" i="5"/>
  <c r="NC49" i="5" s="1"/>
  <c r="HI55" i="5"/>
  <c r="NH76" i="5"/>
  <c r="NI76" i="5" s="1"/>
  <c r="NB108" i="5"/>
  <c r="NB43" i="5"/>
  <c r="HC61" i="5"/>
  <c r="NH20" i="5"/>
  <c r="NI20" i="5" s="1"/>
  <c r="GS19" i="5"/>
  <c r="HM27" i="5"/>
  <c r="MU27" i="5"/>
  <c r="MY27" i="5" s="1"/>
  <c r="OJ27" i="5" s="1"/>
  <c r="OL27" i="5" s="1"/>
  <c r="OP27" i="5" s="1"/>
  <c r="OQ27" i="5" s="1"/>
  <c r="OR27" i="5" s="1"/>
  <c r="PI27" i="5" s="1"/>
  <c r="GS27" i="5"/>
  <c r="HL27" i="5" s="1"/>
  <c r="GS35" i="5"/>
  <c r="GS56" i="5"/>
  <c r="GS62" i="5"/>
  <c r="HL62" i="5" s="1"/>
  <c r="GS108" i="5"/>
  <c r="HL108" i="5" s="1"/>
  <c r="NG35" i="5"/>
  <c r="NC35" i="5" s="1"/>
  <c r="NG65" i="5"/>
  <c r="NC65" i="5" s="1"/>
  <c r="NG47" i="5"/>
  <c r="NC47" i="5" s="1"/>
  <c r="NB68" i="5"/>
  <c r="NB42" i="5"/>
  <c r="NB20" i="5"/>
  <c r="MU108" i="5"/>
  <c r="MY108" i="5" s="1"/>
  <c r="OJ108" i="5" s="1"/>
  <c r="OL108" i="5" s="1"/>
  <c r="NH71" i="5"/>
  <c r="NI71" i="5" s="1"/>
  <c r="NE71" i="5" s="1"/>
  <c r="HI29" i="5"/>
  <c r="HK46" i="5"/>
  <c r="NG73" i="5"/>
  <c r="NC73" i="5" s="1"/>
  <c r="NG108" i="5"/>
  <c r="NC108" i="5" s="1"/>
  <c r="NB86" i="5"/>
  <c r="NH98" i="5"/>
  <c r="HD23" i="5"/>
  <c r="NG68" i="5"/>
  <c r="NC68" i="5" s="1"/>
  <c r="HK12" i="5"/>
  <c r="GS26" i="5"/>
  <c r="HC23" i="5"/>
  <c r="NG54" i="5"/>
  <c r="NC54" i="5" s="1"/>
  <c r="HM17" i="5"/>
  <c r="GS12" i="5"/>
  <c r="GS95" i="5"/>
  <c r="MT95" i="5" s="1"/>
  <c r="MX95" i="5" s="1"/>
  <c r="GS45" i="5"/>
  <c r="HL45" i="5" s="1"/>
  <c r="NH64" i="5"/>
  <c r="ND64" i="5" s="1"/>
  <c r="GS16" i="5"/>
  <c r="GS82" i="5"/>
  <c r="MT82" i="5" s="1"/>
  <c r="MX82" i="5" s="1"/>
  <c r="MT59" i="5"/>
  <c r="MX59" i="5" s="1"/>
  <c r="NJ59" i="5" s="1"/>
  <c r="HL59" i="5"/>
  <c r="NH45" i="5"/>
  <c r="GS94" i="5"/>
  <c r="HL94" i="5" s="1"/>
  <c r="NG66" i="5"/>
  <c r="NC66" i="5" s="1"/>
  <c r="NG43" i="5"/>
  <c r="NC43" i="5" s="1"/>
  <c r="NH84" i="5"/>
  <c r="NG93" i="5"/>
  <c r="NC93" i="5" s="1"/>
  <c r="GS91" i="5"/>
  <c r="HL91" i="5" s="1"/>
  <c r="NG96" i="5"/>
  <c r="NC96" i="5" s="1"/>
  <c r="NB76" i="5"/>
  <c r="GQ57" i="5"/>
  <c r="HC52" i="5"/>
  <c r="NH93" i="5"/>
  <c r="NG24" i="5"/>
  <c r="NC24" i="5" s="1"/>
  <c r="NB100" i="5"/>
  <c r="MU56" i="5"/>
  <c r="MY56" i="5" s="1"/>
  <c r="PB56" i="5" s="1"/>
  <c r="QP56" i="5" s="1"/>
  <c r="HM54" i="5"/>
  <c r="MU44" i="5"/>
  <c r="MY44" i="5" s="1"/>
  <c r="OJ44" i="5" s="1"/>
  <c r="GS13" i="5"/>
  <c r="HL13" i="5" s="1"/>
  <c r="HK13" i="5"/>
  <c r="MW13" i="5" s="1"/>
  <c r="NA13" i="5" s="1"/>
  <c r="HC57" i="5"/>
  <c r="NH100" i="5"/>
  <c r="PB108" i="5"/>
  <c r="QP108" i="5" s="1"/>
  <c r="PB64" i="5"/>
  <c r="QP64" i="5" s="1"/>
  <c r="PB104" i="5"/>
  <c r="QP104" i="5" s="1"/>
  <c r="OJ104" i="5"/>
  <c r="PB87" i="5"/>
  <c r="QP87" i="5" s="1"/>
  <c r="OJ87" i="5"/>
  <c r="PB97" i="5"/>
  <c r="QP97" i="5" s="1"/>
  <c r="OJ97" i="5"/>
  <c r="OS97" i="5" s="1"/>
  <c r="PB27" i="5"/>
  <c r="QP27" i="5" s="1"/>
  <c r="PB94" i="5"/>
  <c r="QP94" i="5" s="1"/>
  <c r="OJ94" i="5"/>
  <c r="PB19" i="5"/>
  <c r="QP19" i="5" s="1"/>
  <c r="OJ19" i="5"/>
  <c r="OS19" i="5" s="1"/>
  <c r="PB22" i="5"/>
  <c r="QP22" i="5" s="1"/>
  <c r="OJ22" i="5"/>
  <c r="OS22" i="5" s="1"/>
  <c r="PB53" i="5"/>
  <c r="QP53" i="5" s="1"/>
  <c r="OJ53" i="5"/>
  <c r="OS53" i="5" s="1"/>
  <c r="OJ89" i="5"/>
  <c r="OL89" i="5" s="1"/>
  <c r="PB93" i="5"/>
  <c r="QP93" i="5" s="1"/>
  <c r="OJ93" i="5"/>
  <c r="PB43" i="5"/>
  <c r="QP43" i="5" s="1"/>
  <c r="OJ43" i="5"/>
  <c r="OS43" i="5" s="1"/>
  <c r="PB26" i="5"/>
  <c r="QP26" i="5" s="1"/>
  <c r="OJ26" i="5"/>
  <c r="OL26" i="5" s="1"/>
  <c r="PB106" i="5"/>
  <c r="QP106" i="5" s="1"/>
  <c r="OJ106" i="5"/>
  <c r="PB54" i="5"/>
  <c r="QP54" i="5" s="1"/>
  <c r="OJ54" i="5"/>
  <c r="OS54" i="5" s="1"/>
  <c r="PB17" i="5"/>
  <c r="QP17" i="5" s="1"/>
  <c r="OJ17" i="5"/>
  <c r="GS106" i="5"/>
  <c r="HL106" i="5" s="1"/>
  <c r="GS66" i="5"/>
  <c r="MT100" i="5"/>
  <c r="MX100" i="5" s="1"/>
  <c r="NJ100" i="5" s="1"/>
  <c r="NH22" i="5"/>
  <c r="ND22" i="5" s="1"/>
  <c r="NG28" i="5"/>
  <c r="NC28" i="5" s="1"/>
  <c r="NB95" i="5"/>
  <c r="HC101" i="5"/>
  <c r="NB98" i="5"/>
  <c r="HE12" i="5"/>
  <c r="HN12" i="5" s="1"/>
  <c r="NH94" i="5"/>
  <c r="NB28" i="5"/>
  <c r="HK31" i="5"/>
  <c r="HO31" i="5" s="1"/>
  <c r="NH90" i="5"/>
  <c r="ND90" i="5" s="1"/>
  <c r="MU103" i="5"/>
  <c r="MY103" i="5" s="1"/>
  <c r="MU25" i="5"/>
  <c r="MY25" i="5" s="1"/>
  <c r="NK25" i="5" s="1"/>
  <c r="NB21" i="5"/>
  <c r="HJ101" i="5"/>
  <c r="NG69" i="5"/>
  <c r="NC69" i="5" s="1"/>
  <c r="NB112" i="5"/>
  <c r="NG59" i="5"/>
  <c r="NC59" i="5" s="1"/>
  <c r="GS97" i="5"/>
  <c r="GS90" i="5"/>
  <c r="HL90" i="5" s="1"/>
  <c r="NG102" i="5"/>
  <c r="NC102" i="5" s="1"/>
  <c r="GS42" i="5"/>
  <c r="MT42" i="5" s="1"/>
  <c r="MX42" i="5" s="1"/>
  <c r="NJ42" i="5" s="1"/>
  <c r="NE60" i="5"/>
  <c r="NE58" i="5"/>
  <c r="NE59" i="5"/>
  <c r="NE80" i="5"/>
  <c r="NE89" i="5"/>
  <c r="NE18" i="5"/>
  <c r="NE75" i="5"/>
  <c r="NE103" i="5"/>
  <c r="NE88" i="5"/>
  <c r="NE104" i="5"/>
  <c r="NH15" i="5"/>
  <c r="NB15" i="5"/>
  <c r="NG15" i="5"/>
  <c r="NC15" i="5" s="1"/>
  <c r="HK79" i="5"/>
  <c r="HO79" i="5" s="1"/>
  <c r="HE102" i="5"/>
  <c r="HN102" i="5" s="1"/>
  <c r="HE41" i="5"/>
  <c r="HK27" i="5"/>
  <c r="HE68" i="5"/>
  <c r="HN68" i="5" s="1"/>
  <c r="NH34" i="5"/>
  <c r="ND34" i="5" s="1"/>
  <c r="NG82" i="5"/>
  <c r="NC82" i="5" s="1"/>
  <c r="GS49" i="5"/>
  <c r="HL49" i="5" s="1"/>
  <c r="MU98" i="5"/>
  <c r="MY98" i="5" s="1"/>
  <c r="HM98" i="5"/>
  <c r="NH91" i="5"/>
  <c r="NB91" i="5"/>
  <c r="MT67" i="5"/>
  <c r="MX67" i="5" s="1"/>
  <c r="HL67" i="5"/>
  <c r="GS60" i="5"/>
  <c r="MT60" i="5" s="1"/>
  <c r="MX60" i="5" s="1"/>
  <c r="NJ60" i="5" s="1"/>
  <c r="HM67" i="5"/>
  <c r="MU67" i="5"/>
  <c r="MY67" i="5" s="1"/>
  <c r="GS28" i="5"/>
  <c r="HL28" i="5" s="1"/>
  <c r="NK104" i="5"/>
  <c r="GR55" i="5"/>
  <c r="GQ71" i="5"/>
  <c r="GS71" i="5" s="1"/>
  <c r="NG21" i="5"/>
  <c r="NC21" i="5" s="1"/>
  <c r="NB110" i="5"/>
  <c r="GQ109" i="5"/>
  <c r="HJ61" i="5"/>
  <c r="HD109" i="5"/>
  <c r="GR85" i="5"/>
  <c r="NH69" i="5"/>
  <c r="ND69" i="5" s="1"/>
  <c r="NB89" i="5"/>
  <c r="MU62" i="5"/>
  <c r="MY62" i="5" s="1"/>
  <c r="NK62" i="5" s="1"/>
  <c r="MU100" i="5"/>
  <c r="MY100" i="5" s="1"/>
  <c r="MU80" i="5"/>
  <c r="MY80" i="5" s="1"/>
  <c r="NH96" i="5"/>
  <c r="ND96" i="5" s="1"/>
  <c r="HC85" i="5"/>
  <c r="HD85" i="5"/>
  <c r="ND104" i="5"/>
  <c r="HD71" i="5"/>
  <c r="HC71" i="5"/>
  <c r="GR109" i="5"/>
  <c r="GQ61" i="5"/>
  <c r="GR61" i="5"/>
  <c r="HL95" i="5"/>
  <c r="HC55" i="5"/>
  <c r="HE55" i="5" s="1"/>
  <c r="HD73" i="5"/>
  <c r="HC109" i="5"/>
  <c r="HI85" i="5"/>
  <c r="HC73" i="5"/>
  <c r="GQ85" i="5"/>
  <c r="HJ71" i="5"/>
  <c r="HK71" i="5" s="1"/>
  <c r="GS14" i="5"/>
  <c r="HL14" i="5" s="1"/>
  <c r="NI111" i="5"/>
  <c r="ND111" i="5"/>
  <c r="NB44" i="5"/>
  <c r="HK95" i="5"/>
  <c r="MW95" i="5" s="1"/>
  <c r="NA95" i="5" s="1"/>
  <c r="GS58" i="5"/>
  <c r="NG32" i="5"/>
  <c r="NC32" i="5" s="1"/>
  <c r="NB34" i="5"/>
  <c r="NH82" i="5"/>
  <c r="NI82" i="5" s="1"/>
  <c r="NG111" i="5"/>
  <c r="NC111" i="5" s="1"/>
  <c r="MU40" i="5"/>
  <c r="MY40" i="5" s="1"/>
  <c r="NK40" i="5" s="1"/>
  <c r="MT62" i="5"/>
  <c r="MX62" i="5" s="1"/>
  <c r="NJ62" i="5" s="1"/>
  <c r="NG85" i="5"/>
  <c r="NC85" i="5" s="1"/>
  <c r="NB85" i="5"/>
  <c r="HK80" i="5"/>
  <c r="HO80" i="5" s="1"/>
  <c r="NH32" i="5"/>
  <c r="NG90" i="5"/>
  <c r="NC90" i="5" s="1"/>
  <c r="NH54" i="5"/>
  <c r="NI54" i="5" s="1"/>
  <c r="NB111" i="5"/>
  <c r="GQ52" i="5"/>
  <c r="HL75" i="5"/>
  <c r="NK94" i="5"/>
  <c r="HE13" i="5"/>
  <c r="MV13" i="5" s="1"/>
  <c r="MZ13" i="5" s="1"/>
  <c r="HD52" i="5"/>
  <c r="GR52" i="5"/>
  <c r="GR57" i="5"/>
  <c r="OU97" i="5"/>
  <c r="OS26" i="5"/>
  <c r="OU53" i="5"/>
  <c r="OU19" i="5"/>
  <c r="HE38" i="5"/>
  <c r="HN38" i="5" s="1"/>
  <c r="HE95" i="5"/>
  <c r="HN95" i="5" s="1"/>
  <c r="HK41" i="5"/>
  <c r="HE27" i="5"/>
  <c r="HN27" i="5" s="1"/>
  <c r="GQ23" i="5"/>
  <c r="GS23" i="5" s="1"/>
  <c r="ND71" i="5"/>
  <c r="NH112" i="5"/>
  <c r="MT84" i="5"/>
  <c r="MX84" i="5" s="1"/>
  <c r="NJ84" i="5" s="1"/>
  <c r="HL84" i="5"/>
  <c r="HL12" i="5"/>
  <c r="MT12" i="5"/>
  <c r="MX12" i="5" s="1"/>
  <c r="NJ12" i="5" s="1"/>
  <c r="OL53" i="5"/>
  <c r="OL19" i="5"/>
  <c r="OL93" i="5"/>
  <c r="OL22" i="5"/>
  <c r="OL97" i="5"/>
  <c r="HE47" i="5"/>
  <c r="MV47" i="5" s="1"/>
  <c r="MZ47" i="5" s="1"/>
  <c r="HK20" i="5"/>
  <c r="HE108" i="5"/>
  <c r="HN108" i="5" s="1"/>
  <c r="NG80" i="5"/>
  <c r="NC80" i="5" s="1"/>
  <c r="HL82" i="5"/>
  <c r="MU110" i="5"/>
  <c r="MY110" i="5" s="1"/>
  <c r="NG17" i="5"/>
  <c r="NC17" i="5" s="1"/>
  <c r="NB59" i="5"/>
  <c r="NH102" i="5"/>
  <c r="HD101" i="5"/>
  <c r="MU102" i="5"/>
  <c r="MY102" i="5" s="1"/>
  <c r="NB80" i="5"/>
  <c r="NH17" i="5"/>
  <c r="OL17" i="5"/>
  <c r="OL87" i="5"/>
  <c r="OL54" i="5"/>
  <c r="OL94" i="5"/>
  <c r="MU35" i="5"/>
  <c r="MY35" i="5" s="1"/>
  <c r="GQ69" i="5"/>
  <c r="NH36" i="5"/>
  <c r="ND36" i="5" s="1"/>
  <c r="HM22" i="5"/>
  <c r="MU12" i="5"/>
  <c r="MY12" i="5" s="1"/>
  <c r="NJ95" i="5"/>
  <c r="NJ104" i="5"/>
  <c r="OE104" i="5"/>
  <c r="HE14" i="5"/>
  <c r="HN14" i="5" s="1"/>
  <c r="HC74" i="5"/>
  <c r="NG86" i="5"/>
  <c r="NC86" i="5" s="1"/>
  <c r="GQ74" i="5"/>
  <c r="GR74" i="5"/>
  <c r="HD29" i="5"/>
  <c r="GQ29" i="5"/>
  <c r="GN113" i="5"/>
  <c r="GZ115" i="5" s="1"/>
  <c r="HC69" i="5"/>
  <c r="HD69" i="5"/>
  <c r="ND59" i="5"/>
  <c r="GR69" i="5"/>
  <c r="HC29" i="5"/>
  <c r="HK55" i="5"/>
  <c r="HK44" i="5"/>
  <c r="MW44" i="5" s="1"/>
  <c r="NA44" i="5" s="1"/>
  <c r="HE40" i="5"/>
  <c r="HN40" i="5" s="1"/>
  <c r="HI69" i="5"/>
  <c r="HD74" i="5"/>
  <c r="GR29" i="5"/>
  <c r="NJ31" i="5"/>
  <c r="NJ30" i="5"/>
  <c r="HL30" i="5"/>
  <c r="NG53" i="5"/>
  <c r="NC53" i="5" s="1"/>
  <c r="HK62" i="5"/>
  <c r="HK23" i="5"/>
  <c r="HO23" i="5" s="1"/>
  <c r="ND89" i="5"/>
  <c r="MT39" i="5"/>
  <c r="MX39" i="5" s="1"/>
  <c r="HK104" i="5"/>
  <c r="HO104" i="5" s="1"/>
  <c r="HM97" i="5"/>
  <c r="MU36" i="5"/>
  <c r="MY36" i="5" s="1"/>
  <c r="NB52" i="5"/>
  <c r="MU92" i="5"/>
  <c r="MY92" i="5" s="1"/>
  <c r="HL31" i="5"/>
  <c r="HM19" i="5"/>
  <c r="MU47" i="5"/>
  <c r="MY47" i="5" s="1"/>
  <c r="NH53" i="5"/>
  <c r="MT53" i="5"/>
  <c r="MX53" i="5" s="1"/>
  <c r="MU66" i="5"/>
  <c r="MY66" i="5" s="1"/>
  <c r="MU51" i="5"/>
  <c r="MY51" i="5" s="1"/>
  <c r="MU59" i="5"/>
  <c r="MY59" i="5" s="1"/>
  <c r="MU82" i="5"/>
  <c r="MY82" i="5" s="1"/>
  <c r="MT43" i="5"/>
  <c r="MX43" i="5" s="1"/>
  <c r="HK59" i="5"/>
  <c r="MW59" i="5" s="1"/>
  <c r="NA59" i="5" s="1"/>
  <c r="MU96" i="5"/>
  <c r="MY96" i="5" s="1"/>
  <c r="GY46" i="5"/>
  <c r="HM46" i="5" s="1"/>
  <c r="GY28" i="5"/>
  <c r="NG75" i="5"/>
  <c r="NC75" i="5" s="1"/>
  <c r="MT51" i="5"/>
  <c r="MX51" i="5" s="1"/>
  <c r="GQ55" i="5"/>
  <c r="HM87" i="5"/>
  <c r="HM94" i="5"/>
  <c r="NJ75" i="5"/>
  <c r="HE22" i="5"/>
  <c r="HN22" i="5" s="1"/>
  <c r="NB40" i="5"/>
  <c r="NG64" i="5"/>
  <c r="NC64" i="5" s="1"/>
  <c r="NH25" i="5"/>
  <c r="MU60" i="5"/>
  <c r="MY60" i="5" s="1"/>
  <c r="MT90" i="5"/>
  <c r="MX90" i="5" s="1"/>
  <c r="MT98" i="5"/>
  <c r="MX98" i="5" s="1"/>
  <c r="HE106" i="5"/>
  <c r="GQ101" i="5"/>
  <c r="MU38" i="5"/>
  <c r="MY38" i="5" s="1"/>
  <c r="GR101" i="5"/>
  <c r="NB36" i="5"/>
  <c r="HK109" i="5"/>
  <c r="MW109" i="5" s="1"/>
  <c r="NA109" i="5" s="1"/>
  <c r="HE23" i="5"/>
  <c r="MV23" i="5" s="1"/>
  <c r="MZ23" i="5" s="1"/>
  <c r="HE20" i="5"/>
  <c r="HN20" i="5" s="1"/>
  <c r="GS83" i="5"/>
  <c r="HL83" i="5" s="1"/>
  <c r="HK108" i="5"/>
  <c r="MW108" i="5" s="1"/>
  <c r="NA108" i="5" s="1"/>
  <c r="GY105" i="5"/>
  <c r="MU105" i="5" s="1"/>
  <c r="MY105" i="5" s="1"/>
  <c r="NJ82" i="5"/>
  <c r="MU81" i="5"/>
  <c r="MY81" i="5" s="1"/>
  <c r="HM81" i="5"/>
  <c r="GQ73" i="5"/>
  <c r="NG107" i="5"/>
  <c r="NC107" i="5" s="1"/>
  <c r="MU58" i="5"/>
  <c r="MY58" i="5" s="1"/>
  <c r="MU84" i="5"/>
  <c r="MY84" i="5" s="1"/>
  <c r="NH107" i="5"/>
  <c r="MU90" i="5"/>
  <c r="MY90" i="5" s="1"/>
  <c r="MU49" i="5"/>
  <c r="MY49" i="5" s="1"/>
  <c r="MT93" i="5"/>
  <c r="MX93" i="5" s="1"/>
  <c r="HE105" i="5"/>
  <c r="MV105" i="5" s="1"/>
  <c r="MZ105" i="5" s="1"/>
  <c r="HE62" i="5"/>
  <c r="MV62" i="5" s="1"/>
  <c r="MZ62" i="5" s="1"/>
  <c r="GR73" i="5"/>
  <c r="GY13" i="5"/>
  <c r="HM39" i="5"/>
  <c r="MU39" i="5"/>
  <c r="MY39" i="5" s="1"/>
  <c r="NK39" i="5" s="1"/>
  <c r="HM106" i="5"/>
  <c r="GY95" i="5"/>
  <c r="GY45" i="5"/>
  <c r="HL97" i="5"/>
  <c r="MT97" i="5"/>
  <c r="MX97" i="5" s="1"/>
  <c r="HM86" i="5"/>
  <c r="MU86" i="5"/>
  <c r="MY86" i="5" s="1"/>
  <c r="HA115" i="5"/>
  <c r="GW63" i="5"/>
  <c r="GX63" i="5"/>
  <c r="GY75" i="5"/>
  <c r="HM42" i="5"/>
  <c r="MU42" i="5"/>
  <c r="MY42" i="5" s="1"/>
  <c r="GY30" i="5"/>
  <c r="HF97" i="5"/>
  <c r="HC97" i="5"/>
  <c r="HE97" i="5" s="1"/>
  <c r="GX78" i="5"/>
  <c r="GW78" i="5"/>
  <c r="GX18" i="5"/>
  <c r="GW18" i="5"/>
  <c r="HG90" i="5"/>
  <c r="HI90" i="5" s="1"/>
  <c r="HK90" i="5" s="1"/>
  <c r="HC90" i="5"/>
  <c r="HE90" i="5" s="1"/>
  <c r="GY65" i="5"/>
  <c r="HM31" i="5"/>
  <c r="MU31" i="5"/>
  <c r="MY31" i="5" s="1"/>
  <c r="MU76" i="5"/>
  <c r="MY76" i="5" s="1"/>
  <c r="HM76" i="5"/>
  <c r="GZ32" i="5"/>
  <c r="GQ32" i="5"/>
  <c r="GR32" i="5"/>
  <c r="GZ111" i="5"/>
  <c r="GR111" i="5"/>
  <c r="GQ111" i="5"/>
  <c r="GX29" i="5"/>
  <c r="GW29" i="5"/>
  <c r="HM50" i="5"/>
  <c r="MU50" i="5"/>
  <c r="MY50" i="5" s="1"/>
  <c r="GY15" i="5"/>
  <c r="GZ112" i="5"/>
  <c r="GQ112" i="5"/>
  <c r="GR112" i="5"/>
  <c r="GZ107" i="5"/>
  <c r="GR107" i="5"/>
  <c r="GQ107" i="5"/>
  <c r="GZ88" i="5"/>
  <c r="GQ88" i="5"/>
  <c r="GS88" i="5" s="1"/>
  <c r="HL88" i="5" s="1"/>
  <c r="GX71" i="5"/>
  <c r="GW71" i="5"/>
  <c r="GX57" i="5"/>
  <c r="GW57" i="5"/>
  <c r="HB115" i="5"/>
  <c r="GZ48" i="5"/>
  <c r="GQ48" i="5"/>
  <c r="GR48" i="5"/>
  <c r="GZ99" i="5"/>
  <c r="GQ99" i="5"/>
  <c r="GR99" i="5"/>
  <c r="GZ24" i="5"/>
  <c r="GR24" i="5"/>
  <c r="GQ24" i="5"/>
  <c r="GW101" i="5"/>
  <c r="GX101" i="5"/>
  <c r="GZ33" i="5"/>
  <c r="GR33" i="5"/>
  <c r="GQ33" i="5"/>
  <c r="GZ37" i="5"/>
  <c r="GR37" i="5"/>
  <c r="GS37" i="5" s="1"/>
  <c r="GW73" i="5"/>
  <c r="GX73" i="5"/>
  <c r="GW52" i="5"/>
  <c r="GX52" i="5"/>
  <c r="HG93" i="5"/>
  <c r="HI93" i="5" s="1"/>
  <c r="HK93" i="5" s="1"/>
  <c r="HC93" i="5"/>
  <c r="HE93" i="5" s="1"/>
  <c r="GW32" i="5"/>
  <c r="GX32" i="5"/>
  <c r="GX111" i="5"/>
  <c r="GW111" i="5"/>
  <c r="GX85" i="5"/>
  <c r="GW85" i="5"/>
  <c r="HM68" i="5"/>
  <c r="MU68" i="5"/>
  <c r="MY68" i="5" s="1"/>
  <c r="GX112" i="5"/>
  <c r="GW112" i="5"/>
  <c r="GW107" i="5"/>
  <c r="GX107" i="5"/>
  <c r="GX88" i="5"/>
  <c r="GW88" i="5"/>
  <c r="GX48" i="5"/>
  <c r="GW48" i="5"/>
  <c r="GW99" i="5"/>
  <c r="GX99" i="5"/>
  <c r="GX24" i="5"/>
  <c r="GW24" i="5"/>
  <c r="HM21" i="5"/>
  <c r="MU21" i="5"/>
  <c r="MY21" i="5" s="1"/>
  <c r="MU41" i="5"/>
  <c r="MY41" i="5" s="1"/>
  <c r="NK41" i="5" s="1"/>
  <c r="HM41" i="5"/>
  <c r="GW33" i="5"/>
  <c r="GX33" i="5"/>
  <c r="GW37" i="5"/>
  <c r="GX37" i="5"/>
  <c r="GZ77" i="5"/>
  <c r="GR77" i="5"/>
  <c r="GS77" i="5" s="1"/>
  <c r="HM20" i="5"/>
  <c r="MU20" i="5"/>
  <c r="MY20" i="5" s="1"/>
  <c r="GZ70" i="5"/>
  <c r="GQ70" i="5"/>
  <c r="GR70" i="5"/>
  <c r="GX23" i="5"/>
  <c r="GW23" i="5"/>
  <c r="HM16" i="5"/>
  <c r="MU16" i="5"/>
  <c r="MY16" i="5" s="1"/>
  <c r="GY79" i="5"/>
  <c r="GZ72" i="5"/>
  <c r="GQ72" i="5"/>
  <c r="GR72" i="5"/>
  <c r="GZ63" i="5"/>
  <c r="GQ63" i="5"/>
  <c r="GR63" i="5"/>
  <c r="GX74" i="5"/>
  <c r="GW74" i="5"/>
  <c r="GW69" i="5"/>
  <c r="GX69" i="5"/>
  <c r="GZ78" i="5"/>
  <c r="GR78" i="5"/>
  <c r="GS78" i="5" s="1"/>
  <c r="GZ18" i="5"/>
  <c r="GR18" i="5"/>
  <c r="GQ18" i="5"/>
  <c r="GX77" i="5"/>
  <c r="GW77" i="5"/>
  <c r="HM14" i="5"/>
  <c r="MU14" i="5"/>
  <c r="MY14" i="5" s="1"/>
  <c r="GT113" i="5"/>
  <c r="GX70" i="5"/>
  <c r="GW70" i="5"/>
  <c r="GX55" i="5"/>
  <c r="GW55" i="5"/>
  <c r="GW61" i="5"/>
  <c r="GX61" i="5"/>
  <c r="GX72" i="5"/>
  <c r="GW72" i="5"/>
  <c r="GX109" i="5"/>
  <c r="GW109" i="5"/>
  <c r="HK22" i="5"/>
  <c r="MW22" i="5" s="1"/>
  <c r="NA22" i="5" s="1"/>
  <c r="HM34" i="5"/>
  <c r="MU34" i="5"/>
  <c r="MY34" i="5" s="1"/>
  <c r="HM105" i="5"/>
  <c r="HK74" i="5"/>
  <c r="MW74" i="5" s="1"/>
  <c r="NA74" i="5" s="1"/>
  <c r="NB25" i="5"/>
  <c r="HK14" i="5"/>
  <c r="HO14" i="5" s="1"/>
  <c r="HK102" i="5"/>
  <c r="HO102" i="5" s="1"/>
  <c r="HK106" i="5"/>
  <c r="HO106" i="5" s="1"/>
  <c r="HE104" i="5"/>
  <c r="HN104" i="5" s="1"/>
  <c r="HK69" i="5"/>
  <c r="MW69" i="5" s="1"/>
  <c r="NA69" i="5" s="1"/>
  <c r="HL17" i="5"/>
  <c r="MT17" i="5"/>
  <c r="MX17" i="5" s="1"/>
  <c r="OE17" i="5" s="1"/>
  <c r="HI17" i="5"/>
  <c r="HC17" i="5"/>
  <c r="HE17" i="5" s="1"/>
  <c r="HN17" i="5" s="1"/>
  <c r="HE59" i="5"/>
  <c r="HN59" i="5" s="1"/>
  <c r="NB18" i="5"/>
  <c r="NH52" i="5"/>
  <c r="NB57" i="5"/>
  <c r="NG57" i="5"/>
  <c r="NC57" i="5" s="1"/>
  <c r="HK105" i="5"/>
  <c r="MW105" i="5" s="1"/>
  <c r="NA105" i="5" s="1"/>
  <c r="ND57" i="5"/>
  <c r="NI57" i="5"/>
  <c r="HE19" i="5"/>
  <c r="MV19" i="5" s="1"/>
  <c r="MZ19" i="5" s="1"/>
  <c r="HE60" i="5"/>
  <c r="HN60" i="5" s="1"/>
  <c r="HK15" i="5"/>
  <c r="MW15" i="5" s="1"/>
  <c r="NA15" i="5" s="1"/>
  <c r="HK34" i="5"/>
  <c r="MW34" i="5" s="1"/>
  <c r="NA34" i="5" s="1"/>
  <c r="GS73" i="5"/>
  <c r="HL73" i="5" s="1"/>
  <c r="NG18" i="5"/>
  <c r="NC18" i="5" s="1"/>
  <c r="NB75" i="5"/>
  <c r="HE21" i="5"/>
  <c r="MV21" i="5" s="1"/>
  <c r="MZ21" i="5" s="1"/>
  <c r="ND18" i="5"/>
  <c r="HK65" i="5"/>
  <c r="HO65" i="5" s="1"/>
  <c r="HK47" i="5"/>
  <c r="MW47" i="5" s="1"/>
  <c r="NA47" i="5" s="1"/>
  <c r="HK68" i="5"/>
  <c r="HO68" i="5" s="1"/>
  <c r="HK85" i="5"/>
  <c r="HO85" i="5" s="1"/>
  <c r="HK21" i="5"/>
  <c r="MW21" i="5" s="1"/>
  <c r="NA21" i="5" s="1"/>
  <c r="HE34" i="5"/>
  <c r="HN34" i="5" s="1"/>
  <c r="HK60" i="5"/>
  <c r="HO60" i="5" s="1"/>
  <c r="HE44" i="5"/>
  <c r="MV44" i="5" s="1"/>
  <c r="MZ44" i="5" s="1"/>
  <c r="HK19" i="5"/>
  <c r="HO19" i="5" s="1"/>
  <c r="HE31" i="5"/>
  <c r="HN31" i="5" s="1"/>
  <c r="HK40" i="5"/>
  <c r="HO40" i="5" s="1"/>
  <c r="HE74" i="5"/>
  <c r="HN74" i="5" s="1"/>
  <c r="NK43" i="5"/>
  <c r="NK26" i="5"/>
  <c r="NK50" i="5"/>
  <c r="NK96" i="5"/>
  <c r="NK106" i="5"/>
  <c r="NK22" i="5"/>
  <c r="NK108" i="5"/>
  <c r="NK49" i="5"/>
  <c r="NK81" i="5"/>
  <c r="NK92" i="5"/>
  <c r="NK97" i="5"/>
  <c r="NK110" i="5"/>
  <c r="NK44" i="5"/>
  <c r="NK51" i="5"/>
  <c r="NK27" i="5"/>
  <c r="NK42" i="5"/>
  <c r="NK87" i="5"/>
  <c r="HN80" i="5"/>
  <c r="MV80" i="5"/>
  <c r="MZ80" i="5" s="1"/>
  <c r="HN79" i="5"/>
  <c r="MV79" i="5"/>
  <c r="MZ79" i="5" s="1"/>
  <c r="HL103" i="5"/>
  <c r="MT103" i="5"/>
  <c r="MX103" i="5" s="1"/>
  <c r="HO20" i="5"/>
  <c r="MW20" i="5"/>
  <c r="NA20" i="5" s="1"/>
  <c r="HL16" i="5"/>
  <c r="MT16" i="5"/>
  <c r="MX16" i="5" s="1"/>
  <c r="MV40" i="5"/>
  <c r="MZ40" i="5" s="1"/>
  <c r="HO62" i="5"/>
  <c r="MW62" i="5"/>
  <c r="NA62" i="5" s="1"/>
  <c r="HL40" i="5"/>
  <c r="MT40" i="5"/>
  <c r="MX40" i="5" s="1"/>
  <c r="HL89" i="5"/>
  <c r="MT89" i="5"/>
  <c r="MX89" i="5" s="1"/>
  <c r="HL15" i="5"/>
  <c r="MT15" i="5"/>
  <c r="MX15" i="5" s="1"/>
  <c r="HL64" i="5"/>
  <c r="MT64" i="5"/>
  <c r="MX64" i="5" s="1"/>
  <c r="MW79" i="5"/>
  <c r="NA79" i="5" s="1"/>
  <c r="HN55" i="5"/>
  <c r="MV55" i="5"/>
  <c r="MZ55" i="5" s="1"/>
  <c r="HL80" i="5"/>
  <c r="MT80" i="5"/>
  <c r="MX80" i="5" s="1"/>
  <c r="HL96" i="5"/>
  <c r="MT96" i="5"/>
  <c r="MX96" i="5" s="1"/>
  <c r="HL38" i="5"/>
  <c r="MT38" i="5"/>
  <c r="MX38" i="5" s="1"/>
  <c r="HL20" i="5"/>
  <c r="MT20" i="5"/>
  <c r="MX20" i="5" s="1"/>
  <c r="OE20" i="5" s="1"/>
  <c r="HL102" i="5"/>
  <c r="MT102" i="5"/>
  <c r="MX102" i="5" s="1"/>
  <c r="HN106" i="5"/>
  <c r="MV106" i="5"/>
  <c r="MZ106" i="5" s="1"/>
  <c r="HL68" i="5"/>
  <c r="MT68" i="5"/>
  <c r="MX68" i="5" s="1"/>
  <c r="MW23" i="5"/>
  <c r="NA23" i="5" s="1"/>
  <c r="HL44" i="5"/>
  <c r="MT44" i="5"/>
  <c r="MX44" i="5" s="1"/>
  <c r="HL65" i="5"/>
  <c r="MT65" i="5"/>
  <c r="MX65" i="5" s="1"/>
  <c r="HL105" i="5"/>
  <c r="MT105" i="5"/>
  <c r="MX105" i="5" s="1"/>
  <c r="HL19" i="5"/>
  <c r="MT19" i="5"/>
  <c r="MX19" i="5" s="1"/>
  <c r="OE19" i="5" s="1"/>
  <c r="HL26" i="5"/>
  <c r="MT26" i="5"/>
  <c r="MX26" i="5" s="1"/>
  <c r="OE26" i="5" s="1"/>
  <c r="HL56" i="5"/>
  <c r="MT56" i="5"/>
  <c r="MX56" i="5" s="1"/>
  <c r="MT45" i="5"/>
  <c r="MX45" i="5" s="1"/>
  <c r="HN46" i="5"/>
  <c r="MV46" i="5"/>
  <c r="MZ46" i="5" s="1"/>
  <c r="HO27" i="5"/>
  <c r="MW27" i="5"/>
  <c r="NA27" i="5" s="1"/>
  <c r="HN13" i="5"/>
  <c r="HL25" i="5"/>
  <c r="MT25" i="5"/>
  <c r="MX25" i="5" s="1"/>
  <c r="HN47" i="5"/>
  <c r="HO46" i="5"/>
  <c r="MW46" i="5"/>
  <c r="NA46" i="5" s="1"/>
  <c r="HO55" i="5"/>
  <c r="MW55" i="5"/>
  <c r="NA55" i="5" s="1"/>
  <c r="HN41" i="5"/>
  <c r="MV41" i="5"/>
  <c r="MZ41" i="5" s="1"/>
  <c r="HO109" i="5"/>
  <c r="HL36" i="5"/>
  <c r="MT36" i="5"/>
  <c r="MX36" i="5" s="1"/>
  <c r="HM83" i="5"/>
  <c r="MU83" i="5"/>
  <c r="MY83" i="5" s="1"/>
  <c r="MT13" i="5"/>
  <c r="MX13" i="5" s="1"/>
  <c r="HL46" i="5"/>
  <c r="MT46" i="5"/>
  <c r="MX46" i="5" s="1"/>
  <c r="HL41" i="5"/>
  <c r="MT41" i="5"/>
  <c r="MX41" i="5" s="1"/>
  <c r="HL92" i="5"/>
  <c r="MT92" i="5"/>
  <c r="MX92" i="5" s="1"/>
  <c r="HO15" i="5"/>
  <c r="HL78" i="5"/>
  <c r="MT78" i="5"/>
  <c r="MX78" i="5" s="1"/>
  <c r="HL34" i="5"/>
  <c r="MT34" i="5"/>
  <c r="MX34" i="5" s="1"/>
  <c r="HL87" i="5"/>
  <c r="MT87" i="5"/>
  <c r="MX87" i="5" s="1"/>
  <c r="HL54" i="5"/>
  <c r="MT54" i="5"/>
  <c r="MX54" i="5" s="1"/>
  <c r="MW80" i="5"/>
  <c r="NA80" i="5" s="1"/>
  <c r="HL35" i="5"/>
  <c r="MT35" i="5"/>
  <c r="MX35" i="5" s="1"/>
  <c r="HL76" i="5"/>
  <c r="MT76" i="5"/>
  <c r="MX76" i="5" s="1"/>
  <c r="HO13" i="5"/>
  <c r="HO95" i="5"/>
  <c r="HL58" i="5"/>
  <c r="MT58" i="5"/>
  <c r="MX58" i="5" s="1"/>
  <c r="HO41" i="5"/>
  <c r="MW41" i="5"/>
  <c r="NA41" i="5" s="1"/>
  <c r="HL86" i="5"/>
  <c r="MT86" i="5"/>
  <c r="MX86" i="5" s="1"/>
  <c r="HL79" i="5"/>
  <c r="MT79" i="5"/>
  <c r="MX79" i="5" s="1"/>
  <c r="HL47" i="5"/>
  <c r="MT47" i="5"/>
  <c r="MX47" i="5" s="1"/>
  <c r="HL110" i="5"/>
  <c r="MT110" i="5"/>
  <c r="MX110" i="5" s="1"/>
  <c r="HN62" i="5"/>
  <c r="HO90" i="5"/>
  <c r="MW90" i="5"/>
  <c r="NA90" i="5" s="1"/>
  <c r="MV34" i="5"/>
  <c r="MZ34" i="5" s="1"/>
  <c r="HO12" i="5"/>
  <c r="MW12" i="5"/>
  <c r="NA12" i="5" s="1"/>
  <c r="HL21" i="5"/>
  <c r="MT21" i="5"/>
  <c r="MX21" i="5" s="1"/>
  <c r="OE21" i="5" s="1"/>
  <c r="HL66" i="5"/>
  <c r="MT66" i="5"/>
  <c r="MX66" i="5" s="1"/>
  <c r="HL50" i="5"/>
  <c r="MT50" i="5"/>
  <c r="MX50" i="5" s="1"/>
  <c r="MT91" i="5"/>
  <c r="MX91" i="5" s="1"/>
  <c r="HE15" i="5"/>
  <c r="NG19" i="5"/>
  <c r="NC19" i="5" s="1"/>
  <c r="NB19" i="5"/>
  <c r="NH19" i="5"/>
  <c r="HE29" i="5"/>
  <c r="NG67" i="5"/>
  <c r="NC67" i="5" s="1"/>
  <c r="NB67" i="5"/>
  <c r="NH67" i="5"/>
  <c r="HE65" i="5"/>
  <c r="HE100" i="5"/>
  <c r="HK30" i="5"/>
  <c r="NH61" i="5"/>
  <c r="NG61" i="5"/>
  <c r="NC61" i="5" s="1"/>
  <c r="NB61" i="5"/>
  <c r="NI85" i="5"/>
  <c r="ND85" i="5"/>
  <c r="HI83" i="5"/>
  <c r="HC83" i="5"/>
  <c r="HK42" i="5"/>
  <c r="NI109" i="5"/>
  <c r="ND109" i="5"/>
  <c r="ND110" i="5"/>
  <c r="NI110" i="5"/>
  <c r="HA113" i="5"/>
  <c r="ND28" i="5"/>
  <c r="NI28" i="5"/>
  <c r="HJ94" i="5"/>
  <c r="HK94" i="5" s="1"/>
  <c r="HD94" i="5"/>
  <c r="HE94" i="5" s="1"/>
  <c r="HK89" i="5"/>
  <c r="HK73" i="5"/>
  <c r="HK66" i="5"/>
  <c r="NI16" i="5"/>
  <c r="ND16" i="5"/>
  <c r="HE56" i="5"/>
  <c r="ND62" i="5"/>
  <c r="NI62" i="5"/>
  <c r="ND98" i="5"/>
  <c r="NI98" i="5"/>
  <c r="HE53" i="5"/>
  <c r="HK28" i="5"/>
  <c r="HK52" i="5"/>
  <c r="ND101" i="5"/>
  <c r="NI50" i="5"/>
  <c r="ND50" i="5"/>
  <c r="HK76" i="5"/>
  <c r="HE16" i="5"/>
  <c r="HK75" i="5"/>
  <c r="NI33" i="5"/>
  <c r="ND33" i="5"/>
  <c r="HK43" i="5"/>
  <c r="HK98" i="5"/>
  <c r="ND106" i="5"/>
  <c r="NI106" i="5"/>
  <c r="ND24" i="5"/>
  <c r="NI24" i="5"/>
  <c r="NI12" i="5"/>
  <c r="NE12" i="5" s="1"/>
  <c r="ND12" i="5"/>
  <c r="HI26" i="5"/>
  <c r="HK26" i="5" s="1"/>
  <c r="HC26" i="5"/>
  <c r="HE26" i="5" s="1"/>
  <c r="HE54" i="5"/>
  <c r="NI21" i="5"/>
  <c r="ND21" i="5"/>
  <c r="ND51" i="5"/>
  <c r="NI51" i="5"/>
  <c r="HJ36" i="5"/>
  <c r="HK36" i="5" s="1"/>
  <c r="HD36" i="5"/>
  <c r="HE36" i="5" s="1"/>
  <c r="ND41" i="5"/>
  <c r="NI41" i="5"/>
  <c r="NI44" i="5"/>
  <c r="ND44" i="5"/>
  <c r="NI81" i="5"/>
  <c r="ND81" i="5"/>
  <c r="HK29" i="5"/>
  <c r="NI38" i="5"/>
  <c r="ND38" i="5"/>
  <c r="ND70" i="5"/>
  <c r="NI70" i="5"/>
  <c r="HJ96" i="5"/>
  <c r="HK96" i="5" s="1"/>
  <c r="HD96" i="5"/>
  <c r="HE96" i="5" s="1"/>
  <c r="NI49" i="5"/>
  <c r="ND49" i="5"/>
  <c r="HE30" i="5"/>
  <c r="NI63" i="5"/>
  <c r="ND63" i="5"/>
  <c r="NI55" i="5"/>
  <c r="ND55" i="5"/>
  <c r="ND72" i="5"/>
  <c r="NI72" i="5"/>
  <c r="HJ110" i="5"/>
  <c r="HK110" i="5" s="1"/>
  <c r="HD110" i="5"/>
  <c r="HE110" i="5" s="1"/>
  <c r="HE51" i="5"/>
  <c r="HK56" i="5"/>
  <c r="HK101" i="5"/>
  <c r="NI14" i="5"/>
  <c r="ND14" i="5"/>
  <c r="NI56" i="5"/>
  <c r="ND56" i="5"/>
  <c r="HE91" i="5"/>
  <c r="HJ83" i="5"/>
  <c r="HD83" i="5"/>
  <c r="HK53" i="5"/>
  <c r="HE84" i="5"/>
  <c r="NI90" i="5"/>
  <c r="HE103" i="5"/>
  <c r="HJ57" i="5"/>
  <c r="HK57" i="5" s="1"/>
  <c r="HD57" i="5"/>
  <c r="HE57" i="5" s="1"/>
  <c r="HK16" i="5"/>
  <c r="HE64" i="5"/>
  <c r="JS113" i="5"/>
  <c r="JU113" i="5" s="1"/>
  <c r="HE67" i="5"/>
  <c r="HE45" i="5"/>
  <c r="ND54" i="5"/>
  <c r="HE82" i="5"/>
  <c r="ND99" i="5"/>
  <c r="NI99" i="5"/>
  <c r="HE87" i="5"/>
  <c r="HE39" i="5"/>
  <c r="HK54" i="5"/>
  <c r="NI45" i="5"/>
  <c r="ND45" i="5"/>
  <c r="NI22" i="5"/>
  <c r="NI35" i="5"/>
  <c r="ND35" i="5"/>
  <c r="HJ81" i="5"/>
  <c r="HD81" i="5"/>
  <c r="NI108" i="5"/>
  <c r="ND108" i="5"/>
  <c r="ND32" i="5"/>
  <c r="NI32" i="5"/>
  <c r="HB113" i="5"/>
  <c r="ND30" i="5"/>
  <c r="NI30" i="5"/>
  <c r="HE50" i="5"/>
  <c r="HK51" i="5"/>
  <c r="GS81" i="5"/>
  <c r="HK91" i="5"/>
  <c r="HE49" i="5"/>
  <c r="ND43" i="5"/>
  <c r="NI43" i="5"/>
  <c r="HK84" i="5"/>
  <c r="HE61" i="5"/>
  <c r="ND82" i="5"/>
  <c r="HE25" i="5"/>
  <c r="HK103" i="5"/>
  <c r="NI68" i="5"/>
  <c r="ND68" i="5"/>
  <c r="HE35" i="5"/>
  <c r="ND87" i="5"/>
  <c r="NI87" i="5"/>
  <c r="NI79" i="5"/>
  <c r="ND79" i="5"/>
  <c r="NI40" i="5"/>
  <c r="ND40" i="5"/>
  <c r="HK64" i="5"/>
  <c r="NI78" i="5"/>
  <c r="ND78" i="5"/>
  <c r="ND92" i="5"/>
  <c r="NI92" i="5"/>
  <c r="ND77" i="5"/>
  <c r="NI77" i="5"/>
  <c r="HK67" i="5"/>
  <c r="HK45" i="5"/>
  <c r="NI27" i="5"/>
  <c r="ND27" i="5"/>
  <c r="ND20" i="5"/>
  <c r="HK82" i="5"/>
  <c r="HK87" i="5"/>
  <c r="HK39" i="5"/>
  <c r="NI26" i="5"/>
  <c r="ND26" i="5"/>
  <c r="NI97" i="5"/>
  <c r="ND97" i="5"/>
  <c r="HJ58" i="5"/>
  <c r="HK58" i="5" s="1"/>
  <c r="HD58" i="5"/>
  <c r="HE58" i="5" s="1"/>
  <c r="NI29" i="5"/>
  <c r="ND29" i="5"/>
  <c r="HJ86" i="5"/>
  <c r="HK86" i="5" s="1"/>
  <c r="HD86" i="5"/>
  <c r="HE86" i="5" s="1"/>
  <c r="HE42" i="5"/>
  <c r="NI48" i="5"/>
  <c r="ND48" i="5"/>
  <c r="NI105" i="5"/>
  <c r="ND105" i="5"/>
  <c r="NI73" i="5"/>
  <c r="ND73" i="5"/>
  <c r="NI65" i="5"/>
  <c r="ND65" i="5"/>
  <c r="HK100" i="5"/>
  <c r="NI95" i="5"/>
  <c r="ND95" i="5"/>
  <c r="NI46" i="5"/>
  <c r="ND46" i="5"/>
  <c r="HE89" i="5"/>
  <c r="NI37" i="5"/>
  <c r="ND37" i="5"/>
  <c r="NI23" i="5"/>
  <c r="ND23" i="5"/>
  <c r="NI39" i="5"/>
  <c r="ND39" i="5"/>
  <c r="ND86" i="5"/>
  <c r="NI86" i="5"/>
  <c r="HE66" i="5"/>
  <c r="HK50" i="5"/>
  <c r="NI66" i="5"/>
  <c r="ND66" i="5"/>
  <c r="ND47" i="5"/>
  <c r="NI47" i="5"/>
  <c r="ND74" i="5"/>
  <c r="NI74" i="5"/>
  <c r="HI81" i="5"/>
  <c r="HC81" i="5"/>
  <c r="HK49" i="5"/>
  <c r="HE28" i="5"/>
  <c r="HK61" i="5"/>
  <c r="ND84" i="5"/>
  <c r="NI84" i="5"/>
  <c r="ND83" i="5"/>
  <c r="NI83" i="5"/>
  <c r="HK25" i="5"/>
  <c r="HK35" i="5"/>
  <c r="HE76" i="5"/>
  <c r="HJ92" i="5"/>
  <c r="HK92" i="5" s="1"/>
  <c r="HD92" i="5"/>
  <c r="HE92" i="5" s="1"/>
  <c r="ND93" i="5"/>
  <c r="NI93" i="5"/>
  <c r="HE75" i="5"/>
  <c r="HE43" i="5"/>
  <c r="HE98" i="5"/>
  <c r="ND13" i="5"/>
  <c r="NI13" i="5"/>
  <c r="HE85" i="5" l="1"/>
  <c r="HN85" i="5" s="1"/>
  <c r="ND76" i="5"/>
  <c r="HO22" i="5"/>
  <c r="MT108" i="5"/>
  <c r="MX108" i="5" s="1"/>
  <c r="NJ108" i="5" s="1"/>
  <c r="MW38" i="5"/>
  <c r="NA38" i="5" s="1"/>
  <c r="MT27" i="5"/>
  <c r="MX27" i="5" s="1"/>
  <c r="OE27" i="5" s="1"/>
  <c r="OE25" i="5"/>
  <c r="NK56" i="5"/>
  <c r="HE101" i="5"/>
  <c r="OL43" i="5"/>
  <c r="HE52" i="5"/>
  <c r="OJ91" i="5"/>
  <c r="OL91" i="5" s="1"/>
  <c r="OP91" i="5" s="1"/>
  <c r="ND42" i="5"/>
  <c r="MT14" i="5"/>
  <c r="MX14" i="5" s="1"/>
  <c r="OE14" i="5" s="1"/>
  <c r="MT22" i="5"/>
  <c r="MX22" i="5" s="1"/>
  <c r="OE22" i="5" s="1"/>
  <c r="OE41" i="5"/>
  <c r="NK54" i="5"/>
  <c r="NK91" i="5"/>
  <c r="HO59" i="5"/>
  <c r="NK89" i="5"/>
  <c r="OE100" i="5"/>
  <c r="NI31" i="5"/>
  <c r="NE31" i="5" s="1"/>
  <c r="ND31" i="5"/>
  <c r="OJ56" i="5"/>
  <c r="OL56" i="5" s="1"/>
  <c r="OP56" i="5" s="1"/>
  <c r="PV27" i="5"/>
  <c r="QF27" i="5"/>
  <c r="NI64" i="5"/>
  <c r="HL60" i="5"/>
  <c r="GS85" i="5"/>
  <c r="HL85" i="5" s="1"/>
  <c r="PB44" i="5"/>
  <c r="QP44" i="5" s="1"/>
  <c r="OL44" i="5"/>
  <c r="PC27" i="5"/>
  <c r="PD27" i="5" s="1"/>
  <c r="GS57" i="5"/>
  <c r="HL57" i="5" s="1"/>
  <c r="MT106" i="5"/>
  <c r="MX106" i="5" s="1"/>
  <c r="ND100" i="5"/>
  <c r="NI100" i="5"/>
  <c r="NE100" i="5" s="1"/>
  <c r="NI34" i="5"/>
  <c r="NE34" i="5" s="1"/>
  <c r="MV20" i="5"/>
  <c r="MZ20" i="5" s="1"/>
  <c r="MT94" i="5"/>
  <c r="MX94" i="5" s="1"/>
  <c r="MW31" i="5"/>
  <c r="NA31" i="5" s="1"/>
  <c r="NM31" i="5" s="1"/>
  <c r="MV102" i="5"/>
  <c r="MZ102" i="5" s="1"/>
  <c r="NL102" i="5" s="1"/>
  <c r="MV27" i="5"/>
  <c r="MZ27" i="5" s="1"/>
  <c r="NK64" i="5"/>
  <c r="NI69" i="5"/>
  <c r="NE69" i="5" s="1"/>
  <c r="MW85" i="5"/>
  <c r="NA85" i="5" s="1"/>
  <c r="NM85" i="5" s="1"/>
  <c r="HO74" i="5"/>
  <c r="NK93" i="5"/>
  <c r="PB21" i="5"/>
  <c r="QP21" i="5" s="1"/>
  <c r="OJ21" i="5"/>
  <c r="OJ86" i="5"/>
  <c r="PB105" i="5"/>
  <c r="QP105" i="5" s="1"/>
  <c r="OJ105" i="5"/>
  <c r="OJ38" i="5"/>
  <c r="PB66" i="5"/>
  <c r="QP66" i="5" s="1"/>
  <c r="OJ66" i="5"/>
  <c r="OS66" i="5" s="1"/>
  <c r="PB36" i="5"/>
  <c r="QP36" i="5" s="1"/>
  <c r="OJ36" i="5"/>
  <c r="PB40" i="5"/>
  <c r="QP40" i="5" s="1"/>
  <c r="OJ40" i="5"/>
  <c r="OS40" i="5" s="1"/>
  <c r="HE73" i="5"/>
  <c r="HN73" i="5" s="1"/>
  <c r="PB80" i="5"/>
  <c r="QP80" i="5" s="1"/>
  <c r="OJ80" i="5"/>
  <c r="GS109" i="5"/>
  <c r="MT109" i="5" s="1"/>
  <c r="MX109" i="5" s="1"/>
  <c r="NJ109" i="5" s="1"/>
  <c r="PB25" i="5"/>
  <c r="QP25" i="5" s="1"/>
  <c r="OJ25" i="5"/>
  <c r="PB83" i="5"/>
  <c r="QP83" i="5" s="1"/>
  <c r="OJ83" i="5"/>
  <c r="PB34" i="5"/>
  <c r="QP34" i="5" s="1"/>
  <c r="OJ34" i="5"/>
  <c r="PB76" i="5"/>
  <c r="QP76" i="5" s="1"/>
  <c r="OJ76" i="5"/>
  <c r="OS76" i="5" s="1"/>
  <c r="PB84" i="5"/>
  <c r="QP84" i="5" s="1"/>
  <c r="OJ84" i="5"/>
  <c r="PB60" i="5"/>
  <c r="QP60" i="5" s="1"/>
  <c r="OJ60" i="5"/>
  <c r="OS60" i="5" s="1"/>
  <c r="PB82" i="5"/>
  <c r="QP82" i="5" s="1"/>
  <c r="OJ82" i="5"/>
  <c r="OS82" i="5" s="1"/>
  <c r="PB12" i="5"/>
  <c r="QP12" i="5" s="1"/>
  <c r="OJ12" i="5"/>
  <c r="PB35" i="5"/>
  <c r="QP35" i="5" s="1"/>
  <c r="OJ35" i="5"/>
  <c r="PB110" i="5"/>
  <c r="QP110" i="5" s="1"/>
  <c r="OJ110" i="5"/>
  <c r="PB100" i="5"/>
  <c r="QP100" i="5" s="1"/>
  <c r="OJ100" i="5"/>
  <c r="OS100" i="5" s="1"/>
  <c r="PB103" i="5"/>
  <c r="QP103" i="5" s="1"/>
  <c r="OJ103" i="5"/>
  <c r="OS103" i="5" s="1"/>
  <c r="PB20" i="5"/>
  <c r="QP20" i="5" s="1"/>
  <c r="OJ20" i="5"/>
  <c r="OS20" i="5" s="1"/>
  <c r="PB68" i="5"/>
  <c r="QP68" i="5" s="1"/>
  <c r="OJ68" i="5"/>
  <c r="OS68" i="5" s="1"/>
  <c r="PB50" i="5"/>
  <c r="QP50" i="5" s="1"/>
  <c r="OJ50" i="5"/>
  <c r="PB31" i="5"/>
  <c r="QP31" i="5" s="1"/>
  <c r="OJ31" i="5"/>
  <c r="OS31" i="5" s="1"/>
  <c r="PB42" i="5"/>
  <c r="QP42" i="5" s="1"/>
  <c r="OJ42" i="5"/>
  <c r="PB49" i="5"/>
  <c r="QP49" i="5" s="1"/>
  <c r="OJ49" i="5"/>
  <c r="OS49" i="5" s="1"/>
  <c r="PB58" i="5"/>
  <c r="QP58" i="5" s="1"/>
  <c r="OJ58" i="5"/>
  <c r="PB81" i="5"/>
  <c r="QP81" i="5" s="1"/>
  <c r="OJ81" i="5"/>
  <c r="OS81" i="5" s="1"/>
  <c r="PB96" i="5"/>
  <c r="QP96" i="5" s="1"/>
  <c r="OJ96" i="5"/>
  <c r="PB59" i="5"/>
  <c r="QP59" i="5" s="1"/>
  <c r="OJ59" i="5"/>
  <c r="OS59" i="5" s="1"/>
  <c r="PB92" i="5"/>
  <c r="QP92" i="5" s="1"/>
  <c r="OJ92" i="5"/>
  <c r="PB102" i="5"/>
  <c r="QP102" i="5" s="1"/>
  <c r="OJ102" i="5"/>
  <c r="OS102" i="5" s="1"/>
  <c r="PB62" i="5"/>
  <c r="QP62" i="5" s="1"/>
  <c r="OJ62" i="5"/>
  <c r="OS62" i="5" s="1"/>
  <c r="OL106" i="5"/>
  <c r="OP106" i="5" s="1"/>
  <c r="PB14" i="5"/>
  <c r="QP14" i="5" s="1"/>
  <c r="OJ14" i="5"/>
  <c r="OJ16" i="5"/>
  <c r="OJ41" i="5"/>
  <c r="PB39" i="5"/>
  <c r="QP39" i="5" s="1"/>
  <c r="OJ39" i="5"/>
  <c r="PB90" i="5"/>
  <c r="QP90" i="5" s="1"/>
  <c r="OJ90" i="5"/>
  <c r="OS90" i="5" s="1"/>
  <c r="PB51" i="5"/>
  <c r="QP51" i="5" s="1"/>
  <c r="OJ51" i="5"/>
  <c r="PB47" i="5"/>
  <c r="QP47" i="5" s="1"/>
  <c r="OJ47" i="5"/>
  <c r="OS47" i="5" s="1"/>
  <c r="PB67" i="5"/>
  <c r="QP67" i="5" s="1"/>
  <c r="OJ67" i="5"/>
  <c r="OS67" i="5" s="1"/>
  <c r="PB98" i="5"/>
  <c r="QP98" i="5" s="1"/>
  <c r="OJ98" i="5"/>
  <c r="OS98" i="5" s="1"/>
  <c r="OL104" i="5"/>
  <c r="OP104" i="5" s="1"/>
  <c r="HE69" i="5"/>
  <c r="MV69" i="5" s="1"/>
  <c r="MZ69" i="5" s="1"/>
  <c r="OH69" i="5" s="1"/>
  <c r="OE67" i="5"/>
  <c r="NK103" i="5"/>
  <c r="HL109" i="5"/>
  <c r="NK12" i="5"/>
  <c r="GS55" i="5"/>
  <c r="MT55" i="5" s="1"/>
  <c r="MX55" i="5" s="1"/>
  <c r="MV68" i="5"/>
  <c r="MZ68" i="5" s="1"/>
  <c r="NL68" i="5" s="1"/>
  <c r="MV95" i="5"/>
  <c r="MZ95" i="5" s="1"/>
  <c r="MV12" i="5"/>
  <c r="MZ12" i="5" s="1"/>
  <c r="NL12" i="5" s="1"/>
  <c r="OE40" i="5"/>
  <c r="NK80" i="5"/>
  <c r="NJ67" i="5"/>
  <c r="NK98" i="5"/>
  <c r="HO44" i="5"/>
  <c r="HN105" i="5"/>
  <c r="NK90" i="5"/>
  <c r="NI94" i="5"/>
  <c r="NE94" i="5" s="1"/>
  <c r="ND94" i="5"/>
  <c r="HE109" i="5"/>
  <c r="HN109" i="5" s="1"/>
  <c r="GS69" i="5"/>
  <c r="HL69" i="5" s="1"/>
  <c r="MT49" i="5"/>
  <c r="MX49" i="5" s="1"/>
  <c r="NJ49" i="5" s="1"/>
  <c r="HL42" i="5"/>
  <c r="NE95" i="5"/>
  <c r="NE76" i="5"/>
  <c r="NE77" i="5"/>
  <c r="NE40" i="5"/>
  <c r="NE55" i="5"/>
  <c r="NE70" i="5"/>
  <c r="NE44" i="5"/>
  <c r="NE21" i="5"/>
  <c r="NE106" i="5"/>
  <c r="NE50" i="5"/>
  <c r="NE62" i="5"/>
  <c r="NE16" i="5"/>
  <c r="NE109" i="5"/>
  <c r="NM59" i="5"/>
  <c r="NE111" i="5"/>
  <c r="NE74" i="5"/>
  <c r="NE86" i="5"/>
  <c r="NE23" i="5"/>
  <c r="NE73" i="5"/>
  <c r="NE48" i="5"/>
  <c r="NE27" i="5"/>
  <c r="NE78" i="5"/>
  <c r="NE108" i="5"/>
  <c r="NE35" i="5"/>
  <c r="NE45" i="5"/>
  <c r="NE99" i="5"/>
  <c r="NE56" i="5"/>
  <c r="NE72" i="5"/>
  <c r="NE49" i="5"/>
  <c r="NE41" i="5"/>
  <c r="NE51" i="5"/>
  <c r="NE42" i="5"/>
  <c r="NE101" i="5"/>
  <c r="NE110" i="5"/>
  <c r="NE85" i="5"/>
  <c r="NM80" i="5"/>
  <c r="NE93" i="5"/>
  <c r="NE84" i="5"/>
  <c r="NE66" i="5"/>
  <c r="NE46" i="5"/>
  <c r="NE29" i="5"/>
  <c r="NE97" i="5"/>
  <c r="NE26" i="5"/>
  <c r="NE92" i="5"/>
  <c r="NE79" i="5"/>
  <c r="NE43" i="5"/>
  <c r="NE32" i="5"/>
  <c r="NE90" i="5"/>
  <c r="NE63" i="5"/>
  <c r="NE81" i="5"/>
  <c r="NE24" i="5"/>
  <c r="NE98" i="5"/>
  <c r="NE28" i="5"/>
  <c r="NE54" i="5"/>
  <c r="NE64" i="5"/>
  <c r="NE13" i="5"/>
  <c r="NE83" i="5"/>
  <c r="NE47" i="5"/>
  <c r="NE39" i="5"/>
  <c r="NE37" i="5"/>
  <c r="NE65" i="5"/>
  <c r="NE105" i="5"/>
  <c r="NE20" i="5"/>
  <c r="NE87" i="5"/>
  <c r="NE68" i="5"/>
  <c r="NE82" i="5"/>
  <c r="NE30" i="5"/>
  <c r="NE22" i="5"/>
  <c r="NE14" i="5"/>
  <c r="NE38" i="5"/>
  <c r="NE33" i="5"/>
  <c r="NE57" i="5"/>
  <c r="NI15" i="5"/>
  <c r="ND15" i="5"/>
  <c r="GS61" i="5"/>
  <c r="MT61" i="5" s="1"/>
  <c r="MX61" i="5" s="1"/>
  <c r="OY97" i="5"/>
  <c r="OZ97" i="5" s="1"/>
  <c r="PA97" i="5" s="1"/>
  <c r="PJ97" i="5" s="1"/>
  <c r="QH97" i="5" s="1"/>
  <c r="OY53" i="5"/>
  <c r="OZ53" i="5" s="1"/>
  <c r="PA53" i="5" s="1"/>
  <c r="PJ53" i="5" s="1"/>
  <c r="QH53" i="5" s="1"/>
  <c r="OY19" i="5"/>
  <c r="OZ19" i="5" s="1"/>
  <c r="PA19" i="5" s="1"/>
  <c r="PJ19" i="5" s="1"/>
  <c r="QH19" i="5" s="1"/>
  <c r="NK86" i="5"/>
  <c r="PB86" i="5"/>
  <c r="QP86" i="5" s="1"/>
  <c r="NK38" i="5"/>
  <c r="PB38" i="5"/>
  <c r="QP38" i="5" s="1"/>
  <c r="NK66" i="5"/>
  <c r="OP89" i="5"/>
  <c r="OP17" i="5"/>
  <c r="OP43" i="5"/>
  <c r="OP108" i="5"/>
  <c r="OP19" i="5"/>
  <c r="NK83" i="5"/>
  <c r="NK76" i="5"/>
  <c r="OE84" i="5"/>
  <c r="NK60" i="5"/>
  <c r="NK82" i="5"/>
  <c r="OP22" i="5"/>
  <c r="NK100" i="5"/>
  <c r="NK68" i="5"/>
  <c r="NK31" i="5"/>
  <c r="NK59" i="5"/>
  <c r="OP54" i="5"/>
  <c r="NK102" i="5"/>
  <c r="OP44" i="5"/>
  <c r="OP93" i="5"/>
  <c r="PB16" i="5"/>
  <c r="QP16" i="5" s="1"/>
  <c r="PB41" i="5"/>
  <c r="QP41" i="5" s="1"/>
  <c r="NK47" i="5"/>
  <c r="OP94" i="5"/>
  <c r="OP87" i="5"/>
  <c r="OP26" i="5"/>
  <c r="OP97" i="5"/>
  <c r="OP53" i="5"/>
  <c r="OP64" i="5"/>
  <c r="HE71" i="5"/>
  <c r="MV71" i="5" s="1"/>
  <c r="MZ71" i="5" s="1"/>
  <c r="NI91" i="5"/>
  <c r="ND91" i="5"/>
  <c r="MW65" i="5"/>
  <c r="NA65" i="5" s="1"/>
  <c r="NM65" i="5" s="1"/>
  <c r="MV38" i="5"/>
  <c r="MZ38" i="5" s="1"/>
  <c r="NL38" i="5" s="1"/>
  <c r="MV14" i="5"/>
  <c r="MZ14" i="5" s="1"/>
  <c r="NL14" i="5" s="1"/>
  <c r="MV59" i="5"/>
  <c r="MZ59" i="5" s="1"/>
  <c r="NL59" i="5" s="1"/>
  <c r="OE38" i="5"/>
  <c r="NI36" i="5"/>
  <c r="NI96" i="5"/>
  <c r="HN19" i="5"/>
  <c r="OE36" i="5"/>
  <c r="OE62" i="5"/>
  <c r="MV108" i="5"/>
  <c r="MZ108" i="5" s="1"/>
  <c r="NL108" i="5" s="1"/>
  <c r="MT28" i="5"/>
  <c r="MX28" i="5" s="1"/>
  <c r="NJ28" i="5" s="1"/>
  <c r="NK21" i="5"/>
  <c r="NK105" i="5"/>
  <c r="NK36" i="5"/>
  <c r="NK34" i="5"/>
  <c r="GS101" i="5"/>
  <c r="HL101" i="5" s="1"/>
  <c r="NK20" i="5"/>
  <c r="PA20" i="5"/>
  <c r="PJ20" i="5" s="1"/>
  <c r="QH20" i="5" s="1"/>
  <c r="OE42" i="5"/>
  <c r="NK58" i="5"/>
  <c r="NK14" i="5"/>
  <c r="NK16" i="5"/>
  <c r="NK35" i="5"/>
  <c r="GS52" i="5"/>
  <c r="OE35" i="5"/>
  <c r="OE34" i="5"/>
  <c r="MV22" i="5"/>
  <c r="MZ22" i="5" s="1"/>
  <c r="NL22" i="5" s="1"/>
  <c r="MW14" i="5"/>
  <c r="NA14" i="5" s="1"/>
  <c r="MT88" i="5"/>
  <c r="MX88" i="5" s="1"/>
  <c r="NJ88" i="5" s="1"/>
  <c r="NK84" i="5"/>
  <c r="NK17" i="5"/>
  <c r="HO108" i="5"/>
  <c r="HO69" i="5"/>
  <c r="OE12" i="5"/>
  <c r="MW106" i="5"/>
  <c r="NA106" i="5" s="1"/>
  <c r="MW68" i="5"/>
  <c r="NA68" i="5" s="1"/>
  <c r="HN21" i="5"/>
  <c r="MT73" i="5"/>
  <c r="MX73" i="5" s="1"/>
  <c r="NJ73" i="5" s="1"/>
  <c r="MT23" i="5"/>
  <c r="MX23" i="5" s="1"/>
  <c r="NJ23" i="5" s="1"/>
  <c r="HL23" i="5"/>
  <c r="ND112" i="5"/>
  <c r="NI112" i="5"/>
  <c r="MV85" i="5"/>
  <c r="MZ85" i="5" s="1"/>
  <c r="NL85" i="5" s="1"/>
  <c r="HO34" i="5"/>
  <c r="MV17" i="5"/>
  <c r="MZ17" i="5" s="1"/>
  <c r="NL17" i="5" s="1"/>
  <c r="GQ113" i="5"/>
  <c r="HL61" i="5"/>
  <c r="GR113" i="5"/>
  <c r="OL39" i="5"/>
  <c r="ND102" i="5"/>
  <c r="NI102" i="5"/>
  <c r="ND17" i="5"/>
  <c r="NI17" i="5"/>
  <c r="OU26" i="5"/>
  <c r="OE16" i="5"/>
  <c r="GS74" i="5"/>
  <c r="HL74" i="5" s="1"/>
  <c r="MV90" i="5"/>
  <c r="MZ90" i="5" s="1"/>
  <c r="HN90" i="5"/>
  <c r="NL20" i="5"/>
  <c r="OH20" i="5"/>
  <c r="NL95" i="5"/>
  <c r="OH95" i="5"/>
  <c r="NL47" i="5"/>
  <c r="OH47" i="5"/>
  <c r="NL55" i="5"/>
  <c r="OH55" i="5"/>
  <c r="NL40" i="5"/>
  <c r="NL44" i="5"/>
  <c r="OH44" i="5"/>
  <c r="NL21" i="5"/>
  <c r="OH21" i="5"/>
  <c r="NL23" i="5"/>
  <c r="OH23" i="5"/>
  <c r="NL62" i="5"/>
  <c r="OH62" i="5"/>
  <c r="NL13" i="5"/>
  <c r="OH13" i="5"/>
  <c r="NL46" i="5"/>
  <c r="OH46" i="5"/>
  <c r="NL79" i="5"/>
  <c r="OH79" i="5"/>
  <c r="NL27" i="5"/>
  <c r="OH27" i="5"/>
  <c r="NL105" i="5"/>
  <c r="OH105" i="5"/>
  <c r="NL34" i="5"/>
  <c r="OH34" i="5"/>
  <c r="NL41" i="5"/>
  <c r="OH41" i="5"/>
  <c r="NL106" i="5"/>
  <c r="NL80" i="5"/>
  <c r="OH80" i="5"/>
  <c r="NL69" i="5"/>
  <c r="MW60" i="5"/>
  <c r="NA60" i="5" s="1"/>
  <c r="HO21" i="5"/>
  <c r="MT85" i="5"/>
  <c r="MX85" i="5" s="1"/>
  <c r="NJ85" i="5" s="1"/>
  <c r="NJ66" i="5"/>
  <c r="OE66" i="5"/>
  <c r="NJ110" i="5"/>
  <c r="OE110" i="5"/>
  <c r="NJ58" i="5"/>
  <c r="OE58" i="5"/>
  <c r="NJ76" i="5"/>
  <c r="OE76" i="5"/>
  <c r="NJ87" i="5"/>
  <c r="OE87" i="5"/>
  <c r="NJ78" i="5"/>
  <c r="NJ45" i="5"/>
  <c r="NJ56" i="5"/>
  <c r="OE56" i="5"/>
  <c r="NJ105" i="5"/>
  <c r="OE105" i="5"/>
  <c r="OE31" i="5"/>
  <c r="NJ86" i="5"/>
  <c r="OE86" i="5"/>
  <c r="NJ64" i="5"/>
  <c r="OE64" i="5"/>
  <c r="NJ106" i="5"/>
  <c r="OE106" i="5"/>
  <c r="NJ93" i="5"/>
  <c r="OE93" i="5"/>
  <c r="NJ53" i="5"/>
  <c r="OE53" i="5"/>
  <c r="OE60" i="5"/>
  <c r="OE59" i="5"/>
  <c r="NJ50" i="5"/>
  <c r="OE50" i="5"/>
  <c r="NJ54" i="5"/>
  <c r="OE54" i="5"/>
  <c r="NJ92" i="5"/>
  <c r="OE92" i="5"/>
  <c r="NJ46" i="5"/>
  <c r="NJ65" i="5"/>
  <c r="NJ44" i="5"/>
  <c r="OE44" i="5"/>
  <c r="NJ68" i="5"/>
  <c r="OE68" i="5"/>
  <c r="NJ94" i="5"/>
  <c r="OE94" i="5"/>
  <c r="NJ102" i="5"/>
  <c r="OE102" i="5"/>
  <c r="NJ96" i="5"/>
  <c r="OE96" i="5"/>
  <c r="NJ89" i="5"/>
  <c r="OE89" i="5"/>
  <c r="NJ103" i="5"/>
  <c r="OE103" i="5"/>
  <c r="NJ90" i="5"/>
  <c r="OE90" i="5"/>
  <c r="NJ43" i="5"/>
  <c r="OE43" i="5"/>
  <c r="OE39" i="5"/>
  <c r="NJ91" i="5"/>
  <c r="OE91" i="5"/>
  <c r="OE108" i="5"/>
  <c r="NJ47" i="5"/>
  <c r="OE47" i="5"/>
  <c r="NJ79" i="5"/>
  <c r="NJ80" i="5"/>
  <c r="OE80" i="5"/>
  <c r="NJ61" i="5"/>
  <c r="NJ97" i="5"/>
  <c r="OE97" i="5"/>
  <c r="NJ98" i="5"/>
  <c r="OE98" i="5"/>
  <c r="NJ51" i="5"/>
  <c r="OE51" i="5"/>
  <c r="OE82" i="5"/>
  <c r="HN44" i="5"/>
  <c r="GS29" i="5"/>
  <c r="MW104" i="5"/>
  <c r="NA104" i="5" s="1"/>
  <c r="MW102" i="5"/>
  <c r="NA102" i="5" s="1"/>
  <c r="HO47" i="5"/>
  <c r="MT83" i="5"/>
  <c r="MX83" i="5" s="1"/>
  <c r="HN23" i="5"/>
  <c r="NJ14" i="5"/>
  <c r="NJ41" i="5"/>
  <c r="NJ38" i="5"/>
  <c r="NJ40" i="5"/>
  <c r="NJ16" i="5"/>
  <c r="NJ17" i="5"/>
  <c r="NJ21" i="5"/>
  <c r="NJ25" i="5"/>
  <c r="NJ39" i="5"/>
  <c r="NJ22" i="5"/>
  <c r="NJ36" i="5"/>
  <c r="NJ26" i="5"/>
  <c r="NJ19" i="5"/>
  <c r="NJ20" i="5"/>
  <c r="NJ15" i="5"/>
  <c r="NJ35" i="5"/>
  <c r="NJ34" i="5"/>
  <c r="NJ13" i="5"/>
  <c r="NJ27" i="5"/>
  <c r="HO105" i="5"/>
  <c r="NK53" i="5"/>
  <c r="MV104" i="5"/>
  <c r="MZ104" i="5" s="1"/>
  <c r="GY70" i="5"/>
  <c r="HM70" i="5" s="1"/>
  <c r="HN69" i="5"/>
  <c r="GY61" i="5"/>
  <c r="MU61" i="5" s="1"/>
  <c r="MY61" i="5" s="1"/>
  <c r="GY71" i="5"/>
  <c r="HM71" i="5" s="1"/>
  <c r="MW19" i="5"/>
  <c r="NA19" i="5" s="1"/>
  <c r="NI53" i="5"/>
  <c r="ND53" i="5"/>
  <c r="MU46" i="5"/>
  <c r="MY46" i="5" s="1"/>
  <c r="MU28" i="5"/>
  <c r="MY28" i="5" s="1"/>
  <c r="HM28" i="5"/>
  <c r="HL55" i="5"/>
  <c r="MV97" i="5"/>
  <c r="MZ97" i="5" s="1"/>
  <c r="HN97" i="5"/>
  <c r="NI25" i="5"/>
  <c r="ND25" i="5"/>
  <c r="GS112" i="5"/>
  <c r="MT112" i="5" s="1"/>
  <c r="MX112" i="5" s="1"/>
  <c r="GY63" i="5"/>
  <c r="HM63" i="5" s="1"/>
  <c r="GY29" i="5"/>
  <c r="MU29" i="5" s="1"/>
  <c r="MY29" i="5" s="1"/>
  <c r="GS111" i="5"/>
  <c r="GS32" i="5"/>
  <c r="MT37" i="5"/>
  <c r="MX37" i="5" s="1"/>
  <c r="HL37" i="5"/>
  <c r="GY99" i="5"/>
  <c r="HM99" i="5" s="1"/>
  <c r="GY107" i="5"/>
  <c r="HM107" i="5" s="1"/>
  <c r="GY52" i="5"/>
  <c r="MU52" i="5" s="1"/>
  <c r="MY52" i="5" s="1"/>
  <c r="GY73" i="5"/>
  <c r="MU73" i="5" s="1"/>
  <c r="MY73" i="5" s="1"/>
  <c r="GY23" i="5"/>
  <c r="HM23" i="5" s="1"/>
  <c r="GY32" i="5"/>
  <c r="HM32" i="5" s="1"/>
  <c r="GS48" i="5"/>
  <c r="MT48" i="5" s="1"/>
  <c r="MX48" i="5" s="1"/>
  <c r="GS24" i="5"/>
  <c r="HL24" i="5" s="1"/>
  <c r="GY57" i="5"/>
  <c r="GS107" i="5"/>
  <c r="HL107" i="5" s="1"/>
  <c r="ND107" i="5"/>
  <c r="NI107" i="5"/>
  <c r="GY109" i="5"/>
  <c r="MU109" i="5" s="1"/>
  <c r="MY109" i="5" s="1"/>
  <c r="GY72" i="5"/>
  <c r="HM13" i="5"/>
  <c r="MU13" i="5"/>
  <c r="MY13" i="5" s="1"/>
  <c r="GY55" i="5"/>
  <c r="MU55" i="5" s="1"/>
  <c r="MY55" i="5" s="1"/>
  <c r="GY77" i="5"/>
  <c r="HM77" i="5" s="1"/>
  <c r="GS18" i="5"/>
  <c r="HM45" i="5"/>
  <c r="MU45" i="5"/>
  <c r="MY45" i="5" s="1"/>
  <c r="GY74" i="5"/>
  <c r="HM74" i="5" s="1"/>
  <c r="HM95" i="5"/>
  <c r="MU95" i="5"/>
  <c r="MY95" i="5" s="1"/>
  <c r="HL77" i="5"/>
  <c r="MT77" i="5"/>
  <c r="MX77" i="5" s="1"/>
  <c r="HN93" i="5"/>
  <c r="MV93" i="5"/>
  <c r="MZ93" i="5" s="1"/>
  <c r="HO93" i="5"/>
  <c r="MW93" i="5"/>
  <c r="NA93" i="5" s="1"/>
  <c r="GS63" i="5"/>
  <c r="GS70" i="5"/>
  <c r="HF77" i="5"/>
  <c r="HD77" i="5"/>
  <c r="HC77" i="5"/>
  <c r="GY37" i="5"/>
  <c r="GY33" i="5"/>
  <c r="GY48" i="5"/>
  <c r="GY88" i="5"/>
  <c r="GY85" i="5"/>
  <c r="GS33" i="5"/>
  <c r="GS99" i="5"/>
  <c r="HF48" i="5"/>
  <c r="HD48" i="5"/>
  <c r="HC48" i="5"/>
  <c r="HF88" i="5"/>
  <c r="HC88" i="5"/>
  <c r="HD88" i="5"/>
  <c r="HF112" i="5"/>
  <c r="HD112" i="5"/>
  <c r="HC112" i="5"/>
  <c r="GY18" i="5"/>
  <c r="HF18" i="5"/>
  <c r="HD18" i="5"/>
  <c r="HC18" i="5"/>
  <c r="HF63" i="5"/>
  <c r="HC63" i="5"/>
  <c r="HD63" i="5"/>
  <c r="HF70" i="5"/>
  <c r="HD70" i="5"/>
  <c r="HC70" i="5"/>
  <c r="HF99" i="5"/>
  <c r="HD99" i="5"/>
  <c r="HC99" i="5"/>
  <c r="HF107" i="5"/>
  <c r="HC107" i="5"/>
  <c r="HD107" i="5"/>
  <c r="HI97" i="5"/>
  <c r="HJ97" i="5"/>
  <c r="HM75" i="5"/>
  <c r="MU75" i="5"/>
  <c r="MY75" i="5" s="1"/>
  <c r="HG115" i="5"/>
  <c r="GZ113" i="5"/>
  <c r="HF115" i="5" s="1"/>
  <c r="GW113" i="5"/>
  <c r="GX113" i="5"/>
  <c r="GY69" i="5"/>
  <c r="GS72" i="5"/>
  <c r="MU79" i="5"/>
  <c r="MY79" i="5" s="1"/>
  <c r="HM79" i="5"/>
  <c r="GY24" i="5"/>
  <c r="GY112" i="5"/>
  <c r="GY111" i="5"/>
  <c r="HF33" i="5"/>
  <c r="HC33" i="5"/>
  <c r="HD33" i="5"/>
  <c r="GY101" i="5"/>
  <c r="HF32" i="5"/>
  <c r="HC32" i="5"/>
  <c r="HD32" i="5"/>
  <c r="HM65" i="5"/>
  <c r="MU65" i="5"/>
  <c r="MY65" i="5" s="1"/>
  <c r="GY78" i="5"/>
  <c r="HM30" i="5"/>
  <c r="MU30" i="5"/>
  <c r="MY30" i="5" s="1"/>
  <c r="HH115" i="5"/>
  <c r="HF78" i="5"/>
  <c r="HC78" i="5"/>
  <c r="HD78" i="5"/>
  <c r="HF72" i="5"/>
  <c r="HD72" i="5"/>
  <c r="HC72" i="5"/>
  <c r="HF37" i="5"/>
  <c r="HD37" i="5"/>
  <c r="HC37" i="5"/>
  <c r="HF24" i="5"/>
  <c r="HC24" i="5"/>
  <c r="HD24" i="5"/>
  <c r="HM15" i="5"/>
  <c r="MU15" i="5"/>
  <c r="MY15" i="5" s="1"/>
  <c r="HF111" i="5"/>
  <c r="HD111" i="5"/>
  <c r="HC111" i="5"/>
  <c r="MU71" i="5"/>
  <c r="MY71" i="5" s="1"/>
  <c r="HJ17" i="5"/>
  <c r="HK17" i="5" s="1"/>
  <c r="MV60" i="5"/>
  <c r="MZ60" i="5" s="1"/>
  <c r="MV31" i="5"/>
  <c r="MZ31" i="5" s="1"/>
  <c r="NI52" i="5"/>
  <c r="ND52" i="5"/>
  <c r="MW40" i="5"/>
  <c r="NA40" i="5" s="1"/>
  <c r="MT57" i="5"/>
  <c r="MX57" i="5" s="1"/>
  <c r="MV74" i="5"/>
  <c r="MZ74" i="5" s="1"/>
  <c r="HE81" i="5"/>
  <c r="HN81" i="5" s="1"/>
  <c r="NM68" i="5"/>
  <c r="NM38" i="5"/>
  <c r="NM74" i="5"/>
  <c r="NM109" i="5"/>
  <c r="NM108" i="5"/>
  <c r="NM46" i="5"/>
  <c r="NM23" i="5"/>
  <c r="NM44" i="5"/>
  <c r="NM62" i="5"/>
  <c r="NK67" i="5"/>
  <c r="NM12" i="5"/>
  <c r="NM90" i="5"/>
  <c r="NL19" i="5"/>
  <c r="NM95" i="5"/>
  <c r="NM106" i="5"/>
  <c r="NM34" i="5"/>
  <c r="NK19" i="5"/>
  <c r="NM22" i="5"/>
  <c r="NM21" i="5"/>
  <c r="NM41" i="5"/>
  <c r="NM47" i="5"/>
  <c r="NM13" i="5"/>
  <c r="NM55" i="5"/>
  <c r="NM14" i="5"/>
  <c r="NM27" i="5"/>
  <c r="NM105" i="5"/>
  <c r="NM79" i="5"/>
  <c r="NM20" i="5"/>
  <c r="HK81" i="5"/>
  <c r="HO81" i="5" s="1"/>
  <c r="HN43" i="5"/>
  <c r="MV43" i="5"/>
  <c r="MZ43" i="5" s="1"/>
  <c r="HO35" i="5"/>
  <c r="MW35" i="5"/>
  <c r="NA35" i="5" s="1"/>
  <c r="HO86" i="5"/>
  <c r="MW86" i="5"/>
  <c r="NA86" i="5" s="1"/>
  <c r="HO39" i="5"/>
  <c r="MW39" i="5"/>
  <c r="NA39" i="5" s="1"/>
  <c r="HN50" i="5"/>
  <c r="MV50" i="5"/>
  <c r="MZ50" i="5" s="1"/>
  <c r="HN87" i="5"/>
  <c r="MV87" i="5"/>
  <c r="MZ87" i="5" s="1"/>
  <c r="HN67" i="5"/>
  <c r="MV67" i="5"/>
  <c r="MZ67" i="5" s="1"/>
  <c r="HN64" i="5"/>
  <c r="MV64" i="5"/>
  <c r="MZ64" i="5" s="1"/>
  <c r="HN103" i="5"/>
  <c r="MV103" i="5"/>
  <c r="MZ103" i="5" s="1"/>
  <c r="HN84" i="5"/>
  <c r="MV84" i="5"/>
  <c r="MZ84" i="5" s="1"/>
  <c r="HO53" i="5"/>
  <c r="MW53" i="5"/>
  <c r="NA53" i="5" s="1"/>
  <c r="HO56" i="5"/>
  <c r="MW56" i="5"/>
  <c r="NA56" i="5" s="1"/>
  <c r="HN36" i="5"/>
  <c r="MV36" i="5"/>
  <c r="MZ36" i="5" s="1"/>
  <c r="HN30" i="5"/>
  <c r="MV30" i="5"/>
  <c r="MZ30" i="5" s="1"/>
  <c r="HO96" i="5"/>
  <c r="MW96" i="5"/>
  <c r="NA96" i="5" s="1"/>
  <c r="HL71" i="5"/>
  <c r="MT71" i="5"/>
  <c r="MX71" i="5" s="1"/>
  <c r="HN54" i="5"/>
  <c r="MV54" i="5"/>
  <c r="MZ54" i="5" s="1"/>
  <c r="HO98" i="5"/>
  <c r="MW98" i="5"/>
  <c r="NA98" i="5" s="1"/>
  <c r="HO28" i="5"/>
  <c r="MW28" i="5"/>
  <c r="NA28" i="5" s="1"/>
  <c r="HN53" i="5"/>
  <c r="MV53" i="5"/>
  <c r="MZ53" i="5" s="1"/>
  <c r="HO73" i="5"/>
  <c r="MW73" i="5"/>
  <c r="NA73" i="5" s="1"/>
  <c r="HN100" i="5"/>
  <c r="MV100" i="5"/>
  <c r="MZ100" i="5" s="1"/>
  <c r="HN29" i="5"/>
  <c r="MV29" i="5"/>
  <c r="MZ29" i="5" s="1"/>
  <c r="HN98" i="5"/>
  <c r="MV98" i="5"/>
  <c r="MZ98" i="5" s="1"/>
  <c r="HN75" i="5"/>
  <c r="MV75" i="5"/>
  <c r="MZ75" i="5" s="1"/>
  <c r="HN92" i="5"/>
  <c r="MV92" i="5"/>
  <c r="MZ92" i="5" s="1"/>
  <c r="HN76" i="5"/>
  <c r="MV76" i="5"/>
  <c r="MZ76" i="5" s="1"/>
  <c r="HN52" i="5"/>
  <c r="MV52" i="5"/>
  <c r="MZ52" i="5" s="1"/>
  <c r="HN66" i="5"/>
  <c r="MV66" i="5"/>
  <c r="MZ66" i="5" s="1"/>
  <c r="MV73" i="5"/>
  <c r="MZ73" i="5" s="1"/>
  <c r="HN89" i="5"/>
  <c r="MV89" i="5"/>
  <c r="MZ89" i="5" s="1"/>
  <c r="HN58" i="5"/>
  <c r="MV58" i="5"/>
  <c r="MZ58" i="5" s="1"/>
  <c r="HO87" i="5"/>
  <c r="MW87" i="5"/>
  <c r="NA87" i="5" s="1"/>
  <c r="HO67" i="5"/>
  <c r="MW67" i="5"/>
  <c r="NA67" i="5" s="1"/>
  <c r="HO103" i="5"/>
  <c r="MW103" i="5"/>
  <c r="NA103" i="5" s="1"/>
  <c r="HN61" i="5"/>
  <c r="MV61" i="5"/>
  <c r="MZ61" i="5" s="1"/>
  <c r="HO94" i="5"/>
  <c r="MW94" i="5"/>
  <c r="NA94" i="5" s="1"/>
  <c r="HO51" i="5"/>
  <c r="MW51" i="5"/>
  <c r="NA51" i="5" s="1"/>
  <c r="HO54" i="5"/>
  <c r="MW54" i="5"/>
  <c r="NA54" i="5" s="1"/>
  <c r="HN45" i="5"/>
  <c r="MV45" i="5"/>
  <c r="MZ45" i="5" s="1"/>
  <c r="HN94" i="5"/>
  <c r="MV94" i="5"/>
  <c r="MZ94" i="5" s="1"/>
  <c r="HN91" i="5"/>
  <c r="MV91" i="5"/>
  <c r="MZ91" i="5" s="1"/>
  <c r="HN51" i="5"/>
  <c r="MV51" i="5"/>
  <c r="MZ51" i="5" s="1"/>
  <c r="HN110" i="5"/>
  <c r="MV110" i="5"/>
  <c r="MZ110" i="5" s="1"/>
  <c r="HO43" i="5"/>
  <c r="MW43" i="5"/>
  <c r="NA43" i="5" s="1"/>
  <c r="HO75" i="5"/>
  <c r="MW75" i="5"/>
  <c r="NA75" i="5" s="1"/>
  <c r="HO89" i="5"/>
  <c r="MW89" i="5"/>
  <c r="NA89" i="5" s="1"/>
  <c r="HO42" i="5"/>
  <c r="MW42" i="5"/>
  <c r="NA42" i="5" s="1"/>
  <c r="HN65" i="5"/>
  <c r="MV65" i="5"/>
  <c r="MZ65" i="5" s="1"/>
  <c r="HN15" i="5"/>
  <c r="MV15" i="5"/>
  <c r="MZ15" i="5" s="1"/>
  <c r="HO92" i="5"/>
  <c r="MW92" i="5"/>
  <c r="NA92" i="5" s="1"/>
  <c r="HO25" i="5"/>
  <c r="MW25" i="5"/>
  <c r="NA25" i="5" s="1"/>
  <c r="HO61" i="5"/>
  <c r="MW61" i="5"/>
  <c r="NA61" i="5" s="1"/>
  <c r="HN28" i="5"/>
  <c r="MV28" i="5"/>
  <c r="MZ28" i="5" s="1"/>
  <c r="HO49" i="5"/>
  <c r="MW49" i="5"/>
  <c r="NA49" i="5" s="1"/>
  <c r="HO50" i="5"/>
  <c r="MW50" i="5"/>
  <c r="NA50" i="5" s="1"/>
  <c r="HN57" i="5"/>
  <c r="MV57" i="5"/>
  <c r="MZ57" i="5" s="1"/>
  <c r="HO100" i="5"/>
  <c r="MW100" i="5"/>
  <c r="NA100" i="5" s="1"/>
  <c r="HN42" i="5"/>
  <c r="MV42" i="5"/>
  <c r="MZ42" i="5" s="1"/>
  <c r="HO58" i="5"/>
  <c r="MW58" i="5"/>
  <c r="NA58" i="5" s="1"/>
  <c r="HO45" i="5"/>
  <c r="MW45" i="5"/>
  <c r="NA45" i="5" s="1"/>
  <c r="MT101" i="5"/>
  <c r="MX101" i="5" s="1"/>
  <c r="HO84" i="5"/>
  <c r="MW84" i="5"/>
  <c r="NA84" i="5" s="1"/>
  <c r="HN49" i="5"/>
  <c r="MV49" i="5"/>
  <c r="MZ49" i="5" s="1"/>
  <c r="HL81" i="5"/>
  <c r="MT81" i="5"/>
  <c r="MX81" i="5" s="1"/>
  <c r="HN82" i="5"/>
  <c r="MV82" i="5"/>
  <c r="MZ82" i="5" s="1"/>
  <c r="HO16" i="5"/>
  <c r="MW16" i="5"/>
  <c r="NA16" i="5" s="1"/>
  <c r="HO110" i="5"/>
  <c r="MW110" i="5"/>
  <c r="NA110" i="5" s="1"/>
  <c r="HN26" i="5"/>
  <c r="MV26" i="5"/>
  <c r="MZ26" i="5" s="1"/>
  <c r="HO76" i="5"/>
  <c r="MW76" i="5"/>
  <c r="NA76" i="5" s="1"/>
  <c r="HO71" i="5"/>
  <c r="MW71" i="5"/>
  <c r="NA71" i="5" s="1"/>
  <c r="HN101" i="5"/>
  <c r="MV101" i="5"/>
  <c r="MZ101" i="5" s="1"/>
  <c r="HO66" i="5"/>
  <c r="MW66" i="5"/>
  <c r="NA66" i="5" s="1"/>
  <c r="HN86" i="5"/>
  <c r="MV86" i="5"/>
  <c r="MZ86" i="5" s="1"/>
  <c r="HO82" i="5"/>
  <c r="MW82" i="5"/>
  <c r="NA82" i="5" s="1"/>
  <c r="HO64" i="5"/>
  <c r="MW64" i="5"/>
  <c r="NA64" i="5" s="1"/>
  <c r="HN35" i="5"/>
  <c r="MV35" i="5"/>
  <c r="MZ35" i="5" s="1"/>
  <c r="HN25" i="5"/>
  <c r="MV25" i="5"/>
  <c r="MZ25" i="5" s="1"/>
  <c r="HO91" i="5"/>
  <c r="MW91" i="5"/>
  <c r="NA91" i="5" s="1"/>
  <c r="HO36" i="5"/>
  <c r="MW36" i="5"/>
  <c r="NA36" i="5" s="1"/>
  <c r="HN39" i="5"/>
  <c r="MV39" i="5"/>
  <c r="MZ39" i="5" s="1"/>
  <c r="HO57" i="5"/>
  <c r="MW57" i="5"/>
  <c r="NA57" i="5" s="1"/>
  <c r="HO101" i="5"/>
  <c r="MW101" i="5"/>
  <c r="NA101" i="5" s="1"/>
  <c r="HN96" i="5"/>
  <c r="MV96" i="5"/>
  <c r="MZ96" i="5" s="1"/>
  <c r="HO29" i="5"/>
  <c r="MW29" i="5"/>
  <c r="NA29" i="5" s="1"/>
  <c r="HO26" i="5"/>
  <c r="MW26" i="5"/>
  <c r="NA26" i="5" s="1"/>
  <c r="HN16" i="5"/>
  <c r="MV16" i="5"/>
  <c r="MZ16" i="5" s="1"/>
  <c r="HO52" i="5"/>
  <c r="MW52" i="5"/>
  <c r="NA52" i="5" s="1"/>
  <c r="HN56" i="5"/>
  <c r="MV56" i="5"/>
  <c r="MZ56" i="5" s="1"/>
  <c r="HO30" i="5"/>
  <c r="MW30" i="5"/>
  <c r="NA30" i="5" s="1"/>
  <c r="ND19" i="5"/>
  <c r="NI19" i="5"/>
  <c r="NI67" i="5"/>
  <c r="ND67" i="5"/>
  <c r="NI61" i="5"/>
  <c r="ND61" i="5"/>
  <c r="HH113" i="5"/>
  <c r="HG113" i="5"/>
  <c r="HK83" i="5"/>
  <c r="NF113" i="5"/>
  <c r="HE83" i="5"/>
  <c r="HN71" i="5" l="1"/>
  <c r="NM69" i="5"/>
  <c r="MU70" i="5"/>
  <c r="MY70" i="5" s="1"/>
  <c r="PB70" i="5" s="1"/>
  <c r="QP70" i="5" s="1"/>
  <c r="QS27" i="5"/>
  <c r="QQ27" i="5"/>
  <c r="OH108" i="5"/>
  <c r="PW27" i="5"/>
  <c r="OH14" i="5"/>
  <c r="OH12" i="5"/>
  <c r="MT69" i="5"/>
  <c r="MX69" i="5" s="1"/>
  <c r="OH38" i="5"/>
  <c r="PC53" i="5"/>
  <c r="PD53" i="5" s="1"/>
  <c r="OJ30" i="5"/>
  <c r="OJ79" i="5"/>
  <c r="OJ75" i="5"/>
  <c r="OJ52" i="5"/>
  <c r="OS52" i="5" s="1"/>
  <c r="PC56" i="5"/>
  <c r="PD56" i="5" s="1"/>
  <c r="OQ56" i="5"/>
  <c r="OR56" i="5" s="1"/>
  <c r="PI56" i="5" s="1"/>
  <c r="OL67" i="5"/>
  <c r="OP67" i="5" s="1"/>
  <c r="OU67" i="5"/>
  <c r="OY67" i="5" s="1"/>
  <c r="OZ67" i="5" s="1"/>
  <c r="PA67" i="5" s="1"/>
  <c r="PJ67" i="5" s="1"/>
  <c r="QH67" i="5" s="1"/>
  <c r="OL14" i="5"/>
  <c r="OP14" i="5" s="1"/>
  <c r="OU102" i="5"/>
  <c r="OL102" i="5"/>
  <c r="OP102" i="5" s="1"/>
  <c r="OU81" i="5"/>
  <c r="OY81" i="5" s="1"/>
  <c r="OZ81" i="5" s="1"/>
  <c r="PA81" i="5" s="1"/>
  <c r="PJ81" i="5" s="1"/>
  <c r="QH81" i="5" s="1"/>
  <c r="OL81" i="5"/>
  <c r="OP81" i="5" s="1"/>
  <c r="OQ81" i="5" s="1"/>
  <c r="OR81" i="5" s="1"/>
  <c r="PI81" i="5" s="1"/>
  <c r="QF81" i="5" s="1"/>
  <c r="OL31" i="5"/>
  <c r="OP31" i="5" s="1"/>
  <c r="OU31" i="5"/>
  <c r="OY31" i="5" s="1"/>
  <c r="OZ31" i="5" s="1"/>
  <c r="PA31" i="5" s="1"/>
  <c r="PJ31" i="5" s="1"/>
  <c r="QH31" i="5" s="1"/>
  <c r="OU103" i="5"/>
  <c r="OY103" i="5" s="1"/>
  <c r="OZ103" i="5" s="1"/>
  <c r="PA103" i="5" s="1"/>
  <c r="PJ103" i="5" s="1"/>
  <c r="OL103" i="5"/>
  <c r="OP103" i="5" s="1"/>
  <c r="OQ103" i="5" s="1"/>
  <c r="OR103" i="5" s="1"/>
  <c r="PI103" i="5" s="1"/>
  <c r="QF103" i="5" s="1"/>
  <c r="OL12" i="5"/>
  <c r="OP12" i="5" s="1"/>
  <c r="OL76" i="5"/>
  <c r="OP76" i="5" s="1"/>
  <c r="OU76" i="5"/>
  <c r="OY76" i="5" s="1"/>
  <c r="OZ76" i="5" s="1"/>
  <c r="PA76" i="5" s="1"/>
  <c r="PJ76" i="5" s="1"/>
  <c r="QH76" i="5" s="1"/>
  <c r="OL36" i="5"/>
  <c r="OP36" i="5" s="1"/>
  <c r="OL105" i="5"/>
  <c r="OP105" i="5" s="1"/>
  <c r="PB71" i="5"/>
  <c r="QP71" i="5" s="1"/>
  <c r="OJ71" i="5"/>
  <c r="OS71" i="5" s="1"/>
  <c r="OJ15" i="5"/>
  <c r="OJ70" i="5"/>
  <c r="OS70" i="5" s="1"/>
  <c r="OJ28" i="5"/>
  <c r="OL98" i="5"/>
  <c r="OP98" i="5" s="1"/>
  <c r="OU98" i="5"/>
  <c r="OY98" i="5" s="1"/>
  <c r="OZ98" i="5" s="1"/>
  <c r="PA98" i="5" s="1"/>
  <c r="PJ98" i="5" s="1"/>
  <c r="QH98" i="5" s="1"/>
  <c r="OU90" i="5"/>
  <c r="OY90" i="5" s="1"/>
  <c r="OZ90" i="5" s="1"/>
  <c r="PA90" i="5" s="1"/>
  <c r="PJ90" i="5" s="1"/>
  <c r="QH90" i="5" s="1"/>
  <c r="OL90" i="5"/>
  <c r="OP90" i="5" s="1"/>
  <c r="OL62" i="5"/>
  <c r="OP62" i="5" s="1"/>
  <c r="OQ62" i="5" s="1"/>
  <c r="OR62" i="5" s="1"/>
  <c r="PI62" i="5" s="1"/>
  <c r="QF62" i="5" s="1"/>
  <c r="OU62" i="5"/>
  <c r="OY62" i="5" s="1"/>
  <c r="OL96" i="5"/>
  <c r="OP96" i="5" s="1"/>
  <c r="OL42" i="5"/>
  <c r="OP42" i="5" s="1"/>
  <c r="OL20" i="5"/>
  <c r="OP20" i="5" s="1"/>
  <c r="OL35" i="5"/>
  <c r="OP35" i="5" s="1"/>
  <c r="OS84" i="5"/>
  <c r="OU84" i="5" s="1"/>
  <c r="OY84" i="5" s="1"/>
  <c r="OZ84" i="5" s="1"/>
  <c r="PA84" i="5" s="1"/>
  <c r="PJ84" i="5" s="1"/>
  <c r="QH84" i="5" s="1"/>
  <c r="OL84" i="5"/>
  <c r="OP84" i="5" s="1"/>
  <c r="OL25" i="5"/>
  <c r="OP25" i="5" s="1"/>
  <c r="OQ25" i="5" s="1"/>
  <c r="OR25" i="5" s="1"/>
  <c r="PI25" i="5" s="1"/>
  <c r="OL80" i="5"/>
  <c r="OP80" i="5" s="1"/>
  <c r="PC80" i="5" s="1"/>
  <c r="PD80" i="5" s="1"/>
  <c r="OU40" i="5"/>
  <c r="OL40" i="5"/>
  <c r="OP40" i="5" s="1"/>
  <c r="OL21" i="5"/>
  <c r="OP21" i="5" s="1"/>
  <c r="OJ45" i="5"/>
  <c r="PB55" i="5"/>
  <c r="QP55" i="5" s="1"/>
  <c r="OJ55" i="5"/>
  <c r="OS55" i="5" s="1"/>
  <c r="PB109" i="5"/>
  <c r="QP109" i="5" s="1"/>
  <c r="OJ109" i="5"/>
  <c r="PB46" i="5"/>
  <c r="QP46" i="5" s="1"/>
  <c r="OJ46" i="5"/>
  <c r="OQ104" i="5"/>
  <c r="OR104" i="5" s="1"/>
  <c r="PI104" i="5" s="1"/>
  <c r="PC104" i="5"/>
  <c r="PD104" i="5" s="1"/>
  <c r="OL51" i="5"/>
  <c r="OP51" i="5" s="1"/>
  <c r="OL16" i="5"/>
  <c r="OP16" i="5" s="1"/>
  <c r="OU59" i="5"/>
  <c r="OY59" i="5" s="1"/>
  <c r="OZ59" i="5" s="1"/>
  <c r="PA59" i="5" s="1"/>
  <c r="PJ59" i="5" s="1"/>
  <c r="QH59" i="5" s="1"/>
  <c r="OL59" i="5"/>
  <c r="OP59" i="5" s="1"/>
  <c r="OL49" i="5"/>
  <c r="OP49" i="5" s="1"/>
  <c r="OU68" i="5"/>
  <c r="OL68" i="5"/>
  <c r="OP68" i="5" s="1"/>
  <c r="OQ68" i="5" s="1"/>
  <c r="OR68" i="5" s="1"/>
  <c r="PI68" i="5" s="1"/>
  <c r="QF68" i="5" s="1"/>
  <c r="OL110" i="5"/>
  <c r="OP110" i="5" s="1"/>
  <c r="OQ110" i="5" s="1"/>
  <c r="OR110" i="5" s="1"/>
  <c r="PI110" i="5" s="1"/>
  <c r="OL60" i="5"/>
  <c r="OP60" i="5" s="1"/>
  <c r="OU60" i="5"/>
  <c r="OY60" i="5" s="1"/>
  <c r="OZ60" i="5" s="1"/>
  <c r="PA60" i="5" s="1"/>
  <c r="PJ60" i="5" s="1"/>
  <c r="QH60" i="5" s="1"/>
  <c r="OS83" i="5"/>
  <c r="OU83" i="5" s="1"/>
  <c r="OY83" i="5" s="1"/>
  <c r="OZ83" i="5" s="1"/>
  <c r="PA83" i="5" s="1"/>
  <c r="QH83" i="5" s="1"/>
  <c r="OL83" i="5"/>
  <c r="OP83" i="5" s="1"/>
  <c r="OL38" i="5"/>
  <c r="OP38" i="5" s="1"/>
  <c r="OJ65" i="5"/>
  <c r="OS65" i="5" s="1"/>
  <c r="OJ95" i="5"/>
  <c r="OJ13" i="5"/>
  <c r="OJ73" i="5"/>
  <c r="OS73" i="5" s="1"/>
  <c r="OJ29" i="5"/>
  <c r="OJ61" i="5"/>
  <c r="OS61" i="5" s="1"/>
  <c r="OU47" i="5"/>
  <c r="OY47" i="5" s="1"/>
  <c r="OZ47" i="5" s="1"/>
  <c r="PA47" i="5" s="1"/>
  <c r="PJ47" i="5" s="1"/>
  <c r="QH47" i="5" s="1"/>
  <c r="OL47" i="5"/>
  <c r="OP47" i="5" s="1"/>
  <c r="OQ47" i="5" s="1"/>
  <c r="OR47" i="5" s="1"/>
  <c r="PI47" i="5" s="1"/>
  <c r="QF47" i="5" s="1"/>
  <c r="OL41" i="5"/>
  <c r="OP41" i="5" s="1"/>
  <c r="OQ41" i="5" s="1"/>
  <c r="OR41" i="5" s="1"/>
  <c r="PI41" i="5" s="1"/>
  <c r="OS41" i="5"/>
  <c r="OU41" i="5" s="1"/>
  <c r="OY41" i="5" s="1"/>
  <c r="OQ106" i="5"/>
  <c r="OR106" i="5" s="1"/>
  <c r="PI106" i="5" s="1"/>
  <c r="PC106" i="5"/>
  <c r="PD106" i="5" s="1"/>
  <c r="OL92" i="5"/>
  <c r="OP92" i="5" s="1"/>
  <c r="OL58" i="5"/>
  <c r="OP58" i="5" s="1"/>
  <c r="OL50" i="5"/>
  <c r="OP50" i="5" s="1"/>
  <c r="OL100" i="5"/>
  <c r="OP100" i="5" s="1"/>
  <c r="OU100" i="5"/>
  <c r="OY100" i="5" s="1"/>
  <c r="OZ100" i="5" s="1"/>
  <c r="PA100" i="5" s="1"/>
  <c r="PJ100" i="5" s="1"/>
  <c r="QH100" i="5" s="1"/>
  <c r="OU82" i="5"/>
  <c r="OY82" i="5" s="1"/>
  <c r="OL82" i="5"/>
  <c r="OP82" i="5" s="1"/>
  <c r="OQ82" i="5" s="1"/>
  <c r="OR82" i="5" s="1"/>
  <c r="PI82" i="5" s="1"/>
  <c r="QF82" i="5" s="1"/>
  <c r="OL34" i="5"/>
  <c r="OP34" i="5" s="1"/>
  <c r="OL66" i="5"/>
  <c r="OP66" i="5" s="1"/>
  <c r="OU66" i="5"/>
  <c r="OY66" i="5" s="1"/>
  <c r="OZ66" i="5" s="1"/>
  <c r="PA66" i="5" s="1"/>
  <c r="PJ66" i="5" s="1"/>
  <c r="QH66" i="5" s="1"/>
  <c r="OL86" i="5"/>
  <c r="OP86" i="5" s="1"/>
  <c r="OH68" i="5"/>
  <c r="OE49" i="5"/>
  <c r="PC97" i="5"/>
  <c r="PD97" i="5" s="1"/>
  <c r="OH59" i="5"/>
  <c r="MV109" i="5"/>
  <c r="MZ109" i="5" s="1"/>
  <c r="OH22" i="5"/>
  <c r="PV81" i="5"/>
  <c r="NM30" i="5"/>
  <c r="NM26" i="5"/>
  <c r="NM57" i="5"/>
  <c r="NM36" i="5"/>
  <c r="NM64" i="5"/>
  <c r="NM76" i="5"/>
  <c r="NM110" i="5"/>
  <c r="NM58" i="5"/>
  <c r="NM100" i="5"/>
  <c r="NM50" i="5"/>
  <c r="NM25" i="5"/>
  <c r="NM92" i="5"/>
  <c r="NM89" i="5"/>
  <c r="NM43" i="5"/>
  <c r="NM54" i="5"/>
  <c r="NM94" i="5"/>
  <c r="NM103" i="5"/>
  <c r="NM87" i="5"/>
  <c r="NM73" i="5"/>
  <c r="NM28" i="5"/>
  <c r="NM96" i="5"/>
  <c r="NM86" i="5"/>
  <c r="NE52" i="5"/>
  <c r="NM93" i="5"/>
  <c r="OH19" i="5"/>
  <c r="NM104" i="5"/>
  <c r="NM60" i="5"/>
  <c r="NE67" i="5"/>
  <c r="OH106" i="5"/>
  <c r="NE36" i="5"/>
  <c r="NE91" i="5"/>
  <c r="NE15" i="5"/>
  <c r="NM101" i="5"/>
  <c r="NM66" i="5"/>
  <c r="NM16" i="5"/>
  <c r="NM84" i="5"/>
  <c r="NM45" i="5"/>
  <c r="NM49" i="5"/>
  <c r="NM42" i="5"/>
  <c r="NM75" i="5"/>
  <c r="NM51" i="5"/>
  <c r="NM98" i="5"/>
  <c r="NM56" i="5"/>
  <c r="NM39" i="5"/>
  <c r="NM35" i="5"/>
  <c r="NM40" i="5"/>
  <c r="NE107" i="5"/>
  <c r="NE25" i="5"/>
  <c r="NE112" i="5"/>
  <c r="NE96" i="5"/>
  <c r="NE19" i="5"/>
  <c r="NM29" i="5"/>
  <c r="NM91" i="5"/>
  <c r="NM82" i="5"/>
  <c r="NM71" i="5"/>
  <c r="NE61" i="5"/>
  <c r="NE53" i="5"/>
  <c r="NE17" i="5"/>
  <c r="NE102" i="5"/>
  <c r="NM15" i="5"/>
  <c r="PC19" i="5"/>
  <c r="PD19" i="5" s="1"/>
  <c r="PB73" i="5"/>
  <c r="QP73" i="5" s="1"/>
  <c r="PB61" i="5"/>
  <c r="QP61" i="5" s="1"/>
  <c r="OY26" i="5"/>
  <c r="OZ26" i="5" s="1"/>
  <c r="PA26" i="5" s="1"/>
  <c r="PJ26" i="5" s="1"/>
  <c r="QH26" i="5" s="1"/>
  <c r="OY40" i="5"/>
  <c r="OZ40" i="5" s="1"/>
  <c r="PA40" i="5" s="1"/>
  <c r="PJ40" i="5" s="1"/>
  <c r="QH40" i="5" s="1"/>
  <c r="OY102" i="5"/>
  <c r="OZ102" i="5" s="1"/>
  <c r="PA102" i="5" s="1"/>
  <c r="PJ102" i="5" s="1"/>
  <c r="QH102" i="5" s="1"/>
  <c r="OY68" i="5"/>
  <c r="OZ62" i="5"/>
  <c r="PA62" i="5" s="1"/>
  <c r="PJ62" i="5" s="1"/>
  <c r="PC62" i="5"/>
  <c r="PD62" i="5" s="1"/>
  <c r="NK71" i="5"/>
  <c r="PB15" i="5"/>
  <c r="QP15" i="5" s="1"/>
  <c r="PB28" i="5"/>
  <c r="QP28" i="5" s="1"/>
  <c r="OP39" i="5"/>
  <c r="OQ93" i="5"/>
  <c r="OR93" i="5" s="1"/>
  <c r="PC93" i="5"/>
  <c r="PD93" i="5" s="1"/>
  <c r="OQ44" i="5"/>
  <c r="OR44" i="5" s="1"/>
  <c r="PI44" i="5" s="1"/>
  <c r="PC44" i="5"/>
  <c r="PD44" i="5" s="1"/>
  <c r="OQ102" i="5"/>
  <c r="OR102" i="5" s="1"/>
  <c r="PI102" i="5" s="1"/>
  <c r="QF102" i="5" s="1"/>
  <c r="OQ22" i="5"/>
  <c r="OR22" i="5" s="1"/>
  <c r="PI22" i="5" s="1"/>
  <c r="OQ108" i="5"/>
  <c r="OR108" i="5" s="1"/>
  <c r="PI108" i="5" s="1"/>
  <c r="PC108" i="5"/>
  <c r="PD108" i="5" s="1"/>
  <c r="OQ91" i="5"/>
  <c r="OR91" i="5" s="1"/>
  <c r="PI91" i="5" s="1"/>
  <c r="PC91" i="5"/>
  <c r="PD91" i="5" s="1"/>
  <c r="PB45" i="5"/>
  <c r="QP45" i="5" s="1"/>
  <c r="NK55" i="5"/>
  <c r="NK109" i="5"/>
  <c r="PC25" i="5"/>
  <c r="PD25" i="5" s="1"/>
  <c r="OQ40" i="5"/>
  <c r="OR40" i="5" s="1"/>
  <c r="PI40" i="5" s="1"/>
  <c r="QF40" i="5" s="1"/>
  <c r="OQ64" i="5"/>
  <c r="OR64" i="5" s="1"/>
  <c r="PI64" i="5" s="1"/>
  <c r="PC64" i="5"/>
  <c r="PD64" i="5" s="1"/>
  <c r="OQ53" i="5"/>
  <c r="OR53" i="5" s="1"/>
  <c r="PI53" i="5" s="1"/>
  <c r="OQ97" i="5"/>
  <c r="OR97" i="5" s="1"/>
  <c r="PI97" i="5" s="1"/>
  <c r="OQ26" i="5"/>
  <c r="OR26" i="5" s="1"/>
  <c r="OQ94" i="5"/>
  <c r="OR94" i="5" s="1"/>
  <c r="PI94" i="5" s="1"/>
  <c r="PC94" i="5"/>
  <c r="PD94" i="5" s="1"/>
  <c r="OQ80" i="5"/>
  <c r="OR80" i="5" s="1"/>
  <c r="PI80" i="5" s="1"/>
  <c r="PB65" i="5"/>
  <c r="QP65" i="5" s="1"/>
  <c r="PB95" i="5"/>
  <c r="QP95" i="5" s="1"/>
  <c r="PB13" i="5"/>
  <c r="QP13" i="5" s="1"/>
  <c r="NK73" i="5"/>
  <c r="PB29" i="5"/>
  <c r="QP29" i="5" s="1"/>
  <c r="NK61" i="5"/>
  <c r="OQ100" i="5"/>
  <c r="OR100" i="5" s="1"/>
  <c r="PI100" i="5" s="1"/>
  <c r="OQ54" i="5"/>
  <c r="OR54" i="5" s="1"/>
  <c r="PI54" i="5" s="1"/>
  <c r="OQ19" i="5"/>
  <c r="OR19" i="5" s="1"/>
  <c r="PI19" i="5" s="1"/>
  <c r="OQ43" i="5"/>
  <c r="OR43" i="5" s="1"/>
  <c r="PI43" i="5" s="1"/>
  <c r="PB30" i="5"/>
  <c r="QP30" i="5" s="1"/>
  <c r="PB79" i="5"/>
  <c r="QP79" i="5" s="1"/>
  <c r="PB75" i="5"/>
  <c r="QP75" i="5" s="1"/>
  <c r="PB52" i="5"/>
  <c r="QP52" i="5" s="1"/>
  <c r="OQ67" i="5"/>
  <c r="OR67" i="5" s="1"/>
  <c r="PI67" i="5" s="1"/>
  <c r="QF67" i="5" s="1"/>
  <c r="OQ87" i="5"/>
  <c r="OR87" i="5" s="1"/>
  <c r="PI87" i="5" s="1"/>
  <c r="PC87" i="5"/>
  <c r="PD87" i="5" s="1"/>
  <c r="OQ17" i="5"/>
  <c r="OR17" i="5" s="1"/>
  <c r="PI17" i="5" s="1"/>
  <c r="PC17" i="5"/>
  <c r="PD17" i="5" s="1"/>
  <c r="OQ89" i="5"/>
  <c r="OR89" i="5" s="1"/>
  <c r="PI89" i="5" s="1"/>
  <c r="PC89" i="5"/>
  <c r="PD89" i="5" s="1"/>
  <c r="NM53" i="5"/>
  <c r="HL48" i="5"/>
  <c r="MU63" i="5"/>
  <c r="MY63" i="5" s="1"/>
  <c r="OH85" i="5"/>
  <c r="GS113" i="5"/>
  <c r="NK79" i="5"/>
  <c r="NK52" i="5"/>
  <c r="NK70" i="5"/>
  <c r="NK45" i="5"/>
  <c r="NK46" i="5"/>
  <c r="NK15" i="5"/>
  <c r="NK65" i="5"/>
  <c r="NK13" i="5"/>
  <c r="NK29" i="5"/>
  <c r="HL112" i="5"/>
  <c r="NM102" i="5"/>
  <c r="HM55" i="5"/>
  <c r="HM61" i="5"/>
  <c r="HL52" i="5"/>
  <c r="MT52" i="5"/>
  <c r="MX52" i="5" s="1"/>
  <c r="NJ52" i="5" s="1"/>
  <c r="MT107" i="5"/>
  <c r="MX107" i="5" s="1"/>
  <c r="NJ107" i="5" s="1"/>
  <c r="NM52" i="5"/>
  <c r="MU23" i="5"/>
  <c r="MY23" i="5" s="1"/>
  <c r="HM29" i="5"/>
  <c r="HM52" i="5"/>
  <c r="MU74" i="5"/>
  <c r="MY74" i="5" s="1"/>
  <c r="MU107" i="5"/>
  <c r="MY107" i="5" s="1"/>
  <c r="MT74" i="5"/>
  <c r="MX74" i="5" s="1"/>
  <c r="NJ74" i="5" s="1"/>
  <c r="NL56" i="5"/>
  <c r="OH56" i="5"/>
  <c r="NL39" i="5"/>
  <c r="OH39" i="5"/>
  <c r="NL57" i="5"/>
  <c r="OH57" i="5"/>
  <c r="NL15" i="5"/>
  <c r="OH15" i="5"/>
  <c r="NL110" i="5"/>
  <c r="OH110" i="5"/>
  <c r="NL94" i="5"/>
  <c r="OH94" i="5"/>
  <c r="NL61" i="5"/>
  <c r="OH61" i="5"/>
  <c r="NL58" i="5"/>
  <c r="OH58" i="5"/>
  <c r="NL89" i="5"/>
  <c r="OH89" i="5"/>
  <c r="NL66" i="5"/>
  <c r="OH66" i="5"/>
  <c r="NL75" i="5"/>
  <c r="OH75" i="5"/>
  <c r="NL29" i="5"/>
  <c r="OH29" i="5"/>
  <c r="NL100" i="5"/>
  <c r="OH100" i="5"/>
  <c r="NL53" i="5"/>
  <c r="OH53" i="5"/>
  <c r="NL54" i="5"/>
  <c r="OH54" i="5"/>
  <c r="NL64" i="5"/>
  <c r="OH64" i="5"/>
  <c r="NL67" i="5"/>
  <c r="OH67" i="5"/>
  <c r="NL31" i="5"/>
  <c r="OH31" i="5"/>
  <c r="NL60" i="5"/>
  <c r="OH60" i="5"/>
  <c r="OH102" i="5"/>
  <c r="NL16" i="5"/>
  <c r="OH16" i="5"/>
  <c r="NL96" i="5"/>
  <c r="OH96" i="5"/>
  <c r="NL25" i="5"/>
  <c r="OH25" i="5"/>
  <c r="NL35" i="5"/>
  <c r="OH35" i="5"/>
  <c r="NL86" i="5"/>
  <c r="OH86" i="5"/>
  <c r="NL101" i="5"/>
  <c r="OH101" i="5"/>
  <c r="NL82" i="5"/>
  <c r="OH82" i="5"/>
  <c r="NL49" i="5"/>
  <c r="OH49" i="5"/>
  <c r="NL91" i="5"/>
  <c r="OH91" i="5"/>
  <c r="NL92" i="5"/>
  <c r="OH92" i="5"/>
  <c r="NL103" i="5"/>
  <c r="OH103" i="5"/>
  <c r="NL74" i="5"/>
  <c r="OH74" i="5"/>
  <c r="NL93" i="5"/>
  <c r="OH93" i="5"/>
  <c r="NL97" i="5"/>
  <c r="NL26" i="5"/>
  <c r="OH26" i="5"/>
  <c r="NL42" i="5"/>
  <c r="OH42" i="5"/>
  <c r="NL28" i="5"/>
  <c r="OH28" i="5"/>
  <c r="NL71" i="5"/>
  <c r="OH71" i="5"/>
  <c r="NL65" i="5"/>
  <c r="OH65" i="5"/>
  <c r="NL51" i="5"/>
  <c r="OH51" i="5"/>
  <c r="NL73" i="5"/>
  <c r="OH73" i="5"/>
  <c r="NL52" i="5"/>
  <c r="OH52" i="5"/>
  <c r="NL98" i="5"/>
  <c r="OH98" i="5"/>
  <c r="NL30" i="5"/>
  <c r="OH30" i="5"/>
  <c r="NL87" i="5"/>
  <c r="OH87" i="5"/>
  <c r="NL43" i="5"/>
  <c r="OH43" i="5"/>
  <c r="NL104" i="5"/>
  <c r="OH104" i="5"/>
  <c r="OH40" i="5"/>
  <c r="NL45" i="5"/>
  <c r="OH45" i="5"/>
  <c r="NL76" i="5"/>
  <c r="OH76" i="5"/>
  <c r="NL36" i="5"/>
  <c r="OH36" i="5"/>
  <c r="NL84" i="5"/>
  <c r="OH84" i="5"/>
  <c r="NL50" i="5"/>
  <c r="OH50" i="5"/>
  <c r="NL90" i="5"/>
  <c r="OH90" i="5"/>
  <c r="NJ81" i="5"/>
  <c r="OE81" i="5"/>
  <c r="NJ101" i="5"/>
  <c r="NJ69" i="5"/>
  <c r="NJ57" i="5"/>
  <c r="NK30" i="5"/>
  <c r="OE30" i="5"/>
  <c r="OE15" i="5"/>
  <c r="OE79" i="5"/>
  <c r="OE73" i="5"/>
  <c r="NJ112" i="5"/>
  <c r="NJ48" i="5"/>
  <c r="NK75" i="5"/>
  <c r="OE75" i="5"/>
  <c r="NJ77" i="5"/>
  <c r="NK95" i="5"/>
  <c r="OE95" i="5"/>
  <c r="OE65" i="5"/>
  <c r="OE109" i="5"/>
  <c r="OE45" i="5"/>
  <c r="NJ71" i="5"/>
  <c r="OE71" i="5"/>
  <c r="NK28" i="5"/>
  <c r="OE28" i="5"/>
  <c r="NJ83" i="5"/>
  <c r="OE83" i="5"/>
  <c r="OE61" i="5"/>
  <c r="NJ55" i="5"/>
  <c r="OE55" i="5"/>
  <c r="OE13" i="5"/>
  <c r="OE46" i="5"/>
  <c r="HL29" i="5"/>
  <c r="MT29" i="5"/>
  <c r="MX29" i="5" s="1"/>
  <c r="OE29" i="5" s="1"/>
  <c r="NJ37" i="5"/>
  <c r="HE33" i="5"/>
  <c r="MU32" i="5"/>
  <c r="MY32" i="5" s="1"/>
  <c r="MU77" i="5"/>
  <c r="MY77" i="5" s="1"/>
  <c r="MT24" i="5"/>
  <c r="MX24" i="5" s="1"/>
  <c r="MU99" i="5"/>
  <c r="MY99" i="5" s="1"/>
  <c r="HE63" i="5"/>
  <c r="HE24" i="5"/>
  <c r="MV24" i="5" s="1"/>
  <c r="MZ24" i="5" s="1"/>
  <c r="HM109" i="5"/>
  <c r="HM73" i="5"/>
  <c r="HK97" i="5"/>
  <c r="MW97" i="5" s="1"/>
  <c r="NA97" i="5" s="1"/>
  <c r="HE18" i="5"/>
  <c r="HL32" i="5"/>
  <c r="MT32" i="5"/>
  <c r="MX32" i="5" s="1"/>
  <c r="HL111" i="5"/>
  <c r="MT111" i="5"/>
  <c r="MX111" i="5" s="1"/>
  <c r="HE99" i="5"/>
  <c r="MV99" i="5" s="1"/>
  <c r="MZ99" i="5" s="1"/>
  <c r="HE107" i="5"/>
  <c r="HM57" i="5"/>
  <c r="MU57" i="5"/>
  <c r="MY57" i="5" s="1"/>
  <c r="HM72" i="5"/>
  <c r="MU72" i="5"/>
  <c r="MY72" i="5" s="1"/>
  <c r="HE88" i="5"/>
  <c r="HE48" i="5"/>
  <c r="HL18" i="5"/>
  <c r="MT18" i="5"/>
  <c r="MX18" i="5" s="1"/>
  <c r="HE111" i="5"/>
  <c r="HE72" i="5"/>
  <c r="HE78" i="5"/>
  <c r="HE70" i="5"/>
  <c r="MV70" i="5" s="1"/>
  <c r="MZ70" i="5" s="1"/>
  <c r="HE112" i="5"/>
  <c r="HE77" i="5"/>
  <c r="HN77" i="5" s="1"/>
  <c r="HM101" i="5"/>
  <c r="MU101" i="5"/>
  <c r="MY101" i="5" s="1"/>
  <c r="HI33" i="5"/>
  <c r="HJ33" i="5"/>
  <c r="HM112" i="5"/>
  <c r="MU112" i="5"/>
  <c r="MY112" i="5" s="1"/>
  <c r="HM24" i="5"/>
  <c r="MU24" i="5"/>
  <c r="MY24" i="5" s="1"/>
  <c r="HL72" i="5"/>
  <c r="MT72" i="5"/>
  <c r="MX72" i="5" s="1"/>
  <c r="HM69" i="5"/>
  <c r="MU69" i="5"/>
  <c r="MY69" i="5" s="1"/>
  <c r="HL33" i="5"/>
  <c r="MT33" i="5"/>
  <c r="MX33" i="5" s="1"/>
  <c r="HM85" i="5"/>
  <c r="MU85" i="5"/>
  <c r="MY85" i="5" s="1"/>
  <c r="HM37" i="5"/>
  <c r="MU37" i="5"/>
  <c r="MY37" i="5" s="1"/>
  <c r="MV81" i="5"/>
  <c r="MZ81" i="5" s="1"/>
  <c r="HJ37" i="5"/>
  <c r="HI37" i="5"/>
  <c r="HJ78" i="5"/>
  <c r="HI78" i="5"/>
  <c r="HD113" i="5"/>
  <c r="HE32" i="5"/>
  <c r="GY113" i="5"/>
  <c r="HF113" i="5"/>
  <c r="HI113" i="5" s="1"/>
  <c r="HJ99" i="5"/>
  <c r="HI99" i="5"/>
  <c r="HJ63" i="5"/>
  <c r="HI63" i="5"/>
  <c r="HI48" i="5"/>
  <c r="HJ48" i="5"/>
  <c r="HM88" i="5"/>
  <c r="MU88" i="5"/>
  <c r="MY88" i="5" s="1"/>
  <c r="HL70" i="5"/>
  <c r="MT70" i="5"/>
  <c r="MX70" i="5" s="1"/>
  <c r="HI111" i="5"/>
  <c r="HJ111" i="5"/>
  <c r="HN24" i="5"/>
  <c r="HI72" i="5"/>
  <c r="HJ72" i="5"/>
  <c r="HM78" i="5"/>
  <c r="MU78" i="5"/>
  <c r="MY78" i="5" s="1"/>
  <c r="HJ32" i="5"/>
  <c r="HI32" i="5"/>
  <c r="HM111" i="5"/>
  <c r="MU111" i="5"/>
  <c r="MY111" i="5" s="1"/>
  <c r="HI107" i="5"/>
  <c r="HJ107" i="5"/>
  <c r="HI18" i="5"/>
  <c r="HJ18" i="5"/>
  <c r="HI88" i="5"/>
  <c r="HJ88" i="5"/>
  <c r="HL99" i="5"/>
  <c r="MT99" i="5"/>
  <c r="MX99" i="5" s="1"/>
  <c r="HI24" i="5"/>
  <c r="HJ24" i="5"/>
  <c r="HE37" i="5"/>
  <c r="HC113" i="5"/>
  <c r="HI70" i="5"/>
  <c r="HJ70" i="5"/>
  <c r="HM18" i="5"/>
  <c r="MU18" i="5"/>
  <c r="MY18" i="5" s="1"/>
  <c r="HJ112" i="5"/>
  <c r="HI112" i="5"/>
  <c r="HM48" i="5"/>
  <c r="MU48" i="5"/>
  <c r="MY48" i="5" s="1"/>
  <c r="HM33" i="5"/>
  <c r="MU33" i="5"/>
  <c r="MY33" i="5" s="1"/>
  <c r="HJ77" i="5"/>
  <c r="HI77" i="5"/>
  <c r="HL63" i="5"/>
  <c r="MT63" i="5"/>
  <c r="MX63" i="5" s="1"/>
  <c r="HO17" i="5"/>
  <c r="MW17" i="5"/>
  <c r="NA17" i="5" s="1"/>
  <c r="MW81" i="5"/>
  <c r="NA81" i="5" s="1"/>
  <c r="NM61" i="5"/>
  <c r="NM19" i="5"/>
  <c r="NM67" i="5"/>
  <c r="HN83" i="5"/>
  <c r="MV83" i="5"/>
  <c r="MZ83" i="5" s="1"/>
  <c r="HO83" i="5"/>
  <c r="MW83" i="5"/>
  <c r="NA83" i="5" s="1"/>
  <c r="NH113" i="5"/>
  <c r="NG113" i="5"/>
  <c r="PC98" i="5" l="1"/>
  <c r="PD98" i="5" s="1"/>
  <c r="QS98" i="5" s="1"/>
  <c r="PC103" i="5"/>
  <c r="PD103" i="5" s="1"/>
  <c r="QS103" i="5" s="1"/>
  <c r="OQ98" i="5"/>
  <c r="OR98" i="5" s="1"/>
  <c r="PI98" i="5" s="1"/>
  <c r="QF98" i="5" s="1"/>
  <c r="PC81" i="5"/>
  <c r="PD81" i="5" s="1"/>
  <c r="PW81" i="5" s="1"/>
  <c r="PC100" i="5"/>
  <c r="PD100" i="5" s="1"/>
  <c r="QS100" i="5" s="1"/>
  <c r="PC47" i="5"/>
  <c r="PD47" i="5" s="1"/>
  <c r="QQ47" i="5" s="1"/>
  <c r="QS89" i="5"/>
  <c r="QQ89" i="5"/>
  <c r="QS87" i="5"/>
  <c r="QQ87" i="5"/>
  <c r="QQ108" i="5"/>
  <c r="QS108" i="5"/>
  <c r="QQ103" i="5"/>
  <c r="QS19" i="5"/>
  <c r="QQ19" i="5"/>
  <c r="QQ104" i="5"/>
  <c r="QS104" i="5"/>
  <c r="QQ80" i="5"/>
  <c r="QS80" i="5"/>
  <c r="QS94" i="5"/>
  <c r="QQ94" i="5"/>
  <c r="QS25" i="5"/>
  <c r="QQ25" i="5"/>
  <c r="QQ44" i="5"/>
  <c r="QS44" i="5"/>
  <c r="QS81" i="5"/>
  <c r="QS47" i="5"/>
  <c r="QS97" i="5"/>
  <c r="QQ97" i="5"/>
  <c r="QS17" i="5"/>
  <c r="QQ17" i="5"/>
  <c r="QQ64" i="5"/>
  <c r="QS64" i="5"/>
  <c r="QS91" i="5"/>
  <c r="QQ91" i="5"/>
  <c r="QS62" i="5"/>
  <c r="QQ62" i="5"/>
  <c r="QQ98" i="5"/>
  <c r="QQ56" i="5"/>
  <c r="QS56" i="5"/>
  <c r="QS93" i="5"/>
  <c r="QQ93" i="5"/>
  <c r="QS106" i="5"/>
  <c r="QQ106" i="5"/>
  <c r="QS53" i="5"/>
  <c r="QQ53" i="5"/>
  <c r="PV89" i="5"/>
  <c r="QF89" i="5"/>
  <c r="PV87" i="5"/>
  <c r="QF87" i="5"/>
  <c r="PV19" i="5"/>
  <c r="QF19" i="5"/>
  <c r="PV100" i="5"/>
  <c r="QF100" i="5"/>
  <c r="PV53" i="5"/>
  <c r="PW53" i="5" s="1"/>
  <c r="QF53" i="5"/>
  <c r="PV108" i="5"/>
  <c r="PW108" i="5" s="1"/>
  <c r="QF108" i="5"/>
  <c r="PV104" i="5"/>
  <c r="QF104" i="5"/>
  <c r="PV56" i="5"/>
  <c r="PW56" i="5" s="1"/>
  <c r="QF56" i="5"/>
  <c r="PV98" i="5"/>
  <c r="PV94" i="5"/>
  <c r="PW94" i="5" s="1"/>
  <c r="QF94" i="5"/>
  <c r="PV25" i="5"/>
  <c r="QF25" i="5"/>
  <c r="PV44" i="5"/>
  <c r="QF44" i="5"/>
  <c r="PV41" i="5"/>
  <c r="QF41" i="5"/>
  <c r="PV17" i="5"/>
  <c r="QF17" i="5"/>
  <c r="PV26" i="5"/>
  <c r="QF26" i="5"/>
  <c r="PV64" i="5"/>
  <c r="QF64" i="5"/>
  <c r="PV91" i="5"/>
  <c r="QF91" i="5"/>
  <c r="PV22" i="5"/>
  <c r="QF22" i="5"/>
  <c r="PV62" i="5"/>
  <c r="PW62" i="5" s="1"/>
  <c r="QH62" i="5"/>
  <c r="PV43" i="5"/>
  <c r="QF43" i="5"/>
  <c r="PV54" i="5"/>
  <c r="PX54" i="5" s="1"/>
  <c r="PY54" i="5" s="1"/>
  <c r="OY54" i="5" s="1"/>
  <c r="PC54" i="5" s="1"/>
  <c r="PD54" i="5" s="1"/>
  <c r="QS54" i="5" s="1"/>
  <c r="QF54" i="5"/>
  <c r="PV80" i="5"/>
  <c r="PW80" i="5" s="1"/>
  <c r="QF80" i="5"/>
  <c r="PV97" i="5"/>
  <c r="PW97" i="5" s="1"/>
  <c r="QF97" i="5"/>
  <c r="PV106" i="5"/>
  <c r="PW106" i="5" s="1"/>
  <c r="QF106" i="5"/>
  <c r="PV110" i="5"/>
  <c r="PW110" i="5" s="1"/>
  <c r="QF110" i="5"/>
  <c r="PV103" i="5"/>
  <c r="PW103" i="5" s="1"/>
  <c r="QH103" i="5"/>
  <c r="PV47" i="5"/>
  <c r="PW47" i="5" s="1"/>
  <c r="PC110" i="5"/>
  <c r="PD110" i="5" s="1"/>
  <c r="PV67" i="5"/>
  <c r="PC41" i="5"/>
  <c r="PD41" i="5" s="1"/>
  <c r="OJ88" i="5"/>
  <c r="OS88" i="5" s="1"/>
  <c r="PB32" i="5"/>
  <c r="QP32" i="5" s="1"/>
  <c r="OJ32" i="5"/>
  <c r="OS32" i="5" s="1"/>
  <c r="NK63" i="5"/>
  <c r="OJ63" i="5"/>
  <c r="OS63" i="5" s="1"/>
  <c r="OQ50" i="5"/>
  <c r="OR50" i="5" s="1"/>
  <c r="PI50" i="5" s="1"/>
  <c r="PC50" i="5"/>
  <c r="PD50" i="5" s="1"/>
  <c r="OL61" i="5"/>
  <c r="OP61" i="5" s="1"/>
  <c r="OQ61" i="5" s="1"/>
  <c r="OR61" i="5" s="1"/>
  <c r="PI61" i="5" s="1"/>
  <c r="QF61" i="5" s="1"/>
  <c r="OU61" i="5"/>
  <c r="OY61" i="5" s="1"/>
  <c r="OL73" i="5"/>
  <c r="OP73" i="5" s="1"/>
  <c r="OU73" i="5"/>
  <c r="OY73" i="5" s="1"/>
  <c r="OZ73" i="5" s="1"/>
  <c r="PA73" i="5" s="1"/>
  <c r="PJ73" i="5" s="1"/>
  <c r="QH73" i="5" s="1"/>
  <c r="OL95" i="5"/>
  <c r="OP95" i="5" s="1"/>
  <c r="PC16" i="5"/>
  <c r="PD16" i="5" s="1"/>
  <c r="OQ16" i="5"/>
  <c r="OR16" i="5" s="1"/>
  <c r="PI16" i="5" s="1"/>
  <c r="OS109" i="5"/>
  <c r="OU109" i="5" s="1"/>
  <c r="OY109" i="5" s="1"/>
  <c r="OZ109" i="5" s="1"/>
  <c r="PA109" i="5" s="1"/>
  <c r="PJ109" i="5" s="1"/>
  <c r="QH109" i="5" s="1"/>
  <c r="OL109" i="5"/>
  <c r="OP109" i="5" s="1"/>
  <c r="PC84" i="5"/>
  <c r="PD84" i="5" s="1"/>
  <c r="OQ84" i="5"/>
  <c r="OR84" i="5" s="1"/>
  <c r="PI84" i="5" s="1"/>
  <c r="OQ20" i="5"/>
  <c r="OR20" i="5" s="1"/>
  <c r="PI20" i="5" s="1"/>
  <c r="PC90" i="5"/>
  <c r="PD90" i="5" s="1"/>
  <c r="OQ90" i="5"/>
  <c r="OR90" i="5" s="1"/>
  <c r="PI90" i="5" s="1"/>
  <c r="OL28" i="5"/>
  <c r="OP28" i="5" s="1"/>
  <c r="OQ36" i="5"/>
  <c r="OR36" i="5" s="1"/>
  <c r="PI36" i="5" s="1"/>
  <c r="PC36" i="5"/>
  <c r="PD36" i="5" s="1"/>
  <c r="PC12" i="5"/>
  <c r="PD12" i="5" s="1"/>
  <c r="OQ12" i="5"/>
  <c r="OR12" i="5" s="1"/>
  <c r="PI12" i="5" s="1"/>
  <c r="OJ33" i="5"/>
  <c r="OJ37" i="5"/>
  <c r="OS37" i="5" s="1"/>
  <c r="OJ112" i="5"/>
  <c r="OJ101" i="5"/>
  <c r="OJ72" i="5"/>
  <c r="OS72" i="5" s="1"/>
  <c r="OJ99" i="5"/>
  <c r="OS99" i="5" s="1"/>
  <c r="PC66" i="5"/>
  <c r="PD66" i="5" s="1"/>
  <c r="OQ66" i="5"/>
  <c r="OR66" i="5" s="1"/>
  <c r="PI66" i="5" s="1"/>
  <c r="OQ92" i="5"/>
  <c r="OR92" i="5" s="1"/>
  <c r="PI92" i="5" s="1"/>
  <c r="PC92" i="5"/>
  <c r="PD92" i="5" s="1"/>
  <c r="PC38" i="5"/>
  <c r="PD38" i="5" s="1"/>
  <c r="OQ38" i="5"/>
  <c r="OR38" i="5" s="1"/>
  <c r="PI38" i="5" s="1"/>
  <c r="PC59" i="5"/>
  <c r="PD59" i="5" s="1"/>
  <c r="OQ59" i="5"/>
  <c r="OR59" i="5" s="1"/>
  <c r="PI59" i="5" s="1"/>
  <c r="PC51" i="5"/>
  <c r="PD51" i="5" s="1"/>
  <c r="OQ51" i="5"/>
  <c r="OR51" i="5" s="1"/>
  <c r="PI51" i="5" s="1"/>
  <c r="OL46" i="5"/>
  <c r="OP46" i="5" s="1"/>
  <c r="OQ21" i="5"/>
  <c r="OR21" i="5" s="1"/>
  <c r="PI21" i="5" s="1"/>
  <c r="PC21" i="5"/>
  <c r="PD21" i="5" s="1"/>
  <c r="OQ96" i="5"/>
  <c r="OR96" i="5" s="1"/>
  <c r="PI96" i="5" s="1"/>
  <c r="PC96" i="5"/>
  <c r="PD96" i="5" s="1"/>
  <c r="OL15" i="5"/>
  <c r="OP15" i="5" s="1"/>
  <c r="OS15" i="5"/>
  <c r="OU15" i="5" s="1"/>
  <c r="OY15" i="5" s="1"/>
  <c r="OZ15" i="5" s="1"/>
  <c r="PA15" i="5" s="1"/>
  <c r="PJ15" i="5" s="1"/>
  <c r="QH15" i="5" s="1"/>
  <c r="PC31" i="5"/>
  <c r="PD31" i="5" s="1"/>
  <c r="OQ31" i="5"/>
  <c r="OR31" i="5" s="1"/>
  <c r="PI31" i="5" s="1"/>
  <c r="OL52" i="5"/>
  <c r="OP52" i="5" s="1"/>
  <c r="OL30" i="5"/>
  <c r="OP30" i="5" s="1"/>
  <c r="OJ107" i="5"/>
  <c r="OQ86" i="5"/>
  <c r="OR86" i="5" s="1"/>
  <c r="PI86" i="5" s="1"/>
  <c r="PC86" i="5"/>
  <c r="PD86" i="5" s="1"/>
  <c r="OL29" i="5"/>
  <c r="OP29" i="5" s="1"/>
  <c r="OL13" i="5"/>
  <c r="OP13" i="5" s="1"/>
  <c r="PC60" i="5"/>
  <c r="PD60" i="5" s="1"/>
  <c r="OQ60" i="5"/>
  <c r="OR60" i="5" s="1"/>
  <c r="PI60" i="5" s="1"/>
  <c r="OL45" i="5"/>
  <c r="OP45" i="5" s="1"/>
  <c r="PC42" i="5"/>
  <c r="PD42" i="5" s="1"/>
  <c r="OQ42" i="5"/>
  <c r="OR42" i="5" s="1"/>
  <c r="PI42" i="5" s="1"/>
  <c r="OL70" i="5"/>
  <c r="OP70" i="5" s="1"/>
  <c r="OQ70" i="5" s="1"/>
  <c r="OR70" i="5" s="1"/>
  <c r="PI70" i="5" s="1"/>
  <c r="QF70" i="5" s="1"/>
  <c r="OU70" i="5"/>
  <c r="OY70" i="5" s="1"/>
  <c r="OQ105" i="5"/>
  <c r="OR105" i="5" s="1"/>
  <c r="PI105" i="5" s="1"/>
  <c r="PC105" i="5"/>
  <c r="PD105" i="5" s="1"/>
  <c r="OL79" i="5"/>
  <c r="OP79" i="5" s="1"/>
  <c r="PB48" i="5"/>
  <c r="QP48" i="5" s="1"/>
  <c r="OJ48" i="5"/>
  <c r="OS48" i="5" s="1"/>
  <c r="OJ18" i="5"/>
  <c r="OJ111" i="5"/>
  <c r="OJ78" i="5"/>
  <c r="OS78" i="5" s="1"/>
  <c r="OJ85" i="5"/>
  <c r="OJ69" i="5"/>
  <c r="OS69" i="5" s="1"/>
  <c r="OJ24" i="5"/>
  <c r="OS24" i="5" s="1"/>
  <c r="OJ57" i="5"/>
  <c r="OJ77" i="5"/>
  <c r="OS77" i="5" s="1"/>
  <c r="OU77" i="5" s="1"/>
  <c r="OJ74" i="5"/>
  <c r="OS74" i="5" s="1"/>
  <c r="OJ23" i="5"/>
  <c r="OS23" i="5" s="1"/>
  <c r="PC34" i="5"/>
  <c r="PD34" i="5" s="1"/>
  <c r="OQ34" i="5"/>
  <c r="OR34" i="5" s="1"/>
  <c r="PI34" i="5" s="1"/>
  <c r="PC58" i="5"/>
  <c r="PD58" i="5" s="1"/>
  <c r="OQ58" i="5"/>
  <c r="OR58" i="5" s="1"/>
  <c r="PI58" i="5" s="1"/>
  <c r="OL65" i="5"/>
  <c r="OP65" i="5" s="1"/>
  <c r="OQ83" i="5"/>
  <c r="OR83" i="5" s="1"/>
  <c r="OQ49" i="5"/>
  <c r="OR49" i="5" s="1"/>
  <c r="PI49" i="5" s="1"/>
  <c r="PW104" i="5"/>
  <c r="OL55" i="5"/>
  <c r="OP55" i="5" s="1"/>
  <c r="OU55" i="5"/>
  <c r="OY55" i="5" s="1"/>
  <c r="OZ55" i="5" s="1"/>
  <c r="PA55" i="5" s="1"/>
  <c r="PJ55" i="5" s="1"/>
  <c r="QH55" i="5" s="1"/>
  <c r="OQ35" i="5"/>
  <c r="OR35" i="5" s="1"/>
  <c r="PI35" i="5" s="1"/>
  <c r="PC35" i="5"/>
  <c r="PD35" i="5" s="1"/>
  <c r="OL71" i="5"/>
  <c r="OP71" i="5" s="1"/>
  <c r="OU71" i="5"/>
  <c r="OY71" i="5" s="1"/>
  <c r="OZ71" i="5" s="1"/>
  <c r="PA71" i="5" s="1"/>
  <c r="PJ71" i="5" s="1"/>
  <c r="QH71" i="5" s="1"/>
  <c r="OQ76" i="5"/>
  <c r="OR76" i="5" s="1"/>
  <c r="PI76" i="5" s="1"/>
  <c r="PC76" i="5"/>
  <c r="PD76" i="5" s="1"/>
  <c r="OQ14" i="5"/>
  <c r="OR14" i="5" s="1"/>
  <c r="PI14" i="5" s="1"/>
  <c r="PC14" i="5"/>
  <c r="PD14" i="5" s="1"/>
  <c r="OL75" i="5"/>
  <c r="OP75" i="5" s="1"/>
  <c r="PI93" i="5"/>
  <c r="PW98" i="5"/>
  <c r="PW17" i="5"/>
  <c r="PW87" i="5"/>
  <c r="PW25" i="5"/>
  <c r="PW44" i="5"/>
  <c r="PW19" i="5"/>
  <c r="PW89" i="5"/>
  <c r="PW64" i="5"/>
  <c r="PW91" i="5"/>
  <c r="PV102" i="5"/>
  <c r="NL109" i="5"/>
  <c r="OH109" i="5"/>
  <c r="PV40" i="5"/>
  <c r="NM81" i="5"/>
  <c r="NM83" i="5"/>
  <c r="NM97" i="5"/>
  <c r="PB88" i="5"/>
  <c r="QP88" i="5" s="1"/>
  <c r="PB72" i="5"/>
  <c r="QP72" i="5" s="1"/>
  <c r="PC102" i="5"/>
  <c r="PD102" i="5" s="1"/>
  <c r="OZ82" i="5"/>
  <c r="PA82" i="5" s="1"/>
  <c r="PJ82" i="5" s="1"/>
  <c r="PC82" i="5"/>
  <c r="PD82" i="5" s="1"/>
  <c r="PB69" i="5"/>
  <c r="QP69" i="5" s="1"/>
  <c r="PB78" i="5"/>
  <c r="QP78" i="5" s="1"/>
  <c r="PB63" i="5"/>
  <c r="QP63" i="5" s="1"/>
  <c r="PC67" i="5"/>
  <c r="PD67" i="5" s="1"/>
  <c r="PB74" i="5"/>
  <c r="QP74" i="5" s="1"/>
  <c r="OZ68" i="5"/>
  <c r="PA68" i="5" s="1"/>
  <c r="PJ68" i="5" s="1"/>
  <c r="PC68" i="5"/>
  <c r="PD68" i="5" s="1"/>
  <c r="PC40" i="5"/>
  <c r="PD40" i="5" s="1"/>
  <c r="PB33" i="5"/>
  <c r="QP33" i="5" s="1"/>
  <c r="PB23" i="5"/>
  <c r="QP23" i="5" s="1"/>
  <c r="PB112" i="5"/>
  <c r="QP112" i="5" s="1"/>
  <c r="PB101" i="5"/>
  <c r="QP101" i="5" s="1"/>
  <c r="PB99" i="5"/>
  <c r="QP99" i="5" s="1"/>
  <c r="PB37" i="5"/>
  <c r="QP37" i="5" s="1"/>
  <c r="PB18" i="5"/>
  <c r="QP18" i="5" s="1"/>
  <c r="PB111" i="5"/>
  <c r="QP111" i="5" s="1"/>
  <c r="PB107" i="5"/>
  <c r="QP107" i="5" s="1"/>
  <c r="OQ39" i="5"/>
  <c r="OR39" i="5" s="1"/>
  <c r="PI39" i="5" s="1"/>
  <c r="PC39" i="5"/>
  <c r="PD39" i="5" s="1"/>
  <c r="PB85" i="5"/>
  <c r="QP85" i="5" s="1"/>
  <c r="PB24" i="5"/>
  <c r="QP24" i="5" s="1"/>
  <c r="PB57" i="5"/>
  <c r="QP57" i="5" s="1"/>
  <c r="PB77" i="5"/>
  <c r="QP77" i="5" s="1"/>
  <c r="OE23" i="5"/>
  <c r="OE52" i="5"/>
  <c r="NK48" i="5"/>
  <c r="NK18" i="5"/>
  <c r="NK111" i="5"/>
  <c r="NK23" i="5"/>
  <c r="NK69" i="5"/>
  <c r="NK24" i="5"/>
  <c r="NK57" i="5"/>
  <c r="NK77" i="5"/>
  <c r="NK32" i="5"/>
  <c r="NK107" i="5"/>
  <c r="NK33" i="5"/>
  <c r="NI113" i="5"/>
  <c r="NK37" i="5"/>
  <c r="NK112" i="5"/>
  <c r="NK101" i="5"/>
  <c r="NK72" i="5"/>
  <c r="NK99" i="5"/>
  <c r="NK74" i="5"/>
  <c r="OE107" i="5"/>
  <c r="OE74" i="5"/>
  <c r="HK99" i="5"/>
  <c r="HO99" i="5" s="1"/>
  <c r="OE32" i="5"/>
  <c r="NL70" i="5"/>
  <c r="NL24" i="5"/>
  <c r="NL99" i="5"/>
  <c r="OH97" i="5"/>
  <c r="NL83" i="5"/>
  <c r="OH83" i="5"/>
  <c r="NM17" i="5"/>
  <c r="OH17" i="5"/>
  <c r="NL81" i="5"/>
  <c r="OH81" i="5"/>
  <c r="OE33" i="5"/>
  <c r="NJ63" i="5"/>
  <c r="OE63" i="5"/>
  <c r="NJ72" i="5"/>
  <c r="OE72" i="5"/>
  <c r="NJ111" i="5"/>
  <c r="OE111" i="5"/>
  <c r="OE57" i="5"/>
  <c r="OE101" i="5"/>
  <c r="OE77" i="5"/>
  <c r="OE48" i="5"/>
  <c r="NJ99" i="5"/>
  <c r="OE99" i="5"/>
  <c r="NK78" i="5"/>
  <c r="OE78" i="5"/>
  <c r="NJ70" i="5"/>
  <c r="OE70" i="5"/>
  <c r="NK88" i="5"/>
  <c r="OE88" i="5"/>
  <c r="OE24" i="5"/>
  <c r="OE69" i="5"/>
  <c r="NK85" i="5"/>
  <c r="OE85" i="5"/>
  <c r="OE18" i="5"/>
  <c r="OE37" i="5"/>
  <c r="OE112" i="5"/>
  <c r="NJ29" i="5"/>
  <c r="HN99" i="5"/>
  <c r="NJ18" i="5"/>
  <c r="NJ33" i="5"/>
  <c r="NJ32" i="5"/>
  <c r="NJ24" i="5"/>
  <c r="MV77" i="5"/>
  <c r="MZ77" i="5" s="1"/>
  <c r="HO97" i="5"/>
  <c r="HN70" i="5"/>
  <c r="HE113" i="5"/>
  <c r="MV33" i="5"/>
  <c r="MZ33" i="5" s="1"/>
  <c r="HN33" i="5"/>
  <c r="HN63" i="5"/>
  <c r="MV63" i="5"/>
  <c r="MZ63" i="5" s="1"/>
  <c r="HN18" i="5"/>
  <c r="MV18" i="5"/>
  <c r="MZ18" i="5" s="1"/>
  <c r="HK88" i="5"/>
  <c r="HO88" i="5" s="1"/>
  <c r="HK18" i="5"/>
  <c r="MW18" i="5" s="1"/>
  <c r="NA18" i="5" s="1"/>
  <c r="HK77" i="5"/>
  <c r="HO77" i="5" s="1"/>
  <c r="HK112" i="5"/>
  <c r="HO112" i="5" s="1"/>
  <c r="HN107" i="5"/>
  <c r="MV107" i="5"/>
  <c r="MZ107" i="5" s="1"/>
  <c r="HK37" i="5"/>
  <c r="MW37" i="5" s="1"/>
  <c r="NA37" i="5" s="1"/>
  <c r="HK33" i="5"/>
  <c r="HO33" i="5" s="1"/>
  <c r="HK63" i="5"/>
  <c r="HO63" i="5" s="1"/>
  <c r="HN48" i="5"/>
  <c r="MV48" i="5"/>
  <c r="MZ48" i="5" s="1"/>
  <c r="MV88" i="5"/>
  <c r="MZ88" i="5" s="1"/>
  <c r="HN88" i="5"/>
  <c r="HK107" i="5"/>
  <c r="MW107" i="5" s="1"/>
  <c r="NA107" i="5" s="1"/>
  <c r="HK48" i="5"/>
  <c r="HO48" i="5" s="1"/>
  <c r="HN112" i="5"/>
  <c r="MV112" i="5"/>
  <c r="MZ112" i="5" s="1"/>
  <c r="HN78" i="5"/>
  <c r="MV78" i="5"/>
  <c r="MZ78" i="5" s="1"/>
  <c r="HK72" i="5"/>
  <c r="HO72" i="5" s="1"/>
  <c r="MV72" i="5"/>
  <c r="MZ72" i="5" s="1"/>
  <c r="HN72" i="5"/>
  <c r="HN111" i="5"/>
  <c r="MV111" i="5"/>
  <c r="MZ111" i="5" s="1"/>
  <c r="HK70" i="5"/>
  <c r="HN37" i="5"/>
  <c r="MV37" i="5"/>
  <c r="MZ37" i="5" s="1"/>
  <c r="HK111" i="5"/>
  <c r="HN32" i="5"/>
  <c r="MV32" i="5"/>
  <c r="MZ32" i="5" s="1"/>
  <c r="HK24" i="5"/>
  <c r="HJ113" i="5"/>
  <c r="HK113" i="5" s="1"/>
  <c r="HK32" i="5"/>
  <c r="HK78" i="5"/>
  <c r="PW54" i="5" l="1"/>
  <c r="QQ100" i="5"/>
  <c r="QQ81" i="5"/>
  <c r="PX43" i="5"/>
  <c r="PY43" i="5" s="1"/>
  <c r="OY43" i="5" s="1"/>
  <c r="PC43" i="5" s="1"/>
  <c r="PD43" i="5" s="1"/>
  <c r="PX22" i="5"/>
  <c r="PY22" i="5" s="1"/>
  <c r="OY22" i="5" s="1"/>
  <c r="PC22" i="5" s="1"/>
  <c r="PD22" i="5" s="1"/>
  <c r="QQ54" i="5"/>
  <c r="PW100" i="5"/>
  <c r="QP113" i="5"/>
  <c r="QP115" i="5" s="1"/>
  <c r="PW26" i="5"/>
  <c r="QS26" i="5"/>
  <c r="QQ26" i="5"/>
  <c r="QS84" i="5"/>
  <c r="QQ84" i="5"/>
  <c r="QS83" i="5"/>
  <c r="QQ83" i="5"/>
  <c r="QQ68" i="5"/>
  <c r="QS68" i="5"/>
  <c r="QS105" i="5"/>
  <c r="QQ105" i="5"/>
  <c r="QQ76" i="5"/>
  <c r="QS76" i="5"/>
  <c r="QS35" i="5"/>
  <c r="QQ35" i="5"/>
  <c r="QS42" i="5"/>
  <c r="QQ42" i="5"/>
  <c r="QS31" i="5"/>
  <c r="QQ31" i="5"/>
  <c r="QS50" i="5"/>
  <c r="QQ50" i="5"/>
  <c r="QS34" i="5"/>
  <c r="QQ34" i="5"/>
  <c r="QS21" i="5"/>
  <c r="QQ21" i="5"/>
  <c r="QS51" i="5"/>
  <c r="QQ51" i="5"/>
  <c r="QS38" i="5"/>
  <c r="QQ38" i="5"/>
  <c r="QS66" i="5"/>
  <c r="QQ66" i="5"/>
  <c r="QQ110" i="5"/>
  <c r="QS110" i="5"/>
  <c r="QS102" i="5"/>
  <c r="QQ102" i="5"/>
  <c r="QQ40" i="5"/>
  <c r="QS40" i="5"/>
  <c r="PW67" i="5"/>
  <c r="QS67" i="5"/>
  <c r="QQ67" i="5"/>
  <c r="QS14" i="5"/>
  <c r="QQ14" i="5"/>
  <c r="QS86" i="5"/>
  <c r="QQ86" i="5"/>
  <c r="QQ92" i="5"/>
  <c r="QS92" i="5"/>
  <c r="QQ36" i="5"/>
  <c r="QS36" i="5"/>
  <c r="QS90" i="5"/>
  <c r="QQ90" i="5"/>
  <c r="QQ16" i="5"/>
  <c r="QS16" i="5"/>
  <c r="QS39" i="5"/>
  <c r="QQ39" i="5"/>
  <c r="QS82" i="5"/>
  <c r="QQ82" i="5"/>
  <c r="QS58" i="5"/>
  <c r="QQ58" i="5"/>
  <c r="QQ60" i="5"/>
  <c r="QS60" i="5"/>
  <c r="QQ96" i="5"/>
  <c r="QS96" i="5"/>
  <c r="QS59" i="5"/>
  <c r="QQ59" i="5"/>
  <c r="QS41" i="5"/>
  <c r="QQ41" i="5"/>
  <c r="QS12" i="5"/>
  <c r="QQ12" i="5"/>
  <c r="PV39" i="5"/>
  <c r="QF39" i="5"/>
  <c r="PV76" i="5"/>
  <c r="PW76" i="5" s="1"/>
  <c r="QF76" i="5"/>
  <c r="PV35" i="5"/>
  <c r="QF35" i="5"/>
  <c r="PV96" i="5"/>
  <c r="PW96" i="5" s="1"/>
  <c r="QF96" i="5"/>
  <c r="PV51" i="5"/>
  <c r="QF51" i="5"/>
  <c r="PV38" i="5"/>
  <c r="PW38" i="5" s="1"/>
  <c r="QF38" i="5"/>
  <c r="PV66" i="5"/>
  <c r="QF66" i="5"/>
  <c r="PV12" i="5"/>
  <c r="PW12" i="5" s="1"/>
  <c r="QF12" i="5"/>
  <c r="PV20" i="5"/>
  <c r="QF20" i="5"/>
  <c r="PV49" i="5"/>
  <c r="QF49" i="5"/>
  <c r="PV58" i="5"/>
  <c r="PW58" i="5" s="1"/>
  <c r="QF58" i="5"/>
  <c r="PV60" i="5"/>
  <c r="PW60" i="5" s="1"/>
  <c r="QF60" i="5"/>
  <c r="PV90" i="5"/>
  <c r="PW90" i="5" s="1"/>
  <c r="QF90" i="5"/>
  <c r="PV84" i="5"/>
  <c r="PW84" i="5" s="1"/>
  <c r="QF84" i="5"/>
  <c r="PV16" i="5"/>
  <c r="QF16" i="5"/>
  <c r="PV50" i="5"/>
  <c r="PW50" i="5" s="1"/>
  <c r="QF50" i="5"/>
  <c r="PV93" i="5"/>
  <c r="PW93" i="5" s="1"/>
  <c r="QF93" i="5"/>
  <c r="PV14" i="5"/>
  <c r="QF14" i="5"/>
  <c r="PV83" i="5"/>
  <c r="PW83" i="5" s="1"/>
  <c r="QF83" i="5"/>
  <c r="PV42" i="5"/>
  <c r="PW42" i="5" s="1"/>
  <c r="QF42" i="5"/>
  <c r="PV21" i="5"/>
  <c r="PW21" i="5" s="1"/>
  <c r="QF21" i="5"/>
  <c r="PV59" i="5"/>
  <c r="PW59" i="5" s="1"/>
  <c r="QF59" i="5"/>
  <c r="PV82" i="5"/>
  <c r="PW82" i="5" s="1"/>
  <c r="QH82" i="5"/>
  <c r="PV34" i="5"/>
  <c r="PW34" i="5" s="1"/>
  <c r="QF34" i="5"/>
  <c r="PV105" i="5"/>
  <c r="PW105" i="5" s="1"/>
  <c r="QF105" i="5"/>
  <c r="PV86" i="5"/>
  <c r="PW86" i="5" s="1"/>
  <c r="QF86" i="5"/>
  <c r="PV31" i="5"/>
  <c r="PW31" i="5" s="1"/>
  <c r="QF31" i="5"/>
  <c r="PV92" i="5"/>
  <c r="PW92" i="5" s="1"/>
  <c r="QF92" i="5"/>
  <c r="PV36" i="5"/>
  <c r="PW36" i="5" s="1"/>
  <c r="QF36" i="5"/>
  <c r="PV68" i="5"/>
  <c r="PW68" i="5" s="1"/>
  <c r="QH68" i="5"/>
  <c r="PW102" i="5"/>
  <c r="PW40" i="5"/>
  <c r="OJ113" i="5"/>
  <c r="PW41" i="5"/>
  <c r="PC75" i="5"/>
  <c r="PD75" i="5" s="1"/>
  <c r="OQ75" i="5"/>
  <c r="OR75" i="5" s="1"/>
  <c r="PI75" i="5" s="1"/>
  <c r="PW14" i="5"/>
  <c r="PC79" i="5"/>
  <c r="PD79" i="5" s="1"/>
  <c r="OQ79" i="5"/>
  <c r="OR79" i="5" s="1"/>
  <c r="PI79" i="5" s="1"/>
  <c r="PC70" i="5"/>
  <c r="PD70" i="5" s="1"/>
  <c r="OZ70" i="5"/>
  <c r="PA70" i="5" s="1"/>
  <c r="PJ70" i="5" s="1"/>
  <c r="PC29" i="5"/>
  <c r="PD29" i="5" s="1"/>
  <c r="OQ29" i="5"/>
  <c r="OR29" i="5" s="1"/>
  <c r="PI29" i="5" s="1"/>
  <c r="OL107" i="5"/>
  <c r="OP107" i="5" s="1"/>
  <c r="OQ46" i="5"/>
  <c r="OR46" i="5" s="1"/>
  <c r="PI46" i="5" s="1"/>
  <c r="PC46" i="5"/>
  <c r="PD46" i="5" s="1"/>
  <c r="OL72" i="5"/>
  <c r="OP72" i="5" s="1"/>
  <c r="OU72" i="5"/>
  <c r="OY72" i="5" s="1"/>
  <c r="OZ72" i="5" s="1"/>
  <c r="PA72" i="5" s="1"/>
  <c r="PJ72" i="5" s="1"/>
  <c r="QH72" i="5" s="1"/>
  <c r="OL112" i="5"/>
  <c r="OP112" i="5" s="1"/>
  <c r="OL33" i="5"/>
  <c r="OP33" i="5" s="1"/>
  <c r="PC28" i="5"/>
  <c r="PD28" i="5" s="1"/>
  <c r="OQ28" i="5"/>
  <c r="OR28" i="5" s="1"/>
  <c r="PI28" i="5" s="1"/>
  <c r="PC109" i="5"/>
  <c r="PD109" i="5" s="1"/>
  <c r="OQ109" i="5"/>
  <c r="OR109" i="5" s="1"/>
  <c r="PI109" i="5" s="1"/>
  <c r="PC61" i="5"/>
  <c r="PD61" i="5" s="1"/>
  <c r="OZ61" i="5"/>
  <c r="PA61" i="5" s="1"/>
  <c r="PJ61" i="5" s="1"/>
  <c r="QH61" i="5" s="1"/>
  <c r="OL63" i="5"/>
  <c r="OP63" i="5" s="1"/>
  <c r="OQ63" i="5" s="1"/>
  <c r="OR63" i="5" s="1"/>
  <c r="PI63" i="5" s="1"/>
  <c r="QF63" i="5" s="1"/>
  <c r="OU63" i="5"/>
  <c r="OY63" i="5" s="1"/>
  <c r="PC71" i="5"/>
  <c r="PD71" i="5" s="1"/>
  <c r="OQ71" i="5"/>
  <c r="OR71" i="5" s="1"/>
  <c r="PI71" i="5" s="1"/>
  <c r="PC55" i="5"/>
  <c r="PD55" i="5" s="1"/>
  <c r="OQ55" i="5"/>
  <c r="OR55" i="5" s="1"/>
  <c r="PI55" i="5" s="1"/>
  <c r="OL23" i="5"/>
  <c r="OP23" i="5" s="1"/>
  <c r="OL77" i="5"/>
  <c r="OP77" i="5" s="1"/>
  <c r="OQ77" i="5" s="1"/>
  <c r="OR77" i="5" s="1"/>
  <c r="PI77" i="5" s="1"/>
  <c r="OL24" i="5"/>
  <c r="OP24" i="5" s="1"/>
  <c r="OQ24" i="5" s="1"/>
  <c r="OR24" i="5" s="1"/>
  <c r="PI24" i="5" s="1"/>
  <c r="OU24" i="5"/>
  <c r="OY24" i="5" s="1"/>
  <c r="OZ24" i="5" s="1"/>
  <c r="PA24" i="5" s="1"/>
  <c r="PJ24" i="5" s="1"/>
  <c r="QH24" i="5" s="1"/>
  <c r="OL85" i="5"/>
  <c r="OP85" i="5" s="1"/>
  <c r="OL111" i="5"/>
  <c r="OP111" i="5" s="1"/>
  <c r="OU48" i="5"/>
  <c r="OY48" i="5" s="1"/>
  <c r="OZ48" i="5" s="1"/>
  <c r="PA48" i="5" s="1"/>
  <c r="PJ48" i="5" s="1"/>
  <c r="QH48" i="5" s="1"/>
  <c r="OL48" i="5"/>
  <c r="OP48" i="5" s="1"/>
  <c r="PC45" i="5"/>
  <c r="PD45" i="5" s="1"/>
  <c r="OQ45" i="5"/>
  <c r="OR45" i="5" s="1"/>
  <c r="PI45" i="5" s="1"/>
  <c r="OQ52" i="5"/>
  <c r="OR52" i="5" s="1"/>
  <c r="PI52" i="5" s="1"/>
  <c r="OQ15" i="5"/>
  <c r="OR15" i="5" s="1"/>
  <c r="PI15" i="5" s="1"/>
  <c r="PC15" i="5"/>
  <c r="PD15" i="5" s="1"/>
  <c r="PC95" i="5"/>
  <c r="PD95" i="5" s="1"/>
  <c r="OQ95" i="5"/>
  <c r="OR95" i="5" s="1"/>
  <c r="PI95" i="5" s="1"/>
  <c r="PW35" i="5"/>
  <c r="OQ65" i="5"/>
  <c r="OR65" i="5" s="1"/>
  <c r="PI65" i="5" s="1"/>
  <c r="PC13" i="5"/>
  <c r="PD13" i="5" s="1"/>
  <c r="OQ13" i="5"/>
  <c r="OR13" i="5" s="1"/>
  <c r="PI13" i="5" s="1"/>
  <c r="PW51" i="5"/>
  <c r="PW66" i="5"/>
  <c r="OU99" i="5"/>
  <c r="OY99" i="5" s="1"/>
  <c r="OZ99" i="5" s="1"/>
  <c r="PA99" i="5" s="1"/>
  <c r="PJ99" i="5" s="1"/>
  <c r="QH99" i="5" s="1"/>
  <c r="OL99" i="5"/>
  <c r="OP99" i="5" s="1"/>
  <c r="OL101" i="5"/>
  <c r="OP101" i="5" s="1"/>
  <c r="OU37" i="5"/>
  <c r="OY37" i="5" s="1"/>
  <c r="OZ37" i="5" s="1"/>
  <c r="PA37" i="5" s="1"/>
  <c r="PJ37" i="5" s="1"/>
  <c r="QH37" i="5" s="1"/>
  <c r="OL37" i="5"/>
  <c r="OP37" i="5" s="1"/>
  <c r="OQ37" i="5" s="1"/>
  <c r="OR37" i="5" s="1"/>
  <c r="PI37" i="5" s="1"/>
  <c r="OL88" i="5"/>
  <c r="OP88" i="5" s="1"/>
  <c r="OU88" i="5"/>
  <c r="OY88" i="5" s="1"/>
  <c r="OZ88" i="5" s="1"/>
  <c r="PA88" i="5" s="1"/>
  <c r="PJ88" i="5" s="1"/>
  <c r="QH88" i="5" s="1"/>
  <c r="OL74" i="5"/>
  <c r="OP74" i="5" s="1"/>
  <c r="OU74" i="5"/>
  <c r="OY74" i="5" s="1"/>
  <c r="OZ74" i="5" s="1"/>
  <c r="PA74" i="5" s="1"/>
  <c r="PJ74" i="5" s="1"/>
  <c r="QH74" i="5" s="1"/>
  <c r="OL57" i="5"/>
  <c r="OP57" i="5" s="1"/>
  <c r="OL69" i="5"/>
  <c r="OP69" i="5" s="1"/>
  <c r="OU69" i="5"/>
  <c r="OY69" i="5" s="1"/>
  <c r="OZ69" i="5" s="1"/>
  <c r="PA69" i="5" s="1"/>
  <c r="PJ69" i="5" s="1"/>
  <c r="QH69" i="5" s="1"/>
  <c r="OU78" i="5"/>
  <c r="OY78" i="5" s="1"/>
  <c r="OZ78" i="5" s="1"/>
  <c r="PA78" i="5" s="1"/>
  <c r="PJ78" i="5" s="1"/>
  <c r="QH78" i="5" s="1"/>
  <c r="OL78" i="5"/>
  <c r="OP78" i="5" s="1"/>
  <c r="OL18" i="5"/>
  <c r="OP18" i="5" s="1"/>
  <c r="PC30" i="5"/>
  <c r="PD30" i="5" s="1"/>
  <c r="OQ30" i="5"/>
  <c r="OR30" i="5" s="1"/>
  <c r="PI30" i="5" s="1"/>
  <c r="PW16" i="5"/>
  <c r="PC73" i="5"/>
  <c r="PD73" i="5" s="1"/>
  <c r="OQ73" i="5"/>
  <c r="OR73" i="5" s="1"/>
  <c r="PI73" i="5" s="1"/>
  <c r="OU32" i="5"/>
  <c r="OY32" i="5" s="1"/>
  <c r="OL32" i="5"/>
  <c r="OP32" i="5" s="1"/>
  <c r="OQ32" i="5" s="1"/>
  <c r="OR32" i="5" s="1"/>
  <c r="PI32" i="5" s="1"/>
  <c r="QF32" i="5" s="1"/>
  <c r="PW39" i="5"/>
  <c r="NM107" i="5"/>
  <c r="NM18" i="5"/>
  <c r="NM37" i="5"/>
  <c r="MW99" i="5"/>
  <c r="NA99" i="5" s="1"/>
  <c r="HO37" i="5"/>
  <c r="NL78" i="5"/>
  <c r="NL112" i="5"/>
  <c r="NL88" i="5"/>
  <c r="NL111" i="5"/>
  <c r="NL72" i="5"/>
  <c r="NL107" i="5"/>
  <c r="OH107" i="5"/>
  <c r="NL18" i="5"/>
  <c r="OH18" i="5"/>
  <c r="NL63" i="5"/>
  <c r="NL48" i="5"/>
  <c r="NL77" i="5"/>
  <c r="NL32" i="5"/>
  <c r="NL37" i="5"/>
  <c r="OH37" i="5"/>
  <c r="NL33" i="5"/>
  <c r="MW77" i="5"/>
  <c r="NA77" i="5" s="1"/>
  <c r="HO18" i="5"/>
  <c r="MW112" i="5"/>
  <c r="NA112" i="5" s="1"/>
  <c r="MW33" i="5"/>
  <c r="NA33" i="5" s="1"/>
  <c r="MW48" i="5"/>
  <c r="NA48" i="5" s="1"/>
  <c r="MW88" i="5"/>
  <c r="NA88" i="5" s="1"/>
  <c r="HO107" i="5"/>
  <c r="MW63" i="5"/>
  <c r="NA63" i="5" s="1"/>
  <c r="MW72" i="5"/>
  <c r="NA72" i="5" s="1"/>
  <c r="HO32" i="5"/>
  <c r="MW32" i="5"/>
  <c r="NA32" i="5" s="1"/>
  <c r="HO24" i="5"/>
  <c r="MW24" i="5"/>
  <c r="NA24" i="5" s="1"/>
  <c r="HO111" i="5"/>
  <c r="MW111" i="5"/>
  <c r="NA111" i="5" s="1"/>
  <c r="HO70" i="5"/>
  <c r="MW70" i="5"/>
  <c r="NA70" i="5" s="1"/>
  <c r="HO78" i="5"/>
  <c r="MW78" i="5"/>
  <c r="NA78" i="5" s="1"/>
  <c r="PX20" i="5" l="1"/>
  <c r="PY20" i="5" s="1"/>
  <c r="OY20" i="5" s="1"/>
  <c r="PC20" i="5" s="1"/>
  <c r="PD20" i="5" s="1"/>
  <c r="QS22" i="5"/>
  <c r="QQ22" i="5"/>
  <c r="PW22" i="5"/>
  <c r="PX49" i="5"/>
  <c r="PY49" i="5" s="1"/>
  <c r="OY49" i="5" s="1"/>
  <c r="PC49" i="5" s="1"/>
  <c r="PD49" i="5" s="1"/>
  <c r="QS43" i="5"/>
  <c r="QQ43" i="5"/>
  <c r="PW43" i="5"/>
  <c r="PV61" i="5"/>
  <c r="PW61" i="5" s="1"/>
  <c r="QS73" i="5"/>
  <c r="QQ73" i="5"/>
  <c r="QS45" i="5"/>
  <c r="QQ45" i="5"/>
  <c r="QS61" i="5"/>
  <c r="QQ61" i="5"/>
  <c r="QQ28" i="5"/>
  <c r="QS28" i="5"/>
  <c r="QS70" i="5"/>
  <c r="QQ70" i="5"/>
  <c r="QS71" i="5"/>
  <c r="QQ71" i="5"/>
  <c r="QS13" i="5"/>
  <c r="QQ13" i="5"/>
  <c r="QS95" i="5"/>
  <c r="QQ95" i="5"/>
  <c r="QS46" i="5"/>
  <c r="QQ46" i="5"/>
  <c r="QS75" i="5"/>
  <c r="QQ75" i="5"/>
  <c r="QS30" i="5"/>
  <c r="QQ30" i="5"/>
  <c r="QS15" i="5"/>
  <c r="QQ15" i="5"/>
  <c r="QS55" i="5"/>
  <c r="QQ55" i="5"/>
  <c r="QS109" i="5"/>
  <c r="QQ109" i="5"/>
  <c r="QS29" i="5"/>
  <c r="QQ29" i="5"/>
  <c r="QS79" i="5"/>
  <c r="QQ79" i="5"/>
  <c r="PV24" i="5"/>
  <c r="QF24" i="5"/>
  <c r="PV55" i="5"/>
  <c r="PW55" i="5" s="1"/>
  <c r="QF55" i="5"/>
  <c r="PV109" i="5"/>
  <c r="PW109" i="5" s="1"/>
  <c r="QF109" i="5"/>
  <c r="PV13" i="5"/>
  <c r="PW13" i="5" s="1"/>
  <c r="QF13" i="5"/>
  <c r="PV45" i="5"/>
  <c r="QF45" i="5"/>
  <c r="PV77" i="5"/>
  <c r="QF77" i="5"/>
  <c r="PV65" i="5"/>
  <c r="QF65" i="5"/>
  <c r="PV95" i="5"/>
  <c r="PW95" i="5" s="1"/>
  <c r="QF95" i="5"/>
  <c r="PV15" i="5"/>
  <c r="PW15" i="5" s="1"/>
  <c r="QF15" i="5"/>
  <c r="PV71" i="5"/>
  <c r="PW71" i="5" s="1"/>
  <c r="QF71" i="5"/>
  <c r="PV28" i="5"/>
  <c r="PW28" i="5" s="1"/>
  <c r="QF28" i="5"/>
  <c r="PV46" i="5"/>
  <c r="PW46" i="5" s="1"/>
  <c r="QF46" i="5"/>
  <c r="PV29" i="5"/>
  <c r="PW29" i="5" s="1"/>
  <c r="QF29" i="5"/>
  <c r="PV79" i="5"/>
  <c r="PW79" i="5" s="1"/>
  <c r="QF79" i="5"/>
  <c r="PV75" i="5"/>
  <c r="PW75" i="5" s="1"/>
  <c r="QF75" i="5"/>
  <c r="PV73" i="5"/>
  <c r="PW73" i="5" s="1"/>
  <c r="QF73" i="5"/>
  <c r="PV30" i="5"/>
  <c r="PW30" i="5" s="1"/>
  <c r="QF30" i="5"/>
  <c r="PV37" i="5"/>
  <c r="QF37" i="5"/>
  <c r="PV52" i="5"/>
  <c r="QF52" i="5"/>
  <c r="PV70" i="5"/>
  <c r="PW70" i="5" s="1"/>
  <c r="QH70" i="5"/>
  <c r="OL113" i="5"/>
  <c r="OP113" i="5" s="1"/>
  <c r="MY113" i="5"/>
  <c r="NK113" i="5" s="1"/>
  <c r="PC77" i="5"/>
  <c r="PD77" i="5" s="1"/>
  <c r="PC18" i="5"/>
  <c r="PD18" i="5" s="1"/>
  <c r="OQ18" i="5"/>
  <c r="OR18" i="5" s="1"/>
  <c r="PI18" i="5" s="1"/>
  <c r="OS113" i="5"/>
  <c r="OU113" i="5" s="1"/>
  <c r="PC48" i="5"/>
  <c r="PD48" i="5" s="1"/>
  <c r="OQ48" i="5"/>
  <c r="OR48" i="5" s="1"/>
  <c r="PI48" i="5" s="1"/>
  <c r="PC85" i="5"/>
  <c r="PD85" i="5" s="1"/>
  <c r="OQ85" i="5"/>
  <c r="OR85" i="5" s="1"/>
  <c r="PI85" i="5" s="1"/>
  <c r="PC63" i="5"/>
  <c r="PD63" i="5" s="1"/>
  <c r="OZ63" i="5"/>
  <c r="PA63" i="5" s="1"/>
  <c r="PJ63" i="5" s="1"/>
  <c r="PC112" i="5"/>
  <c r="PD112" i="5" s="1"/>
  <c r="OQ112" i="5"/>
  <c r="OR112" i="5" s="1"/>
  <c r="PI112" i="5" s="1"/>
  <c r="PC69" i="5"/>
  <c r="PD69" i="5" s="1"/>
  <c r="OQ69" i="5"/>
  <c r="OR69" i="5" s="1"/>
  <c r="PI69" i="5" s="1"/>
  <c r="PC74" i="5"/>
  <c r="PD74" i="5" s="1"/>
  <c r="OQ74" i="5"/>
  <c r="OR74" i="5" s="1"/>
  <c r="PI74" i="5" s="1"/>
  <c r="PC99" i="5"/>
  <c r="PD99" i="5" s="1"/>
  <c r="OQ99" i="5"/>
  <c r="OR99" i="5" s="1"/>
  <c r="PI99" i="5" s="1"/>
  <c r="PC32" i="5"/>
  <c r="PD32" i="5" s="1"/>
  <c r="OZ32" i="5"/>
  <c r="PA32" i="5" s="1"/>
  <c r="PJ32" i="5" s="1"/>
  <c r="PC78" i="5"/>
  <c r="PD78" i="5" s="1"/>
  <c r="OQ78" i="5"/>
  <c r="OR78" i="5" s="1"/>
  <c r="PI78" i="5" s="1"/>
  <c r="PC57" i="5"/>
  <c r="PD57" i="5" s="1"/>
  <c r="OQ57" i="5"/>
  <c r="OR57" i="5" s="1"/>
  <c r="PI57" i="5" s="1"/>
  <c r="PC37" i="5"/>
  <c r="PD37" i="5" s="1"/>
  <c r="PC111" i="5"/>
  <c r="PD111" i="5" s="1"/>
  <c r="OQ111" i="5"/>
  <c r="OR111" i="5" s="1"/>
  <c r="PI111" i="5" s="1"/>
  <c r="PC24" i="5"/>
  <c r="PD24" i="5" s="1"/>
  <c r="PC33" i="5"/>
  <c r="PD33" i="5" s="1"/>
  <c r="OQ33" i="5"/>
  <c r="OR33" i="5" s="1"/>
  <c r="PI33" i="5" s="1"/>
  <c r="PC72" i="5"/>
  <c r="PD72" i="5" s="1"/>
  <c r="OQ72" i="5"/>
  <c r="OR72" i="5" s="1"/>
  <c r="PI72" i="5" s="1"/>
  <c r="PC107" i="5"/>
  <c r="PD107" i="5" s="1"/>
  <c r="OQ107" i="5"/>
  <c r="OR107" i="5" s="1"/>
  <c r="PI107" i="5" s="1"/>
  <c r="PC88" i="5"/>
  <c r="PD88" i="5" s="1"/>
  <c r="OQ88" i="5"/>
  <c r="OR88" i="5" s="1"/>
  <c r="PI88" i="5" s="1"/>
  <c r="PC101" i="5"/>
  <c r="PD101" i="5" s="1"/>
  <c r="OQ101" i="5"/>
  <c r="OR101" i="5" s="1"/>
  <c r="PI101" i="5" s="1"/>
  <c r="PW45" i="5"/>
  <c r="OQ23" i="5"/>
  <c r="OR23" i="5" s="1"/>
  <c r="PI23" i="5" s="1"/>
  <c r="NM63" i="5"/>
  <c r="NM33" i="5"/>
  <c r="NM78" i="5"/>
  <c r="NM32" i="5"/>
  <c r="NM112" i="5"/>
  <c r="NM111" i="5"/>
  <c r="NM88" i="5"/>
  <c r="NM99" i="5"/>
  <c r="NM72" i="5"/>
  <c r="NM48" i="5"/>
  <c r="NM77" i="5"/>
  <c r="OH99" i="5"/>
  <c r="OH32" i="5"/>
  <c r="OH63" i="5"/>
  <c r="OH48" i="5"/>
  <c r="OH111" i="5"/>
  <c r="OH33" i="5"/>
  <c r="OH77" i="5"/>
  <c r="NM24" i="5"/>
  <c r="OH24" i="5"/>
  <c r="OH88" i="5"/>
  <c r="OH112" i="5"/>
  <c r="OH72" i="5"/>
  <c r="NM70" i="5"/>
  <c r="OH70" i="5"/>
  <c r="OH78" i="5"/>
  <c r="PB113" i="5" l="1"/>
  <c r="PX52" i="5"/>
  <c r="PY52" i="5" s="1"/>
  <c r="OY52" i="5" s="1"/>
  <c r="PC52" i="5" s="1"/>
  <c r="PD52" i="5" s="1"/>
  <c r="PX65" i="5"/>
  <c r="PY65" i="5" s="1"/>
  <c r="OY65" i="5" s="1"/>
  <c r="PC65" i="5" s="1"/>
  <c r="PD65" i="5" s="1"/>
  <c r="PW65" i="5" s="1"/>
  <c r="QS49" i="5"/>
  <c r="QQ49" i="5"/>
  <c r="PW49" i="5"/>
  <c r="QQ20" i="5"/>
  <c r="QS20" i="5"/>
  <c r="PW20" i="5"/>
  <c r="QS107" i="5"/>
  <c r="QQ107" i="5"/>
  <c r="QS37" i="5"/>
  <c r="QQ37" i="5"/>
  <c r="QS78" i="5"/>
  <c r="QQ78" i="5"/>
  <c r="QS18" i="5"/>
  <c r="QQ18" i="5"/>
  <c r="QQ24" i="5"/>
  <c r="QS24" i="5"/>
  <c r="QS99" i="5"/>
  <c r="QQ99" i="5"/>
  <c r="QS69" i="5"/>
  <c r="QQ69" i="5"/>
  <c r="QS63" i="5"/>
  <c r="QQ63" i="5"/>
  <c r="QQ48" i="5"/>
  <c r="QS48" i="5"/>
  <c r="QS77" i="5"/>
  <c r="QQ77" i="5"/>
  <c r="QQ88" i="5"/>
  <c r="QS88" i="5"/>
  <c r="QS57" i="5"/>
  <c r="QQ57" i="5"/>
  <c r="QQ72" i="5"/>
  <c r="QS72" i="5"/>
  <c r="QQ32" i="5"/>
  <c r="QS32" i="5"/>
  <c r="QS111" i="5"/>
  <c r="QQ111" i="5"/>
  <c r="QS74" i="5"/>
  <c r="QQ74" i="5"/>
  <c r="QQ112" i="5"/>
  <c r="QS112" i="5"/>
  <c r="QS85" i="5"/>
  <c r="QQ85" i="5"/>
  <c r="QS101" i="5"/>
  <c r="QQ101" i="5"/>
  <c r="QS33" i="5"/>
  <c r="QQ33" i="5"/>
  <c r="PW77" i="5"/>
  <c r="PV107" i="5"/>
  <c r="PW107" i="5" s="1"/>
  <c r="QF107" i="5"/>
  <c r="PV33" i="5"/>
  <c r="PW33" i="5" s="1"/>
  <c r="QF33" i="5"/>
  <c r="PV78" i="5"/>
  <c r="PW78" i="5" s="1"/>
  <c r="QF78" i="5"/>
  <c r="PV85" i="5"/>
  <c r="PW85" i="5" s="1"/>
  <c r="QF85" i="5"/>
  <c r="PV99" i="5"/>
  <c r="PW99" i="5" s="1"/>
  <c r="QF99" i="5"/>
  <c r="PV69" i="5"/>
  <c r="PW69" i="5" s="1"/>
  <c r="QF69" i="5"/>
  <c r="PV101" i="5"/>
  <c r="PW101" i="5" s="1"/>
  <c r="QF101" i="5"/>
  <c r="PV48" i="5"/>
  <c r="PW48" i="5" s="1"/>
  <c r="QF48" i="5"/>
  <c r="PV88" i="5"/>
  <c r="PW88" i="5" s="1"/>
  <c r="QF88" i="5"/>
  <c r="PV23" i="5"/>
  <c r="QF23" i="5"/>
  <c r="PV72" i="5"/>
  <c r="PW72" i="5" s="1"/>
  <c r="QF72" i="5"/>
  <c r="PV57" i="5"/>
  <c r="PW57" i="5" s="1"/>
  <c r="QF57" i="5"/>
  <c r="PV63" i="5"/>
  <c r="PW63" i="5" s="1"/>
  <c r="QH63" i="5"/>
  <c r="PV111" i="5"/>
  <c r="PW111" i="5" s="1"/>
  <c r="QF111" i="5"/>
  <c r="PV32" i="5"/>
  <c r="PW32" i="5" s="1"/>
  <c r="QH32" i="5"/>
  <c r="QH113" i="5" s="1"/>
  <c r="QH118" i="5" s="1"/>
  <c r="PV74" i="5"/>
  <c r="PW74" i="5" s="1"/>
  <c r="QF74" i="5"/>
  <c r="PV112" i="5"/>
  <c r="PW112" i="5" s="1"/>
  <c r="QF112" i="5"/>
  <c r="PV18" i="5"/>
  <c r="PW18" i="5" s="1"/>
  <c r="QF18" i="5"/>
  <c r="OQ113" i="5"/>
  <c r="OR113" i="5" s="1"/>
  <c r="OY113" i="5"/>
  <c r="OZ113" i="5" s="1"/>
  <c r="PA113" i="5" s="1"/>
  <c r="PA114" i="5" s="1"/>
  <c r="PW24" i="5"/>
  <c r="PW37" i="5"/>
  <c r="PX23" i="5" l="1"/>
  <c r="PY23" i="5" s="1"/>
  <c r="OY23" i="5" s="1"/>
  <c r="PC23" i="5" s="1"/>
  <c r="PD23" i="5" s="1"/>
  <c r="QS65" i="5"/>
  <c r="QQ65" i="5"/>
  <c r="QQ52" i="5"/>
  <c r="QS52" i="5"/>
  <c r="PW52" i="5"/>
  <c r="QF113" i="5"/>
  <c r="QH115" i="5"/>
  <c r="QH114" i="5"/>
  <c r="QF115" i="5" l="1"/>
  <c r="QF118" i="5"/>
  <c r="QR118" i="5" s="1"/>
  <c r="QS23" i="5"/>
  <c r="QQ23" i="5"/>
  <c r="QQ113" i="5" s="1"/>
  <c r="PW23" i="5"/>
  <c r="QF114" i="5"/>
  <c r="QQ114" i="5" l="1"/>
  <c r="PD113" i="5"/>
  <c r="QR113" i="5"/>
  <c r="QR119" i="5" s="1"/>
  <c r="QQ115" i="5"/>
  <c r="QQ116" i="5" s="1"/>
  <c r="QS113" i="5" l="1"/>
  <c r="PC113" i="5"/>
</calcChain>
</file>

<file path=xl/sharedStrings.xml><?xml version="1.0" encoding="utf-8"?>
<sst xmlns="http://schemas.openxmlformats.org/spreadsheetml/2006/main" count="3752" uniqueCount="1026">
  <si>
    <t>Скориговані побудинкові тарифи на послуги з утримання будинків і споруд та прибудинкових територій</t>
  </si>
  <si>
    <t>Комунальне підприємство "Деснянське" Чернігівської міської ради</t>
  </si>
  <si>
    <t>К-сть поверхів</t>
  </si>
  <si>
    <t>Діючий тариф на послуги з утримання будинків і споруд та прибудинкових територій з 01.08.2017 року</t>
  </si>
  <si>
    <t>Прибирання сходових клітин</t>
  </si>
  <si>
    <t>Прибирання прибудинкової території</t>
  </si>
  <si>
    <t>Прибирання підвалів, технічних поверхів та покрівлі</t>
  </si>
  <si>
    <t>Обслуговування систем диспетчеризації</t>
  </si>
  <si>
    <t>Витрати на прибирання і вивезення снігу, посипання призначеної для проходу та проїзду частини прибудинкової території протиожеледними сумішами (зимове прибирання)</t>
  </si>
  <si>
    <t>Вивезення та утилізація твердих побутових і негабаритних відходів</t>
  </si>
  <si>
    <t>Прибирання підвалів, технічних поверхів та покрівель</t>
  </si>
  <si>
    <t>ТО ліфтів</t>
  </si>
  <si>
    <t>ОДС</t>
  </si>
  <si>
    <t>Дератизація</t>
  </si>
  <si>
    <t>Дезінсекція</t>
  </si>
  <si>
    <t>ТО та поточний ремонт ДВК</t>
  </si>
  <si>
    <t>ТО та поточний ремонт електромереж, ППА</t>
  </si>
  <si>
    <t>Експлуатація номерних знаків на будинках</t>
  </si>
  <si>
    <t>Освітлення місць загального користування, підвалів, підкачування води</t>
  </si>
  <si>
    <t>Енергопостачання ліфтів</t>
  </si>
  <si>
    <t>в тому числі</t>
  </si>
  <si>
    <t>№ п/п</t>
  </si>
  <si>
    <t>Адреса</t>
  </si>
  <si>
    <t>Тариф для квартир першого поверху</t>
  </si>
  <si>
    <t>Тариф для квартир другого і вище поверхів</t>
  </si>
  <si>
    <t>Тариф для нежитлових приміщень з окремим входом</t>
  </si>
  <si>
    <t>Тариф для нежитлових приміщень без окремого входу</t>
  </si>
  <si>
    <t>з/плата</t>
  </si>
  <si>
    <t>нар. на з/п-ту</t>
  </si>
  <si>
    <t>загальновиробничі витрати</t>
  </si>
  <si>
    <t>в т.ч</t>
  </si>
  <si>
    <t>матеріали</t>
  </si>
  <si>
    <t>адміністративні</t>
  </si>
  <si>
    <t>рентабельність</t>
  </si>
  <si>
    <t>разом з ПДВ</t>
  </si>
  <si>
    <t>кількість фізичних осіб</t>
  </si>
  <si>
    <t>вартість вивезення ТПВ (АТП-2528)</t>
  </si>
  <si>
    <t>вартість вивезення великогабаритних відходів</t>
  </si>
  <si>
    <t>вартість вивезення ремонтних відходів</t>
  </si>
  <si>
    <t>Вартість послуги</t>
  </si>
  <si>
    <t>Адмін.витрати</t>
  </si>
  <si>
    <t>Прибуток</t>
  </si>
  <si>
    <t>Разом з ПДВ</t>
  </si>
  <si>
    <t>загальновиробничі в-ти</t>
  </si>
  <si>
    <t>92 рах</t>
  </si>
  <si>
    <t>прибуток</t>
  </si>
  <si>
    <t>матеріали (інвентар, спецодяг)</t>
  </si>
  <si>
    <t>матеріали (будівельні матеріали)</t>
  </si>
  <si>
    <t>ППА</t>
  </si>
  <si>
    <t>загальновиробничі</t>
  </si>
  <si>
    <t>Вартість № знаку</t>
  </si>
  <si>
    <t>вартість ел.енергії</t>
  </si>
  <si>
    <t>ПММ</t>
  </si>
  <si>
    <t>з/т з ЄСВ</t>
  </si>
  <si>
    <t>ПММ на покос</t>
  </si>
  <si>
    <t>талони</t>
  </si>
  <si>
    <t>в т.ч ПММ</t>
  </si>
  <si>
    <t>м-ли</t>
  </si>
  <si>
    <t>дератизація</t>
  </si>
  <si>
    <t>дезінсекція</t>
  </si>
  <si>
    <t>питома вага з/т з ЄСВ</t>
  </si>
  <si>
    <t>питома вага ПММ</t>
  </si>
  <si>
    <t>Коеф.зміни витрат</t>
  </si>
  <si>
    <t>вул.1-го ТРАВНЯ, 154</t>
  </si>
  <si>
    <t>вул.1-го ТРАВНЯ, 26</t>
  </si>
  <si>
    <t>вул.1-го ТРАВНЯ, 41А</t>
  </si>
  <si>
    <t>вул.1-го ТРАВНЯ, 47</t>
  </si>
  <si>
    <t>вул.1-го ТРАВНЯ, 48</t>
  </si>
  <si>
    <t>вул.1-го ТРАВНЯ, 49</t>
  </si>
  <si>
    <t>вул.1-го ТРАВНЯ, 59</t>
  </si>
  <si>
    <t>вул.1-го ТРАВНЯ, 65</t>
  </si>
  <si>
    <t>вул.1-го ТРАВНЯ, 67</t>
  </si>
  <si>
    <t>вул.1-ша НАБЕРЕЖНА, 12а</t>
  </si>
  <si>
    <t>вул.2-га КОРДIВКА, 1/2</t>
  </si>
  <si>
    <t>2 провулок Тракторний, 7</t>
  </si>
  <si>
    <t>вул.8-го БЕРЕЗНЯ, 2а</t>
  </si>
  <si>
    <t>вул.I. ШРАГА, 19</t>
  </si>
  <si>
    <t>вул.I. ШРАГА, 4</t>
  </si>
  <si>
    <t>вул.I. ШРАГА, 9</t>
  </si>
  <si>
    <t>вул.Академiка ПАВЛОВА, 15</t>
  </si>
  <si>
    <t>вул.Академiка ПАВЛОВА, 17</t>
  </si>
  <si>
    <t>вул.Академiка ПАВЛОВА, 21</t>
  </si>
  <si>
    <t>вул.Академiка ПАВЛОВА, 9</t>
  </si>
  <si>
    <t>вул.АНДРІЇВСЬКА, 17</t>
  </si>
  <si>
    <t>вул.АНДРІЇВСЬКА, 20</t>
  </si>
  <si>
    <t>вул.АНДРІЇВСЬКА, 21</t>
  </si>
  <si>
    <t>вул.ГАНЖІВСЬКА, 4</t>
  </si>
  <si>
    <t>вул.ГАНЖІВСЬКА, 4А</t>
  </si>
  <si>
    <t>вул.ГАНЖІВСЬКА, 6</t>
  </si>
  <si>
    <t>вул.ГАНЖІВСЬКА, 6А</t>
  </si>
  <si>
    <t>вул.ГАНЖІВСЬКА, 7</t>
  </si>
  <si>
    <t>вул.ГЕРОЇВ ЧОРНОБИЛЯ, 10</t>
  </si>
  <si>
    <t>вул.ГЕРОЇВ ЧОРНОБИЛЯ, 2</t>
  </si>
  <si>
    <t>вул.ГЕРОЇВ ЧОРНОБИЛЯ, 4</t>
  </si>
  <si>
    <t>вул.ГЕРОЇВ ЧОРНОБИЛЯ, 4А</t>
  </si>
  <si>
    <t>вул.ГЕТЬМАНА ПОЛУБОТКА, 10</t>
  </si>
  <si>
    <t>вул.ГЕТЬМАНА ПОЛУБОТКА, 101</t>
  </si>
  <si>
    <t>вул.ГЕТЬМАНА ПОЛУБОТКА, 103</t>
  </si>
  <si>
    <t>вул.ГЕТЬМАНА ПОЛУБОТКА, 11</t>
  </si>
  <si>
    <t>вул.ГЕТЬМАНА ПОЛУБОТКА, 12</t>
  </si>
  <si>
    <t>вул.ГЕТЬМАНА ПОЛУБОТКА, 120</t>
  </si>
  <si>
    <t>вул.ГЕТЬМАНА ПОЛУБОТКА, 124</t>
  </si>
  <si>
    <t>вул.ГЕТЬМАНА ПОЛУБОТКА, 124А</t>
  </si>
  <si>
    <t>вул.ГЕТЬМАНА ПОЛУБОТКА, 126</t>
  </si>
  <si>
    <t>вул.ГЕТЬМАНА ПОЛУБОТКА, 126А</t>
  </si>
  <si>
    <t>вул.ГЕТЬМАНА ПОЛУБОТКА, 126Б</t>
  </si>
  <si>
    <t>вул.ГЕТЬМАНА ПОЛУБОТКА, 128</t>
  </si>
  <si>
    <t>вул.ГЕТЬМАНА ПОЛУБОТКА, 128А</t>
  </si>
  <si>
    <t>вул.ГЕТЬМАНА ПОЛУБОТКА, 128Б</t>
  </si>
  <si>
    <t>вул.ГЕТЬМАНА ПОЛУБОТКА, 130</t>
  </si>
  <si>
    <t>вул.ГЕТЬМАНА ПОЛУБОТКА, 130А</t>
  </si>
  <si>
    <t>вул.ГЕТЬМАНА ПОЛУБОТКА, 16</t>
  </si>
  <si>
    <t>вул.ГЕТЬМАНА ПОЛУБОТКА, 19</t>
  </si>
  <si>
    <t>вул.ГЕТЬМАНА ПОЛУБОТКА, 20</t>
  </si>
  <si>
    <t>вул.ГЕТЬМАНА ПОЛУБОТКА, 24</t>
  </si>
  <si>
    <t>вул.ГЕТЬМАНА ПОЛУБОТКА, 26</t>
  </si>
  <si>
    <t>вул.ГЕТЬМАНА ПОЛУБОТКА, 28</t>
  </si>
  <si>
    <t>вул.ГЕТЬМАНА ПОЛУБОТКА, 30</t>
  </si>
  <si>
    <t>вул.ГЕТЬМАНА ПОЛУБОТКА, 36</t>
  </si>
  <si>
    <t>вул.ГЕТЬМАНА ПОЛУБОТКА, 36А</t>
  </si>
  <si>
    <t>вул.ГЕТЬМАНА ПОЛУБОТКА, 4</t>
  </si>
  <si>
    <t>вул.ГЕТЬМАНА ПОЛУБОТКА, 5</t>
  </si>
  <si>
    <t>вул.ГЕТЬМАНА ПОЛУБОТКА, 59</t>
  </si>
  <si>
    <t>вул.ГЕТЬМАНА ПОЛУБОТКА, 7</t>
  </si>
  <si>
    <t>вул.ГЕТЬМАНА ПОЛУБОТКА, 74</t>
  </si>
  <si>
    <t>вул.ГЕТЬМАНА ПОЛУБОТКА, 76</t>
  </si>
  <si>
    <t>вул.ГЕТЬМАНА ПОЛУБОТКА, 78</t>
  </si>
  <si>
    <t>вул.ГЕТЬМАНА ПОЛУБОТКА, 80</t>
  </si>
  <si>
    <t>вул.ГЕТЬМАНА ПОЛУБОТКА, 81</t>
  </si>
  <si>
    <t>вул.ГЕТЬМАНА ПОЛУБОТКА, 84</t>
  </si>
  <si>
    <t>вул.ГЕТЬМАНА ПОЛУБОТКА, 84А</t>
  </si>
  <si>
    <t>вул.ГЕТЬМАНА ПОЛУБОТКА, 84Б</t>
  </si>
  <si>
    <t>вул.ГЕТЬМАНА ПОЛУБОТКА, 84В</t>
  </si>
  <si>
    <t>вул.ГЕТЬМАНА ПОЛУБОТКА, 8А</t>
  </si>
  <si>
    <t>вул.ГЕТЬМАНА ПОЛУБОТКА, 97</t>
  </si>
  <si>
    <t>вул.ГЕТЬМАНА ПОЛУБОТКА, 99</t>
  </si>
  <si>
    <t>вул.ГОГОЛЯ, 10</t>
  </si>
  <si>
    <t>вул.ГОГОЛЯ, 22</t>
  </si>
  <si>
    <t>вул.ГОГОЛЯ, 8</t>
  </si>
  <si>
    <t>вул.ГОНЧА, 11</t>
  </si>
  <si>
    <t>вул.ГОНЧА, 12</t>
  </si>
  <si>
    <t>вул.ГОНЧА, 14</t>
  </si>
  <si>
    <t>вул.ГОНЧА, 16</t>
  </si>
  <si>
    <t>вул.ГОНЧА, 17</t>
  </si>
  <si>
    <t>вул.ГОНЧА, 17А</t>
  </si>
  <si>
    <t>вул.ГОНЧА, 18</t>
  </si>
  <si>
    <t>вул.ГОНЧА, 22</t>
  </si>
  <si>
    <t>вул.ГОНЧА, 22А</t>
  </si>
  <si>
    <t>вул.ГОНЧА, 24</t>
  </si>
  <si>
    <t>вул.ГОНЧА, 26</t>
  </si>
  <si>
    <t>вул.ГОНЧА, 30</t>
  </si>
  <si>
    <t>вул.ГОНЧА, 31</t>
  </si>
  <si>
    <t>вул.ГОНЧА, 40</t>
  </si>
  <si>
    <t>вул.ГОНЧА, 40А</t>
  </si>
  <si>
    <t>вул.ГОНЧА, 41</t>
  </si>
  <si>
    <t>вул.ГОНЧА, 42</t>
  </si>
  <si>
    <t>вул.ГОНЧА, 48</t>
  </si>
  <si>
    <t>вул.ГОНЧА, 50</t>
  </si>
  <si>
    <t>вул.ГОНЧА, 62</t>
  </si>
  <si>
    <t>вул.ГОНЧА, 62А</t>
  </si>
  <si>
    <t>вул.ГОНЧА, 63</t>
  </si>
  <si>
    <t>вул.ГОНЧА, 67</t>
  </si>
  <si>
    <t>вул.ГОНЧА, 69</t>
  </si>
  <si>
    <t>вул.ГОНЧА, 69А</t>
  </si>
  <si>
    <t>вул.ГОНЧА, 76</t>
  </si>
  <si>
    <t>вул.ГОНЧА, 77</t>
  </si>
  <si>
    <t>вул.ГОНЧА, 77А</t>
  </si>
  <si>
    <t>вул.ГОНЧА, 77Б</t>
  </si>
  <si>
    <t>вул.ГОНЧА, 78</t>
  </si>
  <si>
    <t>вул.ГОНЧА, 80</t>
  </si>
  <si>
    <t>вул.ГОНЧА, 84</t>
  </si>
  <si>
    <t>вул.ГОНЧА, 88</t>
  </si>
  <si>
    <t>вул.ГОНЧА, 90</t>
  </si>
  <si>
    <t>вул.ГОНЧА, 95</t>
  </si>
  <si>
    <t>вул.ДМИТРА ЛИЗОГУБА, 12</t>
  </si>
  <si>
    <t>вул.ДМИТРА ЛИЗОГУБА, 15</t>
  </si>
  <si>
    <t>вул.ДМИТРА ЛИЗОГУБА, 4</t>
  </si>
  <si>
    <t>вул.ДМИТРА ЛИЗОГУБА, 6</t>
  </si>
  <si>
    <t>вул.ДМИТРА ЛИЗОГУБА, 7</t>
  </si>
  <si>
    <t>вул.ДМИТРА ЛИЗОГУБА, 9</t>
  </si>
  <si>
    <t>вул.ЗЕЛЕНА, 10</t>
  </si>
  <si>
    <t>вул.ЗЕЛЕНА, 11</t>
  </si>
  <si>
    <t>вул.ЗЕЛЕНА, 15</t>
  </si>
  <si>
    <t>вул.ЗЕЛЕНА, 17</t>
  </si>
  <si>
    <t>вул.ЗЕЛЕНА, 17А</t>
  </si>
  <si>
    <t>вул.ЗЕЛЕНА, 18</t>
  </si>
  <si>
    <t>вул.ЗЕЛЕНА, 2А</t>
  </si>
  <si>
    <t>вул.ЗЕЛЕНА, 3</t>
  </si>
  <si>
    <t>вул.ЗЕЛЕНА, 3А</t>
  </si>
  <si>
    <t>вул.ЗЕЛЕНА, 4</t>
  </si>
  <si>
    <t>вул.ЗЕЛЕНА, 4А</t>
  </si>
  <si>
    <t>вул.ЗЕЛЕНА, 5Б</t>
  </si>
  <si>
    <t>вул.ЗЕЛЕНА, 5В</t>
  </si>
  <si>
    <t>вул.ЗЕЛЕНА, 6</t>
  </si>
  <si>
    <t>вул.ЗЕМСЬКА, 68</t>
  </si>
  <si>
    <t>вул.ЗЕМСЬКА, 70</t>
  </si>
  <si>
    <t>вул.ЗЕМСЬКА, 72</t>
  </si>
  <si>
    <t>вул.ЗЕМСЬКА, 81</t>
  </si>
  <si>
    <t>вул.ЗЕМСЬКА, 83</t>
  </si>
  <si>
    <t>вул.ЗЕМСЬКА, 85</t>
  </si>
  <si>
    <t>вул.ЗЕМСЬКА, 87</t>
  </si>
  <si>
    <t>вул.ЗЕМСЬКА, 97</t>
  </si>
  <si>
    <t>вул.КИЇВСЬКА, 13</t>
  </si>
  <si>
    <t>вул.КИЇВСЬКА, 14</t>
  </si>
  <si>
    <t>вул.КИЇВСЬКА, 19</t>
  </si>
  <si>
    <t>вул.КИЇВСЬКА, 2</t>
  </si>
  <si>
    <t>вул.КИЇВСЬКА, 21</t>
  </si>
  <si>
    <t>вул.КИЇВСЬКА, 25</t>
  </si>
  <si>
    <t>вул.КИЇВСЬКА, 32</t>
  </si>
  <si>
    <t>вул.КИЇВСЬКА, 5</t>
  </si>
  <si>
    <t>вул.КИЇВСЬКА, 56</t>
  </si>
  <si>
    <t>вул.КИЇВСЬКА, 6</t>
  </si>
  <si>
    <t>вул.КОРОЛЕНКА, 16А</t>
  </si>
  <si>
    <t>вул.КОСТОМАРІВСЬКА, 3А</t>
  </si>
  <si>
    <t>вул.КОТЛЯРЕВСЬКОГО, 13</t>
  </si>
  <si>
    <t>вул.КОТЛЯРЕВСЬКОГО, 15</t>
  </si>
  <si>
    <t>вул.КОТЛЯРЕВСЬКОГО, 3</t>
  </si>
  <si>
    <t>вул.КОТЛЯРЕВСЬКОГО, 34</t>
  </si>
  <si>
    <t>вул.КОТЛЯРЕВСЬКОГО, 4</t>
  </si>
  <si>
    <t>вул.КОЦЮБИНСЬКОГО, 58</t>
  </si>
  <si>
    <t>вул.КОЦЮБИНСЬКОГО, 60</t>
  </si>
  <si>
    <t>вул.КОЦЮБИНСЬКОГО, 62</t>
  </si>
  <si>
    <t>вул.КОЦЮБИНСЬКОГО, 63</t>
  </si>
  <si>
    <t>вул.КОЦЮБИНСЬКОГО, 64</t>
  </si>
  <si>
    <t>вул.КОЦЮБИНСЬКОГО, 66</t>
  </si>
  <si>
    <t>вул.КОЦЮБИНСЬКОГО, 67</t>
  </si>
  <si>
    <t>вул.КОЦЮБИНСЬКОГО, 68</t>
  </si>
  <si>
    <t>вул.КОЦЮБИНСЬКОГО, 69</t>
  </si>
  <si>
    <t>вул.КОЦЮБИНСЬКОГО, 69А</t>
  </si>
  <si>
    <t>вул.КОЦЮБИНСЬКОГО, 72</t>
  </si>
  <si>
    <t>вул.КОЦЮБИНСЬКОГО, 74</t>
  </si>
  <si>
    <t>вул.КОЦЮБИНСЬКОГО, 75</t>
  </si>
  <si>
    <t>вул.КОЦЮБИНСЬКОГО, 76</t>
  </si>
  <si>
    <t>вул.КОЦЮБИНСЬКОГО, 78</t>
  </si>
  <si>
    <t>вул.КОЦЮБИНСЬКОГО, 79</t>
  </si>
  <si>
    <t>вул.КОЦЮБИНСЬКОГО, 81</t>
  </si>
  <si>
    <t>вул.КОЦЮБИНСЬКОГО, 83</t>
  </si>
  <si>
    <t>вул.КОЦЮБИНСЬКОГО, 84</t>
  </si>
  <si>
    <t>вул.КОЦЮБИНСЬКОГО, 92</t>
  </si>
  <si>
    <t>вул.КОЦЮБИНСЬКОГО, 92А</t>
  </si>
  <si>
    <t>вул.КОЦЮБИНСЬКОГО, 94</t>
  </si>
  <si>
    <t>вул.КОЧЕРГИ, 10</t>
  </si>
  <si>
    <t>вул.КОЧЕРГИ, 11</t>
  </si>
  <si>
    <t>вул.КОЧЕРГИ, 12</t>
  </si>
  <si>
    <t>вул.КОЧЕРГИ, 14</t>
  </si>
  <si>
    <t>вул.КОЧЕРГИ, 16</t>
  </si>
  <si>
    <t>вул.КОЧЕРГИ, 18</t>
  </si>
  <si>
    <t>вул.КОЧЕРГИ, 2</t>
  </si>
  <si>
    <t>вул.КОЧЕРГИ, 20</t>
  </si>
  <si>
    <t>вул.КОЧЕРГИ, 4</t>
  </si>
  <si>
    <t>вул.КОЧЕРГИ, 4А</t>
  </si>
  <si>
    <t>вул.КОЧЕРГИ, 5</t>
  </si>
  <si>
    <t>вул.КОЧЕРГИ, 6</t>
  </si>
  <si>
    <t>вул.КОЧЕРГИ, 7</t>
  </si>
  <si>
    <t>вул.КОЧЕРГИ, 8</t>
  </si>
  <si>
    <t>вул.КОЧЕРГИ, 9</t>
  </si>
  <si>
    <t>вул.Кривулевська, 3А</t>
  </si>
  <si>
    <t>вул.ЛЕРМОНТОВА, 31</t>
  </si>
  <si>
    <t>вул.ЛЕРМОНТОВА, 5</t>
  </si>
  <si>
    <t>вул.ЛЕРМОНТОВА, 5А</t>
  </si>
  <si>
    <t>вул.ЛОМОНОСОВА, 5</t>
  </si>
  <si>
    <t>вул.ЛЮБОМИРА БОДНАРУКА, 11</t>
  </si>
  <si>
    <t>вул.ЛЮБОМИРА БОДНАРУКА, 29</t>
  </si>
  <si>
    <t>вул.ЛЮБОМИРА БОДНАРУКА, 32</t>
  </si>
  <si>
    <t>вул.ЛЮБОМИРА БОДНАРУКА, 32А</t>
  </si>
  <si>
    <t>вул.ЛЮБОМИРА БОДНАРУКА, 5</t>
  </si>
  <si>
    <t>вул.ЛЮБОМИРА БОДНАРУКА, 7</t>
  </si>
  <si>
    <t>вул.ЛЮБОМИРА БОДНАРУКА, 8</t>
  </si>
  <si>
    <t>вул.МАРКА ВОВЧКА, 4А</t>
  </si>
  <si>
    <t>вул.МАРТИНА НЕБАБИ, 100</t>
  </si>
  <si>
    <t>вул.МАРТИНА НЕБАБИ, 102</t>
  </si>
  <si>
    <t>вул.МАЧЕРЕТІВСЬКА, 10</t>
  </si>
  <si>
    <t>вул.МАЧЕРЕТІВСЬКА, 12</t>
  </si>
  <si>
    <t>вул.МАЧЕРЕТІВСЬКА, 12А</t>
  </si>
  <si>
    <t>вул.МАЧЕРЕТІВСЬКА, 14</t>
  </si>
  <si>
    <t>вул.МАЧЕРЕТІВСЬКА, 16</t>
  </si>
  <si>
    <t>вул.МАЧЕРЕТІВСЬКА, 18</t>
  </si>
  <si>
    <t>вул.МЕНДЕЛЕЕВА, 1Б</t>
  </si>
  <si>
    <t>вул.МЕНДЕЛЕЕВА, 3</t>
  </si>
  <si>
    <t>вул.МИЛОРАДОВИЧІВ, 44</t>
  </si>
  <si>
    <t>вул.МИЛОРАДОВИЧІВ, 44А</t>
  </si>
  <si>
    <t>вул.МИХАЙЛОФЕДОРІВСЬКА, 3</t>
  </si>
  <si>
    <t>вул.МСТИСЛАВСЬКА, 10</t>
  </si>
  <si>
    <t>вул.МСТИСЛАВСЬКА, 109</t>
  </si>
  <si>
    <t>вул.МСТИСЛАВСЬКА, 12</t>
  </si>
  <si>
    <t>вул.МСТИСЛАВСЬКА, 14</t>
  </si>
  <si>
    <t>вул.МСТИСЛАВСЬКА, 16</t>
  </si>
  <si>
    <t>вул.МСТИСЛАВСЬКА, 20</t>
  </si>
  <si>
    <t>вул.МСТИСЛАВСЬКА, 23</t>
  </si>
  <si>
    <t>вул.МСТИСЛАВСЬКА, 24</t>
  </si>
  <si>
    <t>вул.МСТИСЛАВСЬКА, 25</t>
  </si>
  <si>
    <t>вул.МСТИСЛАВСЬКА, 3</t>
  </si>
  <si>
    <t>вул.МСТИСЛАВСЬКА, 32</t>
  </si>
  <si>
    <t>вул.МСТИСЛАВСЬКА, 32А</t>
  </si>
  <si>
    <t>вул.МСТИСЛАВСЬКА, 33</t>
  </si>
  <si>
    <t>вул.МСТИСЛАВСЬКА, 34</t>
  </si>
  <si>
    <t>вул.МСТИСЛАВСЬКА, 35</t>
  </si>
  <si>
    <t>вул.МСТИСЛАВСЬКА, 38</t>
  </si>
  <si>
    <t>вул.МСТИСЛАВСЬКА, 38А</t>
  </si>
  <si>
    <t>вул.МСТИСЛАВСЬКА, 40</t>
  </si>
  <si>
    <t>вул.МСТИСЛАВСЬКА, 42</t>
  </si>
  <si>
    <t>вул.МСТИСЛАВСЬКА, 45</t>
  </si>
  <si>
    <t>вул.МСТИСЛАВСЬКА, 47</t>
  </si>
  <si>
    <t>вул.МСТИСЛАВСЬКА, 50</t>
  </si>
  <si>
    <t>вул.МСТИСЛАВСЬКА, 52</t>
  </si>
  <si>
    <t>вул.МСТИСЛАВСЬКА, 55</t>
  </si>
  <si>
    <t>вул.МСТИСЛАВСЬКА, 55А</t>
  </si>
  <si>
    <t>вул.МСТИСЛАВСЬКА, 55Б</t>
  </si>
  <si>
    <t>вул.МСТИСЛАВСЬКА, 56</t>
  </si>
  <si>
    <t>вул.МСТИСЛАВСЬКА, 58</t>
  </si>
  <si>
    <t>вул.МСТИСЛАВСЬКА, 59</t>
  </si>
  <si>
    <t>вул.МСТИСЛАВСЬКА, 59А</t>
  </si>
  <si>
    <t>вул.МСТИСЛАВСЬКА, 59Б</t>
  </si>
  <si>
    <t>вул.МСТИСЛАВСЬКА, 79</t>
  </si>
  <si>
    <t>вул.МУЗЕЙНА, 1А</t>
  </si>
  <si>
    <t>вул.МУЗЕЙНА, 1В</t>
  </si>
  <si>
    <t>вул.МУЗЕЙНА, 1Г</t>
  </si>
  <si>
    <t>вул.НОВА, 10А</t>
  </si>
  <si>
    <t>вул.НОВА, 10Б</t>
  </si>
  <si>
    <t>вул.НОВА, 17</t>
  </si>
  <si>
    <t>вул.НОВА, 7</t>
  </si>
  <si>
    <t>вул.НОВА, 7а-кв.3</t>
  </si>
  <si>
    <t>вул.НОВА, 7в-кв.2</t>
  </si>
  <si>
    <t>вул.НОВА, 7з-кв.6</t>
  </si>
  <si>
    <t>вул.НОВА, 8</t>
  </si>
  <si>
    <t>вул.НОВА, 8А</t>
  </si>
  <si>
    <t>вул.ОЛЕГА МІХНЮКА, 10</t>
  </si>
  <si>
    <t>вул.ОЛЕГА МІХНЮКА, 19</t>
  </si>
  <si>
    <t>вул.ОЛЕГА МІХНЮКА, 45</t>
  </si>
  <si>
    <t>вул.ОЛЕГА МІХНЮКА, 45А</t>
  </si>
  <si>
    <t>вул.ОЛЕГА МІХНЮКА, 47</t>
  </si>
  <si>
    <t>вул.ОЛЕГА МІХНЮКА, 47А</t>
  </si>
  <si>
    <t>вул.ОЛЕГА МІХНЮКА, 47Б</t>
  </si>
  <si>
    <t>вул.ОЛЕГА МІХНЮКА, 7</t>
  </si>
  <si>
    <t>вул.ОЛЕКСАНДРА МОЛОДЧОГО, 12А</t>
  </si>
  <si>
    <t>вул.ОЛЕКСАНДРА МОЛОДЧОГО, 19</t>
  </si>
  <si>
    <t>вул.ОЛЕКСАНДРА МОЛОДЧОГО, 19/1</t>
  </si>
  <si>
    <t>вул.ОЛЕКСАНДРА МОЛОДЧОГО, 19/2</t>
  </si>
  <si>
    <t>вул.ОЛЕКСАНДРА МОЛОДЧОГО, 19/3</t>
  </si>
  <si>
    <t>вул.ОЛЕКСАНДРА МОЛОДЧОГО, 19/4</t>
  </si>
  <si>
    <t>вул.ОЛЕКСАНДРА МОЛОДЧОГО, 19/6</t>
  </si>
  <si>
    <t>вул.ОЛЕКСАНДРА МОЛОДЧОГО, 34</t>
  </si>
  <si>
    <t>вул.ОЛЕКСАНДРА МОЛОДЧОГО, 34А</t>
  </si>
  <si>
    <t>вул.ОЛЕКСАНДРА МОЛОДЧОГО, 35а</t>
  </si>
  <si>
    <t>вул.ОЛЕКСАНДРА МОЛОДЧОГО, 38</t>
  </si>
  <si>
    <t>вул.ОЛЕКСАНДРА МОЛОДЧОГО, 5</t>
  </si>
  <si>
    <t>вул.ОЛЕКСАНДРА МОЛОДЧОГО, 60</t>
  </si>
  <si>
    <t>вул.ОЛЕКСАНДРА МОЛОДЧОГО, 7</t>
  </si>
  <si>
    <t>вул.ОЛЕКСАНДРА МОЛОДЧОГО, 74</t>
  </si>
  <si>
    <t>вул.ОЛЕКСАНДРА МОЛОДЧОГО, 7А</t>
  </si>
  <si>
    <t>вул.ОЛЕКСАНДРА МОЛОДЧОГО, 7Б</t>
  </si>
  <si>
    <t>вул.ОЛЕКСАНДРА МОЛОДЧОГО, 8</t>
  </si>
  <si>
    <t>вул.ОЛЕКСІЯ ФЛЬОРОВА, 15</t>
  </si>
  <si>
    <t>вул.ОЛЕКСІЯ ФЛЬОРОВА, 19А</t>
  </si>
  <si>
    <t>вул.ОЛЕКСІЯ ФЛЬОРОВА, 30А</t>
  </si>
  <si>
    <t>вул.ОЛЕКСІЯ ФЛЬОРОВА, 32</t>
  </si>
  <si>
    <t>вул.ОЛЕНИ БIЛЕВИЧ, 34Б</t>
  </si>
  <si>
    <t>вул.ОСВIТИ, 10</t>
  </si>
  <si>
    <t>вул.ОСВIТИ, 29</t>
  </si>
  <si>
    <t>вул.ОСВIТИ, 6</t>
  </si>
  <si>
    <t>вул.ОСВIТИ, 8</t>
  </si>
  <si>
    <t>вул.ОСВIТИ, 83</t>
  </si>
  <si>
    <t>вул.ОСВIТИ, 86</t>
  </si>
  <si>
    <t>вул.ОСВIТИ, 88</t>
  </si>
  <si>
    <t>вул.П`ЯТНИЦЬКА, 109</t>
  </si>
  <si>
    <t>вул.П`ЯТНИЦЬКА, 11</t>
  </si>
  <si>
    <t>вул.П`ЯТНИЦЬКА, 111</t>
  </si>
  <si>
    <t>вул.П`ЯТНИЦЬКА, 121</t>
  </si>
  <si>
    <t>вул.П`ЯТНИЦЬКА, 123</t>
  </si>
  <si>
    <t>вул.П`ЯТНИЦЬКА, 124</t>
  </si>
  <si>
    <t>вул.П`ЯТНИЦЬКА, 125</t>
  </si>
  <si>
    <t>вул.П`ЯТНИЦЬКА, 127</t>
  </si>
  <si>
    <t>вул.П`ЯТНИЦЬКА, 13</t>
  </si>
  <si>
    <t>вул.П`ЯТНИЦЬКА, 14</t>
  </si>
  <si>
    <t>вул.П`ЯТНИЦЬКА, 23</t>
  </si>
  <si>
    <t>вул.П`ЯТНИЦЬКА, 25</t>
  </si>
  <si>
    <t>вул.П`ЯТНИЦЬКА, 3</t>
  </si>
  <si>
    <t>вул.П`ЯТНИЦЬКА, 32</t>
  </si>
  <si>
    <t>вул.П`ЯТНИЦЬКА, 36</t>
  </si>
  <si>
    <t>вул.П`ЯТНИЦЬКА, 38</t>
  </si>
  <si>
    <t>вул.П`ЯТНИЦЬКА, 40</t>
  </si>
  <si>
    <t>вул.П`ЯТНИЦЬКА, 47</t>
  </si>
  <si>
    <t>вул.П`ЯТНИЦЬКА, 49</t>
  </si>
  <si>
    <t>вул.П`ЯТНИЦЬКА, 5</t>
  </si>
  <si>
    <t>вул.П`ЯТНИЦЬКА, 53</t>
  </si>
  <si>
    <t>вул.П`ЯТНИЦЬКА, 6</t>
  </si>
  <si>
    <t>вул.П`ЯТНИЦЬКА, 61</t>
  </si>
  <si>
    <t>вул.П`ЯТНИЦЬКА, 63</t>
  </si>
  <si>
    <t>вул.П`ЯТНИЦЬКА, 68-1</t>
  </si>
  <si>
    <t>вул.П`ЯТНИЦЬКА, 68-2</t>
  </si>
  <si>
    <t>вул.П`ЯТНИЦЬКА, 68-3</t>
  </si>
  <si>
    <t>вул.П`ЯТНИЦЬКА, 7</t>
  </si>
  <si>
    <t>вул.П`ЯТНИЦЬКА, 70-1</t>
  </si>
  <si>
    <t>вул.П`ЯТНИЦЬКА, 70-2</t>
  </si>
  <si>
    <t>вул.П`ЯТНИЦЬКА, 70-3</t>
  </si>
  <si>
    <t>вул.П`ЯТНИЦЬКА, 72-1</t>
  </si>
  <si>
    <t>вул.П`ЯТНИЦЬКА, 72-2</t>
  </si>
  <si>
    <t>вул.П`ЯТНИЦЬКА, 72-3</t>
  </si>
  <si>
    <t>вул.П`ЯТНИЦЬКА, 74</t>
  </si>
  <si>
    <t>вул.П`ЯТНИЦЬКА, 75</t>
  </si>
  <si>
    <t>вул.П`ЯТНИЦЬКА, 77</t>
  </si>
  <si>
    <t>вул.П`ЯТНИЦЬКА, 80</t>
  </si>
  <si>
    <t>вул.П`ЯТНИЦЬКА, 82</t>
  </si>
  <si>
    <t>вул.П`ЯТНИЦЬКА, 90</t>
  </si>
  <si>
    <t>вул.П`ЯТНИЦЬКА, 92</t>
  </si>
  <si>
    <t>вул.П`ЯТНИЦЬКА, 94</t>
  </si>
  <si>
    <t>вул.ПIВНIЧНА, 13</t>
  </si>
  <si>
    <t>вул.ПIВНIЧНА, 34</t>
  </si>
  <si>
    <t>вул.ПIВНIЧНА, 39А</t>
  </si>
  <si>
    <t>вул.ПIДВАЛЬНА, 11</t>
  </si>
  <si>
    <t>вул.ПIДВАЛЬНА, 13</t>
  </si>
  <si>
    <t>вул.ПIДВАЛЬНА, 5</t>
  </si>
  <si>
    <t>вул.ПIДВАЛЬНА, 5А</t>
  </si>
  <si>
    <t>вул.ПРЕОБРАЖЕНСЬКА, 14</t>
  </si>
  <si>
    <t>вул.ПРЕОБРАЖЕНСЬКА, 14А</t>
  </si>
  <si>
    <t>вул.ПРЕОБРАЖЕНСЬКА, 16</t>
  </si>
  <si>
    <t>вул.ПРЕОБРАЖЕНСЬКА, 18</t>
  </si>
  <si>
    <t>вул.ПРЕОБРАЖЕНСЬКА, 2</t>
  </si>
  <si>
    <t>вул.ПРЕОБРАЖЕНСЬКА, 22</t>
  </si>
  <si>
    <t>вул.ПРЕОБРАЖЕНСЬКА, 28</t>
  </si>
  <si>
    <t>вул.ПРЕОБРАЖЕНСЬКА, 30</t>
  </si>
  <si>
    <t>вул.ПРЕОБРАЖЕНСЬКА, 4</t>
  </si>
  <si>
    <t>вул.ПРЕОБРАЖЕНСЬКА, 5</t>
  </si>
  <si>
    <t>вул.ПРЕОБРАЖЕНСЬКА, 6</t>
  </si>
  <si>
    <t>пров.АКАДЕМIКА ПАВЛОВА, 2</t>
  </si>
  <si>
    <t>пров.АКАДЕМIКА ПАВЛОВА, 2А</t>
  </si>
  <si>
    <t>пров.АКАДЕМIКА ПАВЛОВА, 4</t>
  </si>
  <si>
    <t>пров.АКАДЕМIКА ПАВЛОВА, 6</t>
  </si>
  <si>
    <t>пров.АКАДЕМIКА ПАВЛОВА, 8</t>
  </si>
  <si>
    <t>пров.КВАРТАЛЬНИЙ, 7</t>
  </si>
  <si>
    <t>пров.КОМУНАЛЬНИЙ, 5</t>
  </si>
  <si>
    <t>пров.КОМУНАЛЬНИЙ, 6</t>
  </si>
  <si>
    <t>пров.КОМУНАЛЬНИЙ, 8</t>
  </si>
  <si>
    <t>пров.КОМУНАЛЬНИЙ, 9</t>
  </si>
  <si>
    <t>пров.ЛЮБОМИРА БОДНАРУКА, 11</t>
  </si>
  <si>
    <t>пров.ЛЮБОМИРА БОДНАРУКА, 11А</t>
  </si>
  <si>
    <t>пров.ОЛЕНИ БIЛЕВИЧ, 10</t>
  </si>
  <si>
    <t>пров.ОЛЕНИ БIЛЕВИЧ, 12</t>
  </si>
  <si>
    <t>пров.ОЛЕНИ БIЛЕВИЧ, 3</t>
  </si>
  <si>
    <t>пров.ОЛЕНИ БIЛЕВИЧ, 4</t>
  </si>
  <si>
    <t>пров.ОЛЕНИ БIЛЕВИЧ, 5</t>
  </si>
  <si>
    <t>пров.ОЛЕНИ БIЛЕВИЧ, 6</t>
  </si>
  <si>
    <t>пров.ОЛЕНИ БIЛЕВИЧ, 7</t>
  </si>
  <si>
    <t>пров.ОЛЕНИ БIЛЕВИЧ, 8</t>
  </si>
  <si>
    <t>пров.ОЛЕНИ БIЛЕВИЧ, 9</t>
  </si>
  <si>
    <t>пров.СТРИЖЕНСЬКИЙ, 1А</t>
  </si>
  <si>
    <t>просп. МИРУ, 127</t>
  </si>
  <si>
    <t>просп. МИРУ, 17</t>
  </si>
  <si>
    <t>просп. МИРУ, 17А</t>
  </si>
  <si>
    <t>просп. МИРУ, 21</t>
  </si>
  <si>
    <t>просп. МИРУ, 27</t>
  </si>
  <si>
    <t>просп. МИРУ, 29</t>
  </si>
  <si>
    <t>просп. МИРУ, 35</t>
  </si>
  <si>
    <t>просп. МИРУ, 35А</t>
  </si>
  <si>
    <t>просп. МИРУ, 35Б</t>
  </si>
  <si>
    <t>просп. МИРУ, 3а-кв.1</t>
  </si>
  <si>
    <t>просп. МИРУ, 45</t>
  </si>
  <si>
    <t>просп. МИРУ, 47</t>
  </si>
  <si>
    <t>просп. МИРУ, 55</t>
  </si>
  <si>
    <t>просп. МИРУ, 61</t>
  </si>
  <si>
    <t>просп. МИРУ, 75Б</t>
  </si>
  <si>
    <t>просп. МИРУ, 7А</t>
  </si>
  <si>
    <t>просп. ПЕРЕМОГИ, 100</t>
  </si>
  <si>
    <t>просп. ПЕРЕМОГИ, 102</t>
  </si>
  <si>
    <t>просп. ПЕРЕМОГИ, 103</t>
  </si>
  <si>
    <t>просп. ПЕРЕМОГИ, 104</t>
  </si>
  <si>
    <t>просп. ПЕРЕМОГИ, 107</t>
  </si>
  <si>
    <t>просп. ПЕРЕМОГИ, 108</t>
  </si>
  <si>
    <t>просп. ПЕРЕМОГИ, 108а</t>
  </si>
  <si>
    <t>просп. ПЕРЕМОГИ, 108Б</t>
  </si>
  <si>
    <t>просп. ПЕРЕМОГИ, 115</t>
  </si>
  <si>
    <t>просп. ПЕРЕМОГИ, 117</t>
  </si>
  <si>
    <t>просп. ПЕРЕМОГИ, 119</t>
  </si>
  <si>
    <t>просп. ПЕРЕМОГИ, 121</t>
  </si>
  <si>
    <t>просп. ПЕРЕМОГИ, 123А</t>
  </si>
  <si>
    <t>просп. ПЕРЕМОГИ, 125</t>
  </si>
  <si>
    <t>просп. ПЕРЕМОГИ, 126</t>
  </si>
  <si>
    <t>просп. ПЕРЕМОГИ, 126А</t>
  </si>
  <si>
    <t>просп. ПЕРЕМОГИ, 128</t>
  </si>
  <si>
    <t>просп. ПЕРЕМОГИ, 143</t>
  </si>
  <si>
    <t>просп. ПЕРЕМОГИ, 145</t>
  </si>
  <si>
    <t>просп. ПЕРЕМОГИ, 147</t>
  </si>
  <si>
    <t>просп. ПЕРЕМОГИ, 149</t>
  </si>
  <si>
    <t>просп. ПЕРЕМОГИ, 151</t>
  </si>
  <si>
    <t>просп. ПЕРЕМОГИ, 153</t>
  </si>
  <si>
    <t>просп. ПЕРЕМОГИ, 155</t>
  </si>
  <si>
    <t>просп. ПЕРЕМОГИ, 159</t>
  </si>
  <si>
    <t>просп. ПЕРЕМОГИ, 162</t>
  </si>
  <si>
    <t>просп. ПЕРЕМОГИ, 164</t>
  </si>
  <si>
    <t>просп. ПЕРЕМОГИ, 166</t>
  </si>
  <si>
    <t>просп. ПЕРЕМОГИ, 168</t>
  </si>
  <si>
    <t>просп. ПЕРЕМОГИ, 170</t>
  </si>
  <si>
    <t>просп. ПЕРЕМОГИ, 174</t>
  </si>
  <si>
    <t>просп. ПЕРЕМОГИ, 176</t>
  </si>
  <si>
    <t>просп. ПЕРЕМОГИ, 178</t>
  </si>
  <si>
    <t>просп. ПЕРЕМОГИ, 180</t>
  </si>
  <si>
    <t>просп. ПЕРЕМОГИ, 182</t>
  </si>
  <si>
    <t>просп. ПЕРЕМОГИ, 187</t>
  </si>
  <si>
    <t>просп. ПЕРЕМОГИ, 189</t>
  </si>
  <si>
    <t>просп. ПЕРЕМОГИ, 193</t>
  </si>
  <si>
    <t>просп. ПЕРЕМОГИ, 195</t>
  </si>
  <si>
    <t>просп. ПЕРЕМОГИ, 199</t>
  </si>
  <si>
    <t>просп. ПЕРЕМОГИ, 87</t>
  </si>
  <si>
    <t>просп. ПЕРЕМОГИ, 89</t>
  </si>
  <si>
    <t>просп. ПЕРЕМОГИ, 90</t>
  </si>
  <si>
    <t>просп. ПЕРЕМОГИ, 91</t>
  </si>
  <si>
    <t>просп. ПЕРЕМОГИ, 92</t>
  </si>
  <si>
    <t>просп. ПЕРЕМОГИ, 93</t>
  </si>
  <si>
    <t>просп. ПЕРЕМОГИ, 94</t>
  </si>
  <si>
    <t>просп. ПЕРЕМОГИ, 96</t>
  </si>
  <si>
    <t>просп. ПЕРЕМОГИ, 98</t>
  </si>
  <si>
    <t>вул.ПУШКIНА, 12</t>
  </si>
  <si>
    <t>вул.ПУШКIНА, 14</t>
  </si>
  <si>
    <t>вул.ПУШКIНА, 2</t>
  </si>
  <si>
    <t>вул.ПУШКIНА, 27</t>
  </si>
  <si>
    <t>вул.ПУШКIНА, 29</t>
  </si>
  <si>
    <t>вул.ПУШКIНА, 29А</t>
  </si>
  <si>
    <t>вул.ПУШКIНА, 30</t>
  </si>
  <si>
    <t>вул.ПУШКIНА, 4</t>
  </si>
  <si>
    <t>вул.ПУШКIНА, 4А</t>
  </si>
  <si>
    <t>вул.РОДИМЦЕВА, 12</t>
  </si>
  <si>
    <t>вул.РОДИМЦЕВА, 13</t>
  </si>
  <si>
    <t>вул.РОДИМЦЕВА, 14</t>
  </si>
  <si>
    <t>вул.РОДИМЦЕВА, 15</t>
  </si>
  <si>
    <t>вул.РОДИМЦЕВА, 2</t>
  </si>
  <si>
    <t>вул.РОДИМЦЕВА, 3</t>
  </si>
  <si>
    <t>вул.РОДИМЦЕВА, 6</t>
  </si>
  <si>
    <t>вул.РОДИМЦЕВА, 7</t>
  </si>
  <si>
    <t>вул.РОДИМЦЕВА, 9</t>
  </si>
  <si>
    <t>вул.РОКОССОВСЬКОГО, 17</t>
  </si>
  <si>
    <t>вул.РОКОССОВСЬКОГО, 19</t>
  </si>
  <si>
    <t>вул.РОКОССОВСЬКОГО, 23</t>
  </si>
  <si>
    <t>вул.РОКОССОВСЬКОГО, 25</t>
  </si>
  <si>
    <t>вул.РОКОССОВСЬКОГО, 27</t>
  </si>
  <si>
    <t>вул.РОКОССОВСЬКОГО, 29</t>
  </si>
  <si>
    <t>вул.РОКОССОВСЬКОГО, 37А</t>
  </si>
  <si>
    <t>вул.РОКОССОВСЬКОГО, 39</t>
  </si>
  <si>
    <t>вул.РОКОССОВСЬКОГО, 41</t>
  </si>
  <si>
    <t>вул.РОКОССОВСЬКОГО, 45</t>
  </si>
  <si>
    <t>вул.РОКОССОВСЬКОГО, 49А</t>
  </si>
  <si>
    <t>вул.С.РУСОВОЇ, 13</t>
  </si>
  <si>
    <t>вул.С.РУСОВОЇ, 15</t>
  </si>
  <si>
    <t>вул.С.РУСОВОЇ, 23</t>
  </si>
  <si>
    <t>вул.С.РУСОВОЇ, 25</t>
  </si>
  <si>
    <t>вул.С.РУСОВОЇ, 5</t>
  </si>
  <si>
    <t>вул.С.РУСОВОЇ, 8</t>
  </si>
  <si>
    <t>вул.С.РУСОВОЇ, 9</t>
  </si>
  <si>
    <t>вул.САВЧУКА, 11</t>
  </si>
  <si>
    <t>вул.САВЧУКА, 3</t>
  </si>
  <si>
    <t>вул.САВЧУКА, 5</t>
  </si>
  <si>
    <t>вул.САВЧУКА, 7А</t>
  </si>
  <si>
    <t>вул.САВЧУКА, 7Б</t>
  </si>
  <si>
    <t>вул.СВЯТОМИКОЛАЇВСЬКА, 27</t>
  </si>
  <si>
    <t>вул.СВЯТОМИКОЛАЇВСЬКА, 28</t>
  </si>
  <si>
    <t>вул.СВЯТОМИКОЛАЇВСЬКА, 29</t>
  </si>
  <si>
    <t>вул.СЕРЬОЖНIКОВА, 1</t>
  </si>
  <si>
    <t>вул.СЕРЬОЖНIКОВА, 10</t>
  </si>
  <si>
    <t>вул.СЕРЬОЖНIКОВА, 2</t>
  </si>
  <si>
    <t>вул.СЕРЬОЖНIКОВА, 3</t>
  </si>
  <si>
    <t>вул.СЕРЬОЖНIКОВА, 5</t>
  </si>
  <si>
    <t>вул.СЕРЬОЖНIКОВА, 6</t>
  </si>
  <si>
    <t>вул.СЕРЬОЖНIКОВА, 6А</t>
  </si>
  <si>
    <t>вул.СЕРЬОЖНIКОВА, 7</t>
  </si>
  <si>
    <t>вул.СЕРЬОЖНIКОВА, 8</t>
  </si>
  <si>
    <t>вул.СЕРЬОЖНIКОВА, 8А</t>
  </si>
  <si>
    <t>вул.СОСНОВА, 7</t>
  </si>
  <si>
    <t>вул.СОСНОВА, 90</t>
  </si>
  <si>
    <t>вул.СТАНIСЛАВСЬКОГО, 13</t>
  </si>
  <si>
    <t>вул.СТАНIСЛАВСЬКОГО, 28</t>
  </si>
  <si>
    <t>вул.СТАНIСЛАВСЬКОГО, 8</t>
  </si>
  <si>
    <t>вул.СТАНIСЛАВСЬКОГО, 8А</t>
  </si>
  <si>
    <t>вул.СТАНIСЛАВСЬКОГО, 8Б</t>
  </si>
  <si>
    <t xml:space="preserve">вул.СТАРОКАЗАРМЕНА ДIЛЬНИЦЯ, 2 А  </t>
  </si>
  <si>
    <t>вул.ТЕРЕНТІЯ КОРЕНЯ, 12</t>
  </si>
  <si>
    <t>вул.ФIКСЕЛЯ, 12</t>
  </si>
  <si>
    <t>вул.ФIКСЕЛЯ, 35</t>
  </si>
  <si>
    <t>вул.ФIКСЕЛЯ, 36</t>
  </si>
  <si>
    <t>вул.ФIКСЕЛЯ, 52</t>
  </si>
  <si>
    <t>вул.ЧАЙКОВСЬКОГО, 3</t>
  </si>
  <si>
    <t>вул.ЧАЙКОВСЬКОГО, 5</t>
  </si>
  <si>
    <t>вул.ЧЕРНИШЕВСЬКОГО, 12</t>
  </si>
  <si>
    <t>вул.ЧЕРНИШЕВСЬКОГО, 14</t>
  </si>
  <si>
    <t>вул.ЧЕРНИШЕВСЬКОГО, 16</t>
  </si>
  <si>
    <t>вул.ЧЕРНИШЕВСЬКОГО, 20</t>
  </si>
  <si>
    <t>вул.ЧЕРНИШЕВСЬКОГО, 24</t>
  </si>
  <si>
    <t>вул.ЧЕРНИШЕВСЬКОГО, 25</t>
  </si>
  <si>
    <t>вул.ЧЕРНИШЕВСЬКОГО, 25А</t>
  </si>
  <si>
    <t>вул.ЧЕРНИШЕВСЬКОГО, 27</t>
  </si>
  <si>
    <t>вул.ЧЕРНИШЕВСЬКОГО, 27А</t>
  </si>
  <si>
    <t>вул.ЧЕРНИШЕВСЬКОГО, 27Б</t>
  </si>
  <si>
    <t>вул.ЧЕРНИШЕВСЬКОГО, 29</t>
  </si>
  <si>
    <t>вул.ЧЕРНИШЕВСЬКОГО, 3</t>
  </si>
  <si>
    <t>вул.ЧЕРНИШЕВСЬКОГО, 30</t>
  </si>
  <si>
    <t>вул.ЧЕРНИШЕВСЬКОГО, 32</t>
  </si>
  <si>
    <t>вул.ШЕВЧЕНКА, 10</t>
  </si>
  <si>
    <t>вул.ШЕВЧЕНКА, 100</t>
  </si>
  <si>
    <t>вул.ШЕВЧЕНКА, 106</t>
  </si>
  <si>
    <t>вул.ШЕВЧЕНКА, 108</t>
  </si>
  <si>
    <t>вул.ШЕВЧЕНКА, 11</t>
  </si>
  <si>
    <t>вул.ШЕВЧЕНКА, 110</t>
  </si>
  <si>
    <t>вул.ШЕВЧЕНКА, 112А</t>
  </si>
  <si>
    <t>вул.ШЕВЧЕНКА, 14</t>
  </si>
  <si>
    <t>вул.ШЕВЧЕНКА, 16</t>
  </si>
  <si>
    <t>вул.ШЕВЧЕНКА, 18</t>
  </si>
  <si>
    <t>вул.ШЕВЧЕНКА, 19</t>
  </si>
  <si>
    <t>вул.ШЕВЧЕНКА, 21</t>
  </si>
  <si>
    <t>вул.ШЕВЧЕНКА, 22</t>
  </si>
  <si>
    <t>вул.ШЕВЧЕНКА, 27</t>
  </si>
  <si>
    <t>вул.ШЕВЧЕНКА, 30</t>
  </si>
  <si>
    <t>вул.ШЕВЧЕНКА, 31</t>
  </si>
  <si>
    <t>вул.ШЕВЧЕНКА, 33А</t>
  </si>
  <si>
    <t>вул.ШЕВЧЕНКА, 37</t>
  </si>
  <si>
    <t>вул.ШЕВЧЕНКА, 41</t>
  </si>
  <si>
    <t>вул.ШЕВЧЕНКА, 43</t>
  </si>
  <si>
    <t>вул.ШЕВЧЕНКА, 47</t>
  </si>
  <si>
    <t>вул.ШЕВЧЕНКА, 47А</t>
  </si>
  <si>
    <t>вул.ШЕВЧЕНКА, 48</t>
  </si>
  <si>
    <t>вул.ШЕВЧЕНКА, 48Б</t>
  </si>
  <si>
    <t>вул.ШЕВЧЕНКА, 50/1</t>
  </si>
  <si>
    <t>вул.ШЕВЧЕНКА, 50/2</t>
  </si>
  <si>
    <t>вул.ШЕВЧЕНКА, 50/3</t>
  </si>
  <si>
    <t>вул.ШЕВЧЕНКА, 50/4</t>
  </si>
  <si>
    <t>вул.ШЕВЧЕНКА, 50/5</t>
  </si>
  <si>
    <t>вул.ШЕВЧЕНКА, 51</t>
  </si>
  <si>
    <t>вул.ШЕВЧЕНКА, 52</t>
  </si>
  <si>
    <t>вул.ШЕВЧЕНКА, 53</t>
  </si>
  <si>
    <t>вул.ШЕВЧЕНКА, 53А</t>
  </si>
  <si>
    <t>вул.ШЕВЧЕНКА, 66</t>
  </si>
  <si>
    <t>вул.ШЕВЧЕНКА, 9</t>
  </si>
  <si>
    <t>єсв</t>
  </si>
  <si>
    <t>загальновир.витрати</t>
  </si>
  <si>
    <t>адміністративні витрат</t>
  </si>
  <si>
    <t>с/с</t>
  </si>
  <si>
    <t>з ПДВ рент.5%</t>
  </si>
  <si>
    <t>ТО мереж</t>
  </si>
  <si>
    <t>Поточний ремонт</t>
  </si>
  <si>
    <t>пряма</t>
  </si>
  <si>
    <t>прямі</t>
  </si>
  <si>
    <t>адмін.витрати</t>
  </si>
  <si>
    <t>освітлення МЗК</t>
  </si>
  <si>
    <t>енергопостачання ліфтів</t>
  </si>
  <si>
    <t>Вивезення та знешкодження</t>
  </si>
  <si>
    <t>Всього по підприємству</t>
  </si>
  <si>
    <t>у тому числі за видами послуг:</t>
  </si>
  <si>
    <t>Прибирання сходових кліток</t>
  </si>
  <si>
    <t>Вивезення  побутових  відходів (збирання, зберігання, перевезення, перероблення, утилізація, знешкодження та захоронення)</t>
  </si>
  <si>
    <t>Технічне обслуговування ліфтів</t>
  </si>
  <si>
    <t>Технічне обслуговування внутнішньобудинкових систем гарячого і холодного водопостачання, водовідведення, теплопостачання і зливової каналізації та ліквідація аварій у внутріш.мережах</t>
  </si>
  <si>
    <t>Обслуговування димових та вентиляційних каналів</t>
  </si>
  <si>
    <t>Технічне обслуговування та поточний ремонт мереж електропостачання та електрообладнання, систем протипожежної автоматики та димовидалення</t>
  </si>
  <si>
    <t>Поточний ремонт конструктивних елементів, внутрішньобудинкових систем ГВП, ХВП, ХВВ, ЦО та зливової каналізації і технічних пристроїв будинків та елементів зовнішнього упорядження</t>
  </si>
  <si>
    <t>Прибирання і вивезення снігу, посипання частини прибудинкової території, призначеної для проходу та проїзду, протиожеледними сумішами</t>
  </si>
  <si>
    <t xml:space="preserve">Експлуатація номерних знаків </t>
  </si>
  <si>
    <t>Освітлення місць загального користування і підвалів та підкачування води</t>
  </si>
  <si>
    <t>Сходові</t>
  </si>
  <si>
    <t>з/т з ЄСВ діюча</t>
  </si>
  <si>
    <t>з/т з ЄСВ нова</t>
  </si>
  <si>
    <t>ПММ діюча</t>
  </si>
  <si>
    <t>ПММ нова</t>
  </si>
  <si>
    <t>витрати</t>
  </si>
  <si>
    <t>Прибирання</t>
  </si>
  <si>
    <t>Вивезення</t>
  </si>
  <si>
    <t>Прибирання підвалів</t>
  </si>
  <si>
    <t>ТО ОДС</t>
  </si>
  <si>
    <t>ДВК</t>
  </si>
  <si>
    <t>ТО та поточний ремонт ел.мереж</t>
  </si>
  <si>
    <t>Прибирання снігу</t>
  </si>
  <si>
    <t>Експлуатація номерних знаків</t>
  </si>
  <si>
    <t>Освітлення місць загального користування</t>
  </si>
  <si>
    <t>Скоригований тариф в цілому</t>
  </si>
  <si>
    <t>без ПДВ; рент.5%</t>
  </si>
  <si>
    <t>з ПДВ, 5% рент.</t>
  </si>
  <si>
    <t>грн/м2 (з ПДВ)</t>
  </si>
  <si>
    <t>Коефіцієнт зміни витрат</t>
  </si>
  <si>
    <t>Коеф.зміни з/т</t>
  </si>
  <si>
    <t>Коеф.зміни ПММ</t>
  </si>
  <si>
    <t>Діючий тариф для квартир першого поверху</t>
  </si>
  <si>
    <t>Діючий тариф для квартир другого і вище поверхів</t>
  </si>
  <si>
    <t>Діючий тариф для нежитлових приміщень з окремим входом</t>
  </si>
  <si>
    <t>Діючий тариф для нежитлових приміщень без окремого входу</t>
  </si>
  <si>
    <t>для квартир першого поверху</t>
  </si>
  <si>
    <t>для квартир другого і вище поверхів</t>
  </si>
  <si>
    <t>для нежитлових приміщень з окремим входом</t>
  </si>
  <si>
    <t>для нежитлових приміщень без окремого входу</t>
  </si>
  <si>
    <t>Скоригований тариф</t>
  </si>
  <si>
    <t xml:space="preserve">у тому числі за видами послуг: </t>
  </si>
  <si>
    <t>Витрати із закупівлі ПММ з врахуванням ПДВ і рентабельності 5% (п.36 Порядку)</t>
  </si>
  <si>
    <t>Витрати із заробітної плати з ЄСВ з врахуванням ПДВ і рентабельності 5% (п.36 Порядку)</t>
  </si>
  <si>
    <t>питома вага витрат із з/т і ЄСВ у структурі діючого тарифу на послуги</t>
  </si>
  <si>
    <t>питома вага витрат із закупівлі ПММ у структурі діючого тарифу на послуги</t>
  </si>
  <si>
    <t>Всього повна собівартість послуг</t>
  </si>
  <si>
    <t>Всього повна собівартість послуг, планованого прибутку та ПДВ</t>
  </si>
  <si>
    <t xml:space="preserve">Розрахунок коефіцієнту зміни витрат </t>
  </si>
  <si>
    <t>ріст з/т</t>
  </si>
  <si>
    <t>ріст цін на ПММ</t>
  </si>
  <si>
    <t>з/т без ЄСВ</t>
  </si>
  <si>
    <t>з/т без ЄСВ без ЄСВ</t>
  </si>
  <si>
    <t>в т.ч з/т без ЄСВ</t>
  </si>
  <si>
    <r>
      <t xml:space="preserve">Розрахунок коефіцієнту зміни витрат для </t>
    </r>
    <r>
      <rPr>
        <b/>
        <u/>
        <sz val="14"/>
        <rFont val="Times New Roman"/>
        <family val="1"/>
        <charset val="204"/>
      </rPr>
      <t>квартир, що не користуються ліфтами</t>
    </r>
  </si>
  <si>
    <r>
      <t xml:space="preserve">Розрахунок коефіцієнту зміни витрат для </t>
    </r>
    <r>
      <rPr>
        <b/>
        <u/>
        <sz val="14"/>
        <rFont val="Times New Roman"/>
        <family val="1"/>
        <charset val="204"/>
      </rPr>
      <t>квартир, що користуються ліфтами</t>
    </r>
  </si>
  <si>
    <r>
      <t xml:space="preserve">Розрахунок коефіцієнту зміни витрат </t>
    </r>
    <r>
      <rPr>
        <b/>
        <u/>
        <sz val="14"/>
        <rFont val="Times New Roman"/>
        <family val="1"/>
        <charset val="204"/>
      </rPr>
      <t>для нежитлових приміщень з окремим входом</t>
    </r>
  </si>
  <si>
    <r>
      <t xml:space="preserve">Розрахунок коефіцієнту зміни витрат </t>
    </r>
    <r>
      <rPr>
        <b/>
        <u/>
        <sz val="14"/>
        <rFont val="Times New Roman"/>
        <family val="1"/>
        <charset val="204"/>
      </rPr>
      <t>для нежитлових приміщень без окремого входу</t>
    </r>
  </si>
  <si>
    <t>Номер будинку(повний)</t>
  </si>
  <si>
    <t>Номер участку</t>
  </si>
  <si>
    <t>Утримувач : КП «Деснянське» ЧМР</t>
  </si>
  <si>
    <t>1-го ТРАВНЯ, ВУЛ</t>
  </si>
  <si>
    <t>41А</t>
  </si>
  <si>
    <t>1-ша НАБЕРЕЖНА, ВУЛ</t>
  </si>
  <si>
    <t>12а</t>
  </si>
  <si>
    <t>2-га КОРДIВКА, ВУЛ</t>
  </si>
  <si>
    <t>2-й провулок ТРАКТОРНИЙ, ВУЛ</t>
  </si>
  <si>
    <t>8-го БЕРЕЗНЯ, ВУЛ</t>
  </si>
  <si>
    <t>2а</t>
  </si>
  <si>
    <t>I. ШРАГА, ВУЛ</t>
  </si>
  <si>
    <t>Академiка ПАВЛОВА, ВУЛ</t>
  </si>
  <si>
    <t>АНДРІЇВСЬКА, ВУЛ</t>
  </si>
  <si>
    <t>ГАНЖІВСЬКА, ВУЛ</t>
  </si>
  <si>
    <t>4А</t>
  </si>
  <si>
    <t>6А</t>
  </si>
  <si>
    <t>ГЕРОЇВ ЧОРНОБИЛЯ, ВУЛ</t>
  </si>
  <si>
    <t>ГЕТЬМАНА ПОЛУБОТКА, ВУЛ</t>
  </si>
  <si>
    <t>124А</t>
  </si>
  <si>
    <t>126А</t>
  </si>
  <si>
    <t>126Б</t>
  </si>
  <si>
    <t>128А</t>
  </si>
  <si>
    <t>128Б</t>
  </si>
  <si>
    <t>130А</t>
  </si>
  <si>
    <t>36А</t>
  </si>
  <si>
    <t>84А</t>
  </si>
  <si>
    <t>84Б</t>
  </si>
  <si>
    <t>84В</t>
  </si>
  <si>
    <t>8А</t>
  </si>
  <si>
    <t>ГОГОЛЯ, ВУЛ</t>
  </si>
  <si>
    <t>ГОНЧА, ВУЛ</t>
  </si>
  <si>
    <t>17А</t>
  </si>
  <si>
    <t>22А</t>
  </si>
  <si>
    <t>40А</t>
  </si>
  <si>
    <t>62А</t>
  </si>
  <si>
    <t>69А</t>
  </si>
  <si>
    <t>77А</t>
  </si>
  <si>
    <t>77Б</t>
  </si>
  <si>
    <t>ДМИТРА ЛИЗОГУБА, ВУЛ</t>
  </si>
  <si>
    <t>ЗЕЛЕНА, ВУЛ</t>
  </si>
  <si>
    <t>2А</t>
  </si>
  <si>
    <t>3А</t>
  </si>
  <si>
    <t>5Б</t>
  </si>
  <si>
    <t>5В</t>
  </si>
  <si>
    <t>ЗЕМСЬКА, ВУЛ</t>
  </si>
  <si>
    <t>КИЇВСЬКА, ВУЛ</t>
  </si>
  <si>
    <t>КОРОЛЕНКА, ВУЛ</t>
  </si>
  <si>
    <t>16А</t>
  </si>
  <si>
    <t>КОСТОМАРІВСЬКА, ВУЛ</t>
  </si>
  <si>
    <t>КОТЛЯРЕВСЬКОГО, ВУЛ</t>
  </si>
  <si>
    <t>КОЦЮБИНСЬКОГО, ВУЛ</t>
  </si>
  <si>
    <t>92А</t>
  </si>
  <si>
    <t>КОЧЕРГИ, ВУЛ</t>
  </si>
  <si>
    <t>Кривулевська, ВУЛ</t>
  </si>
  <si>
    <t>ЛЕРМОНТОВА, ВУЛ</t>
  </si>
  <si>
    <t>5А</t>
  </si>
  <si>
    <t>ЛОМОНОСОВА, ВУЛ</t>
  </si>
  <si>
    <t>ЛЮБОМИРА БОДНАРУКА, ВУЛ</t>
  </si>
  <si>
    <t>32А</t>
  </si>
  <si>
    <t>МАРКА ВОВЧКА, ВУЛ</t>
  </si>
  <si>
    <t>МАРТИНА НЕБАБИ, ВУЛ</t>
  </si>
  <si>
    <t>МАЧЕРЕТІВСЬКА, ВУЛ</t>
  </si>
  <si>
    <t>12А</t>
  </si>
  <si>
    <t>МЕНДЕЛЕЕВА, ВУЛ</t>
  </si>
  <si>
    <t>1Б</t>
  </si>
  <si>
    <t>МИЛОРАДОВИЧІВ, ВУЛ</t>
  </si>
  <si>
    <t>44А</t>
  </si>
  <si>
    <t>МИХАЙЛОФЕДОРІВСЬКА, ВУЛ</t>
  </si>
  <si>
    <t>МСТИСЛАВСЬКА, ВУЛ</t>
  </si>
  <si>
    <t>38А</t>
  </si>
  <si>
    <t>55А</t>
  </si>
  <si>
    <t>55Б</t>
  </si>
  <si>
    <t>59А</t>
  </si>
  <si>
    <t>59Б</t>
  </si>
  <si>
    <t>МУЗЕЙНА, ВУЛ</t>
  </si>
  <si>
    <t>1А</t>
  </si>
  <si>
    <t>1В</t>
  </si>
  <si>
    <t>1Г</t>
  </si>
  <si>
    <t>НОВА, ВУЛ</t>
  </si>
  <si>
    <t>10А</t>
  </si>
  <si>
    <t>10Б</t>
  </si>
  <si>
    <t>7а-кв.3</t>
  </si>
  <si>
    <t>7в-кв.2</t>
  </si>
  <si>
    <t>7з-кв.6</t>
  </si>
  <si>
    <t>ОЛЕГА МІХНЮКА, ВУЛ</t>
  </si>
  <si>
    <t>45А</t>
  </si>
  <si>
    <t>47А</t>
  </si>
  <si>
    <t>47Б</t>
  </si>
  <si>
    <t>ОЛЕКСАНДРА МОЛОДЧОГО, ВУЛ</t>
  </si>
  <si>
    <t>34А</t>
  </si>
  <si>
    <t>35а</t>
  </si>
  <si>
    <t>7А</t>
  </si>
  <si>
    <t>7Б</t>
  </si>
  <si>
    <t>ОЛЕКСІЯ ФЛЬОРОВА, ВУЛ</t>
  </si>
  <si>
    <t>19А</t>
  </si>
  <si>
    <t>30А</t>
  </si>
  <si>
    <t>ОЛЕНИ БIЛЕВИЧ, ВУЛ</t>
  </si>
  <si>
    <t>34Б</t>
  </si>
  <si>
    <t>ОСВIТИ, ВУЛ</t>
  </si>
  <si>
    <t>П`ЯТНИЦЬКА, ВУЛ</t>
  </si>
  <si>
    <t>68-1</t>
  </si>
  <si>
    <t>68-2</t>
  </si>
  <si>
    <t>68-3</t>
  </si>
  <si>
    <t>70-1</t>
  </si>
  <si>
    <t>70-2</t>
  </si>
  <si>
    <t>70-3</t>
  </si>
  <si>
    <t>72-1</t>
  </si>
  <si>
    <t>72-2</t>
  </si>
  <si>
    <t>72-3</t>
  </si>
  <si>
    <t>ПIВНIЧНА, ВУЛ</t>
  </si>
  <si>
    <t>39А</t>
  </si>
  <si>
    <t>ПIДВАЛЬНА, ВУЛ</t>
  </si>
  <si>
    <t>ПРЕОБРАЖЕНСЬКА, ВУЛ</t>
  </si>
  <si>
    <t>14А</t>
  </si>
  <si>
    <t>пров.АКАДЕМIКА ПАВЛОВА, ПРОВ</t>
  </si>
  <si>
    <t>пров.КВАРТАЛЬНИЙ, ПРОВ</t>
  </si>
  <si>
    <t>пров.КОМУНАЛЬНИЙ, ПРОВ</t>
  </si>
  <si>
    <t>пров.ЛЮБОМИРА БОДНАРУКА, ПРОВ</t>
  </si>
  <si>
    <t>11А</t>
  </si>
  <si>
    <t>пров.ОЛЕНИ БIЛЕВИЧ, ПРОВ</t>
  </si>
  <si>
    <t>пров.СТРИЖЕНСЬКИЙ, ПРОВ</t>
  </si>
  <si>
    <t>пр-т МИРУ, ПРОСП</t>
  </si>
  <si>
    <t>35А</t>
  </si>
  <si>
    <t>35Б</t>
  </si>
  <si>
    <t>3а-кв.1</t>
  </si>
  <si>
    <t>75Б</t>
  </si>
  <si>
    <t>пр-т ПЕРЕМОГИ, ПРОСП</t>
  </si>
  <si>
    <t>108Б</t>
  </si>
  <si>
    <t>108а</t>
  </si>
  <si>
    <t>123А</t>
  </si>
  <si>
    <t>ПУШКIНА, ВУЛ</t>
  </si>
  <si>
    <t>29А</t>
  </si>
  <si>
    <t>РОДИМЦЕВА, ВУЛ</t>
  </si>
  <si>
    <t>РОКОССОВСЬКОГО, ВУЛ</t>
  </si>
  <si>
    <t>37А</t>
  </si>
  <si>
    <t>49А</t>
  </si>
  <si>
    <t>С.РУСОВОЇ, ВУЛ</t>
  </si>
  <si>
    <t>САВЧУКА, ВУЛ</t>
  </si>
  <si>
    <t>СВЯТОМИКОЛАЇВСЬКА, ВУЛ</t>
  </si>
  <si>
    <t>СЕРЬОЖНIКОВА, ВУЛ</t>
  </si>
  <si>
    <t>СОСНОВА, ВУЛ</t>
  </si>
  <si>
    <t>СТАНIСЛАВСЬКОГО, ВУЛ</t>
  </si>
  <si>
    <t>8Б</t>
  </si>
  <si>
    <t>СТАРОКАЗАРМЕНА ДIЛЬНИЦЯ, ВУЛ</t>
  </si>
  <si>
    <t xml:space="preserve">2 А  </t>
  </si>
  <si>
    <t>ТЕРЕНТІЯ КОРЕНЯ, ВУЛ</t>
  </si>
  <si>
    <t>ФIКСЕЛЯ, ВУЛ</t>
  </si>
  <si>
    <t>ЧАЙКОВСЬКОГО, ВУЛ</t>
  </si>
  <si>
    <t>ЧЕРНИШЕВСЬКОГО, ВУЛ</t>
  </si>
  <si>
    <t>25А</t>
  </si>
  <si>
    <t>27А</t>
  </si>
  <si>
    <t>27Б</t>
  </si>
  <si>
    <t>ШЕВЧЕНКА, ВУЛ</t>
  </si>
  <si>
    <t>112А</t>
  </si>
  <si>
    <t>33А</t>
  </si>
  <si>
    <t>48Б</t>
  </si>
  <si>
    <t>50/1</t>
  </si>
  <si>
    <t>50/2</t>
  </si>
  <si>
    <t>50/3</t>
  </si>
  <si>
    <t>50/4</t>
  </si>
  <si>
    <t>50/5</t>
  </si>
  <si>
    <t>53А</t>
  </si>
  <si>
    <t>Проектна сума ТО ліфтів - Центр-ліфт, грн з ПДВ</t>
  </si>
  <si>
    <t>Коефіцієнт росту витрат на ТО ліфтів</t>
  </si>
  <si>
    <t>Проектна сума ОДС ліфтів - Центр-ліфт, грн з ПДВ</t>
  </si>
  <si>
    <t>Коефіцієнт росту витрат на ОДС ліфтів</t>
  </si>
  <si>
    <t>квартири</t>
  </si>
  <si>
    <t>нежитл.прим.з окремим входом</t>
  </si>
  <si>
    <t>нежитл.прим.без окремого вход</t>
  </si>
  <si>
    <t>в т.ч квартири на 1-ому поверсі</t>
  </si>
  <si>
    <t>Загальна площа станом на 01.08.2017, м2</t>
  </si>
  <si>
    <t>Скоригований тариф з 01.01.2018</t>
  </si>
  <si>
    <t>Скоригований тариф на послугу з ТО ліфтів, грн/м2</t>
  </si>
  <si>
    <t>Збільшення тарифу на послуги з утримання будинків і споруд та приб.територій за рахунок росту тарифу на ТО ліфтів, грн/м2</t>
  </si>
  <si>
    <t>Збільшення тарифу на послуги з утримання будинків і споруд та приб.територій за рахунок росту тарифу на ОДС ліфтів, грн/м2</t>
  </si>
  <si>
    <t>Скоригований тариф на послугу з ТО ОДС, грн/м2</t>
  </si>
  <si>
    <r>
      <t xml:space="preserve">Питома вага ТО ліфтів в тарифі з 01.01.2018 - </t>
    </r>
    <r>
      <rPr>
        <b/>
        <sz val="14"/>
        <color rgb="FFFF0000"/>
        <rFont val="Times New Roman"/>
        <family val="1"/>
        <charset val="204"/>
      </rPr>
      <t>Псп</t>
    </r>
  </si>
  <si>
    <r>
      <t xml:space="preserve">Діюча вартість ТО ліфтів в тарифі з 01.01.2018, з 5% рент., ПДВ - </t>
    </r>
    <r>
      <rPr>
        <b/>
        <sz val="14"/>
        <color rgb="FFFF0000"/>
        <rFont val="Times New Roman"/>
        <family val="1"/>
        <charset val="204"/>
      </rPr>
      <t>Всд</t>
    </r>
  </si>
  <si>
    <r>
      <t xml:space="preserve">Проектна сума ТО ліфтів - Центр-ліфт грн з ПДВ, з рент.5% - </t>
    </r>
    <r>
      <rPr>
        <b/>
        <sz val="14"/>
        <color rgb="FFFF0000"/>
        <rFont val="Times New Roman"/>
        <family val="1"/>
        <charset val="204"/>
      </rPr>
      <t>Всн</t>
    </r>
  </si>
  <si>
    <r>
      <t xml:space="preserve">Коефіцієнт зміни витрат: </t>
    </r>
    <r>
      <rPr>
        <b/>
        <sz val="12"/>
        <color rgb="FFFF0000"/>
        <rFont val="Times New Roman"/>
        <family val="1"/>
        <charset val="204"/>
      </rPr>
      <t>[Псп*(Всн-Всд):Всд]</t>
    </r>
  </si>
  <si>
    <r>
      <t xml:space="preserve">Діюча вартість ОДС ліфтів в тарифі з 01.01.2018, з 5% рент., ПДВ - </t>
    </r>
    <r>
      <rPr>
        <b/>
        <sz val="14"/>
        <color rgb="FFFF0000"/>
        <rFont val="Times New Roman"/>
        <family val="1"/>
        <charset val="204"/>
      </rPr>
      <t>Всд</t>
    </r>
  </si>
  <si>
    <r>
      <t xml:space="preserve">Питома вага ОДС ліфтів в тарифі з 01.01.2018 - </t>
    </r>
    <r>
      <rPr>
        <b/>
        <sz val="14"/>
        <color rgb="FFFF0000"/>
        <rFont val="Times New Roman"/>
        <family val="1"/>
        <charset val="204"/>
      </rPr>
      <t>Псп</t>
    </r>
  </si>
  <si>
    <r>
      <t xml:space="preserve">Проектна сума ОДС ліфтів - Центр-ліфт з ПДВ, з рент.5% - </t>
    </r>
    <r>
      <rPr>
        <b/>
        <sz val="14"/>
        <color rgb="FFFF0000"/>
        <rFont val="Times New Roman"/>
        <family val="1"/>
        <charset val="204"/>
      </rPr>
      <t>Всн</t>
    </r>
  </si>
  <si>
    <t>Перевірка</t>
  </si>
  <si>
    <t>вартість ТО ліфтів діюча в тарифі з 01.01.18</t>
  </si>
  <si>
    <t>вартість ОДС діюча в тарифі з 01.01.18</t>
  </si>
  <si>
    <t>площа квартир, що користуються ліфтами</t>
  </si>
  <si>
    <t>площа для диспетч.</t>
  </si>
  <si>
    <t>діюча сума тарифу на ТО ліфтів з 01.01.18</t>
  </si>
  <si>
    <t>діюча сума тарифу на ОДС ліфтів з 01.01.18</t>
  </si>
  <si>
    <t xml:space="preserve">нова сума тарифу на ТО ліфтів </t>
  </si>
  <si>
    <t xml:space="preserve">нова сума тарифу на ОДС ліфтів </t>
  </si>
  <si>
    <t>Нова сума тарифу з 01.01.2018, грн з 5% рент., ПДВ (для квартир, що користуються ліфтами)</t>
  </si>
  <si>
    <t>Розрахунок нового тарифу на ТО ліфтів (для квартир, що користуються ліфтами)</t>
  </si>
  <si>
    <t>Розрахунок нового тарифу на ОДС ліфтів (для квартир, що користуються ліфтами)</t>
  </si>
  <si>
    <r>
      <t xml:space="preserve">Коефіцієнт зміни витрат </t>
    </r>
    <r>
      <rPr>
        <b/>
        <u/>
        <sz val="11"/>
        <color rgb="FFFF0000"/>
        <rFont val="Times New Roman"/>
        <family val="1"/>
        <charset val="204"/>
      </rPr>
      <t>для квартир, що користуються ліфтами</t>
    </r>
  </si>
  <si>
    <r>
      <t xml:space="preserve">Скоригований тариф </t>
    </r>
    <r>
      <rPr>
        <b/>
        <u/>
        <sz val="11"/>
        <color rgb="FFFF0000"/>
        <rFont val="Times New Roman"/>
        <family val="1"/>
        <charset val="204"/>
      </rPr>
      <t>для квартир, що користуються ліфтами, грн/м2</t>
    </r>
  </si>
  <si>
    <r>
      <t xml:space="preserve">Діючий тариф з 01.01.2018  </t>
    </r>
    <r>
      <rPr>
        <b/>
        <u/>
        <sz val="11"/>
        <rFont val="Times New Roman"/>
        <family val="1"/>
        <charset val="204"/>
      </rPr>
      <t>для квартир, що користуються ліфтами</t>
    </r>
    <r>
      <rPr>
        <b/>
        <sz val="11"/>
        <rFont val="Times New Roman"/>
        <family val="1"/>
        <charset val="204"/>
      </rPr>
      <t>, грн/м2</t>
    </r>
  </si>
  <si>
    <t>Пятницька, 68/1</t>
  </si>
  <si>
    <t>Пятницька, 68/2</t>
  </si>
  <si>
    <t>Пятницька, 68/3</t>
  </si>
  <si>
    <t>Чернишевського, 20</t>
  </si>
  <si>
    <t>Пятницька, 70/1</t>
  </si>
  <si>
    <t>Пятницька, 70/2</t>
  </si>
  <si>
    <t>Пятницька, 70/3</t>
  </si>
  <si>
    <t>Пятницька, 94</t>
  </si>
  <si>
    <t>Котляревського, 4</t>
  </si>
  <si>
    <t>Пятницька, 92</t>
  </si>
  <si>
    <t>Мстиславська, 38</t>
  </si>
  <si>
    <t>Мстиславська, 42</t>
  </si>
  <si>
    <t>Мстиславська, 47</t>
  </si>
  <si>
    <t>Пятницька, 72/1</t>
  </si>
  <si>
    <t>Пятницька, 72/2</t>
  </si>
  <si>
    <t>Мстиславська, 40</t>
  </si>
  <si>
    <t>Пятницька, 49</t>
  </si>
  <si>
    <t>Котляревського, 13</t>
  </si>
  <si>
    <t>Пятницька, 72/3</t>
  </si>
  <si>
    <t>Київська, 2</t>
  </si>
  <si>
    <t>Пятницька, 53</t>
  </si>
  <si>
    <t>Мстиславська, 52</t>
  </si>
  <si>
    <t>Мстиславська, 50</t>
  </si>
  <si>
    <t>Київська, 6</t>
  </si>
  <si>
    <t>Мстиславська, 56</t>
  </si>
  <si>
    <t>Мстиславська, 58</t>
  </si>
  <si>
    <t>Пятницька, 63</t>
  </si>
  <si>
    <t>Пятницька, 61</t>
  </si>
  <si>
    <t>Гонча, 90</t>
  </si>
  <si>
    <t>Гонча, 84</t>
  </si>
  <si>
    <t>Г.Чорнобиля, 10</t>
  </si>
  <si>
    <t>Гонча, 78</t>
  </si>
  <si>
    <t>Мстиславська, 79</t>
  </si>
  <si>
    <t>Гонча, 76</t>
  </si>
  <si>
    <t>Київська, 14</t>
  </si>
  <si>
    <t>Пятницька, 74</t>
  </si>
  <si>
    <t>Котляревського, 15</t>
  </si>
  <si>
    <t>Мстиславська, 45</t>
  </si>
  <si>
    <t>Мартина Небаби, 100</t>
  </si>
  <si>
    <t>Котляревського, 34</t>
  </si>
  <si>
    <t>Котляревського, 3</t>
  </si>
  <si>
    <t>Пятницька, 80</t>
  </si>
  <si>
    <t>Мстиславська, 109</t>
  </si>
  <si>
    <t>Чайковського, 3</t>
  </si>
  <si>
    <t>С.Русової, 25</t>
  </si>
  <si>
    <t>Мстиславська, 34</t>
  </si>
  <si>
    <t>Чайковського, 5</t>
  </si>
  <si>
    <t>Мартина Небаби, 102</t>
  </si>
  <si>
    <t>ТО</t>
  </si>
  <si>
    <t>Пятницька, 47</t>
  </si>
  <si>
    <t>№ з/п</t>
  </si>
  <si>
    <t>просп.Перемоги, 107</t>
  </si>
  <si>
    <t>просп.Перемоги, 102</t>
  </si>
  <si>
    <t>просп.Перемоги, 104</t>
  </si>
  <si>
    <t>Савчука, 11</t>
  </si>
  <si>
    <t>Савчука, 3</t>
  </si>
  <si>
    <t>Савчука, 5</t>
  </si>
  <si>
    <t>Пушкіна, 30</t>
  </si>
  <si>
    <t>Коцюбинського, 84</t>
  </si>
  <si>
    <t>просп.Перемоги, 100</t>
  </si>
  <si>
    <t>Коцюбинського, 83</t>
  </si>
  <si>
    <t>просп.Перемоги, 92</t>
  </si>
  <si>
    <t>Савчука, 7-а</t>
  </si>
  <si>
    <t>Гонча, 31</t>
  </si>
  <si>
    <t>Коцюбинського, 81</t>
  </si>
  <si>
    <t>Коцюбинського, 79</t>
  </si>
  <si>
    <t>Савчука, 7-б</t>
  </si>
  <si>
    <t>просп.Перемоги, 168</t>
  </si>
  <si>
    <t>просп.Перемоги, 166</t>
  </si>
  <si>
    <t>просп.Перемоги, 164</t>
  </si>
  <si>
    <t>просп.Перемоги, 123-А</t>
  </si>
  <si>
    <t>Освіти, 86</t>
  </si>
  <si>
    <t>просп.Перемоги, 143</t>
  </si>
  <si>
    <t>просп.Перемоги, 162</t>
  </si>
  <si>
    <t>Освіти, 6</t>
  </si>
  <si>
    <t>Г.Полуботка, 120</t>
  </si>
  <si>
    <t>Шеченка, 110</t>
  </si>
  <si>
    <t>Освіти, 8</t>
  </si>
  <si>
    <t>просп.Перемоги, 115</t>
  </si>
  <si>
    <t>Освіти, 10</t>
  </si>
  <si>
    <t>Г.Полуботка, 76</t>
  </si>
  <si>
    <t>Г.Полуботка, 78</t>
  </si>
  <si>
    <t>Шеченка, 108</t>
  </si>
  <si>
    <t>Г.Полуботка, 80</t>
  </si>
  <si>
    <t>просп.Перемоги, 159</t>
  </si>
  <si>
    <t>просп.Перемоги, 145</t>
  </si>
  <si>
    <t>Ак.Павлова, 15</t>
  </si>
  <si>
    <t>просп.Перемоги, 151</t>
  </si>
  <si>
    <t>Земська, 70</t>
  </si>
  <si>
    <t>просп.Перемоги, 147</t>
  </si>
  <si>
    <t>Г.Полуботка, 74</t>
  </si>
  <si>
    <t>Земська, 68</t>
  </si>
  <si>
    <t>Ак.Павлова, 17</t>
  </si>
  <si>
    <t>Шеченка, 106</t>
  </si>
  <si>
    <t>просп.Перемоги, 149</t>
  </si>
  <si>
    <t>Г.Полуботка, 84</t>
  </si>
  <si>
    <t>просп.Перемоги, 153</t>
  </si>
  <si>
    <t>Земська, 72</t>
  </si>
  <si>
    <t>просп.Перемоги, 155</t>
  </si>
  <si>
    <t>Мендєлєєва, 1б</t>
  </si>
  <si>
    <t>Рік</t>
  </si>
  <si>
    <t>тип</t>
  </si>
  <si>
    <t>пасс</t>
  </si>
  <si>
    <t>поверх</t>
  </si>
  <si>
    <t>дисп</t>
  </si>
  <si>
    <t>д</t>
  </si>
  <si>
    <t>нд</t>
  </si>
  <si>
    <t>модер</t>
  </si>
  <si>
    <t>№ пакет</t>
  </si>
  <si>
    <t>Термін експ.</t>
  </si>
  <si>
    <t xml:space="preserve">К терміну </t>
  </si>
  <si>
    <t>К терміну+мод</t>
  </si>
  <si>
    <t>вага</t>
  </si>
  <si>
    <t>К типу</t>
  </si>
  <si>
    <t>К дисп.</t>
  </si>
  <si>
    <t>Кількість базових ліфтів</t>
  </si>
  <si>
    <t>ГП</t>
  </si>
  <si>
    <t>Центр ліфт</t>
  </si>
  <si>
    <t>гп</t>
  </si>
  <si>
    <t>Разом 249 ліфтів</t>
  </si>
  <si>
    <t>Середній тариф</t>
  </si>
  <si>
    <t>ПРОЕКТ</t>
  </si>
  <si>
    <r>
      <t xml:space="preserve">Скориговані побудинкові тарифи на послуги з утримання будинків і споруд та прибудинкових територій </t>
    </r>
    <r>
      <rPr>
        <b/>
        <u/>
        <sz val="14"/>
        <rFont val="Times New Roman"/>
        <family val="1"/>
        <charset val="204"/>
      </rPr>
      <t>для квартир, що користуються ліфтами</t>
    </r>
  </si>
  <si>
    <t>Начальник планово-економічного відділу</t>
  </si>
  <si>
    <t>М.В.Гречко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</si>
</sst>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00"/>
    <numFmt numFmtId="165" formatCode="#,##0.0000"/>
    <numFmt numFmtId="166" formatCode="0.0000"/>
    <numFmt numFmtId="167" formatCode="#,##0.00000"/>
    <numFmt numFmtId="168" formatCode="#,##0.000"/>
    <numFmt numFmtId="169" formatCode="0.0%"/>
  </numFmts>
  <fonts count="61" x14ac:knownFonts="1">
    <font>
      <sz val="11"/>
      <color theme="1"/>
      <name val="Calibri"/>
      <family val="2"/>
      <charset val="1"/>
      <scheme val="minor"/>
    </font>
    <font>
      <b/>
      <sz val="11"/>
      <name val="Times New Roman"/>
      <family val="1"/>
      <charset val="204"/>
    </font>
    <font>
      <b/>
      <sz val="12"/>
      <name val="Times New Roman"/>
      <family val="1"/>
      <charset val="204"/>
    </font>
    <font>
      <sz val="9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14"/>
      <name val="Times New Roman"/>
      <family val="1"/>
      <charset val="204"/>
    </font>
    <font>
      <sz val="7"/>
      <name val="Times New Roman"/>
      <family val="1"/>
      <charset val="204"/>
    </font>
    <font>
      <sz val="8"/>
      <name val="Times New Roman"/>
      <family val="1"/>
      <charset val="204"/>
    </font>
    <font>
      <b/>
      <sz val="9"/>
      <name val="Times New Roman"/>
      <family val="1"/>
      <charset val="204"/>
    </font>
    <font>
      <b/>
      <i/>
      <sz val="9"/>
      <name val="Times New Roman"/>
      <family val="1"/>
      <charset val="204"/>
    </font>
    <font>
      <i/>
      <sz val="9"/>
      <name val="Times New Roman"/>
      <family val="1"/>
      <charset val="204"/>
    </font>
    <font>
      <sz val="10"/>
      <name val="Arial"/>
      <family val="2"/>
      <charset val="204"/>
    </font>
    <font>
      <sz val="11"/>
      <name val="Times New Roman"/>
      <family val="1"/>
      <charset val="204"/>
    </font>
    <font>
      <b/>
      <sz val="9"/>
      <name val="Calibri"/>
      <family val="2"/>
      <charset val="1"/>
      <scheme val="minor"/>
    </font>
    <font>
      <i/>
      <sz val="11"/>
      <name val="Times New Roman"/>
      <family val="1"/>
      <charset val="204"/>
    </font>
    <font>
      <b/>
      <i/>
      <sz val="11"/>
      <name val="Times New Roman"/>
      <family val="1"/>
      <charset val="204"/>
    </font>
    <font>
      <sz val="14"/>
      <name val="Times New Roman"/>
      <family val="1"/>
      <charset val="204"/>
    </font>
    <font>
      <b/>
      <sz val="16"/>
      <name val="Times New Roman"/>
      <family val="1"/>
      <charset val="204"/>
    </font>
    <font>
      <sz val="16"/>
      <name val="Times New Roman"/>
      <family val="1"/>
      <charset val="204"/>
    </font>
    <font>
      <i/>
      <sz val="16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6"/>
      <name val="Calibri"/>
      <family val="2"/>
      <charset val="1"/>
      <scheme val="minor"/>
    </font>
    <font>
      <b/>
      <i/>
      <sz val="12"/>
      <name val="Times New Roman"/>
      <family val="1"/>
      <charset val="204"/>
    </font>
    <font>
      <sz val="11"/>
      <name val="Calibri"/>
      <family val="2"/>
      <charset val="1"/>
      <scheme val="minor"/>
    </font>
    <font>
      <b/>
      <sz val="11"/>
      <name val="Calibri"/>
      <family val="2"/>
      <charset val="1"/>
      <scheme val="minor"/>
    </font>
    <font>
      <i/>
      <sz val="8"/>
      <name val="Times New Roman"/>
      <family val="1"/>
      <charset val="204"/>
    </font>
    <font>
      <i/>
      <sz val="14"/>
      <name val="Times New Roman"/>
      <family val="1"/>
      <charset val="204"/>
    </font>
    <font>
      <b/>
      <i/>
      <sz val="14"/>
      <name val="Times New Roman"/>
      <family val="1"/>
      <charset val="204"/>
    </font>
    <font>
      <b/>
      <i/>
      <sz val="8"/>
      <name val="Times New Roman"/>
      <family val="1"/>
      <charset val="204"/>
    </font>
    <font>
      <b/>
      <i/>
      <sz val="10"/>
      <name val="Times New Roman"/>
      <family val="1"/>
      <charset val="204"/>
    </font>
    <font>
      <sz val="12"/>
      <name val="Calibri"/>
      <family val="2"/>
      <charset val="1"/>
      <scheme val="minor"/>
    </font>
    <font>
      <sz val="16"/>
      <name val="Calibri"/>
      <family val="2"/>
      <charset val="1"/>
      <scheme val="minor"/>
    </font>
    <font>
      <b/>
      <u/>
      <sz val="14"/>
      <name val="Times New Roman"/>
      <family val="1"/>
      <charset val="204"/>
    </font>
    <font>
      <b/>
      <sz val="14"/>
      <name val="Calibri"/>
      <family val="2"/>
      <charset val="1"/>
      <scheme val="minor"/>
    </font>
    <font>
      <sz val="9"/>
      <name val="Calibri"/>
      <family val="2"/>
      <charset val="1"/>
      <scheme val="minor"/>
    </font>
    <font>
      <sz val="7.5"/>
      <name val="Times New Roman"/>
      <family val="1"/>
      <charset val="204"/>
    </font>
    <font>
      <b/>
      <sz val="8"/>
      <color rgb="FFFFFFFF"/>
      <name val="MS Sans Serif"/>
      <family val="2"/>
      <charset val="204"/>
    </font>
    <font>
      <sz val="8"/>
      <name val="MS Sans Serif"/>
      <family val="2"/>
      <charset val="204"/>
    </font>
    <font>
      <b/>
      <sz val="11"/>
      <color rgb="FFFF0000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sz val="8"/>
      <color rgb="FFFF0000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sz val="11"/>
      <color rgb="FFFF0000"/>
      <name val="Calibri"/>
      <family val="2"/>
      <charset val="1"/>
      <scheme val="minor"/>
    </font>
    <font>
      <b/>
      <u/>
      <sz val="11"/>
      <name val="Times New Roman"/>
      <family val="1"/>
      <charset val="204"/>
    </font>
    <font>
      <b/>
      <sz val="11"/>
      <color rgb="FFFF0000"/>
      <name val="Calibri"/>
      <family val="2"/>
      <charset val="1"/>
      <scheme val="minor"/>
    </font>
    <font>
      <sz val="9"/>
      <color rgb="FFFF0000"/>
      <name val="Times New Roman"/>
      <family val="1"/>
      <charset val="204"/>
    </font>
    <font>
      <b/>
      <sz val="9"/>
      <color rgb="FFFF0000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b/>
      <u/>
      <sz val="11"/>
      <color rgb="FFFF0000"/>
      <name val="Times New Roman"/>
      <family val="1"/>
      <charset val="204"/>
    </font>
    <font>
      <sz val="16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4"/>
      <color rgb="FFFF0000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316AC5"/>
        <bgColor rgb="FF000000"/>
      </patternFill>
    </fill>
    <fill>
      <patternFill patternType="solid">
        <fgColor rgb="FFF1EFE2"/>
        <bgColor rgb="FF000000"/>
      </patternFill>
    </fill>
    <fill>
      <patternFill patternType="solid">
        <fgColor rgb="FFD9EAF7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66FF66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808080"/>
      </left>
      <right/>
      <top style="thin">
        <color rgb="FF808080"/>
      </top>
      <bottom style="thin">
        <color rgb="FF808080"/>
      </bottom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/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/>
      <bottom style="thin">
        <color rgb="FF808080"/>
      </bottom>
      <diagonal/>
    </border>
    <border>
      <left/>
      <right style="thin">
        <color rgb="FF808080"/>
      </right>
      <top/>
      <bottom style="thin">
        <color rgb="FF80808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medium">
        <color indexed="64"/>
      </right>
      <top/>
      <bottom/>
      <diagonal/>
    </border>
  </borders>
  <cellStyleXfs count="3">
    <xf numFmtId="0" fontId="0" fillId="0" borderId="0"/>
    <xf numFmtId="0" fontId="11" fillId="0" borderId="0"/>
    <xf numFmtId="0" fontId="11" fillId="0" borderId="0"/>
  </cellStyleXfs>
  <cellXfs count="747">
    <xf numFmtId="0" fontId="0" fillId="0" borderId="0" xfId="0"/>
    <xf numFmtId="165" fontId="3" fillId="0" borderId="17" xfId="0" applyNumberFormat="1" applyFont="1" applyFill="1" applyBorder="1" applyAlignment="1" applyProtection="1">
      <alignment horizontal="center" vertical="center"/>
    </xf>
    <xf numFmtId="165" fontId="3" fillId="0" borderId="13" xfId="0" applyNumberFormat="1" applyFont="1" applyFill="1" applyBorder="1" applyAlignment="1" applyProtection="1">
      <alignment horizontal="center" vertical="center"/>
    </xf>
    <xf numFmtId="165" fontId="3" fillId="0" borderId="18" xfId="0" applyNumberFormat="1" applyFont="1" applyFill="1" applyBorder="1" applyAlignment="1" applyProtection="1">
      <alignment horizontal="center" vertical="center"/>
    </xf>
    <xf numFmtId="0" fontId="12" fillId="0" borderId="0" xfId="0" applyFont="1" applyFill="1" applyAlignment="1">
      <alignment vertical="center"/>
    </xf>
    <xf numFmtId="0" fontId="12" fillId="0" borderId="0" xfId="0" applyFont="1" applyFill="1" applyAlignment="1">
      <alignment horizontal="center" vertical="center"/>
    </xf>
    <xf numFmtId="4" fontId="12" fillId="0" borderId="0" xfId="0" applyNumberFormat="1" applyFont="1" applyFill="1" applyAlignment="1">
      <alignment horizontal="center" vertical="center"/>
    </xf>
    <xf numFmtId="4" fontId="1" fillId="0" borderId="0" xfId="0" applyNumberFormat="1" applyFont="1" applyFill="1" applyAlignment="1">
      <alignment horizontal="center" vertical="center"/>
    </xf>
    <xf numFmtId="4" fontId="14" fillId="0" borderId="0" xfId="0" applyNumberFormat="1" applyFont="1" applyFill="1" applyAlignment="1">
      <alignment horizontal="center" vertical="center"/>
    </xf>
    <xf numFmtId="3" fontId="12" fillId="0" borderId="0" xfId="0" applyNumberFormat="1" applyFont="1" applyFill="1" applyAlignment="1">
      <alignment horizontal="center" vertical="center"/>
    </xf>
    <xf numFmtId="4" fontId="15" fillId="0" borderId="0" xfId="0" applyNumberFormat="1" applyFont="1" applyFill="1" applyAlignment="1">
      <alignment horizontal="center" vertical="center"/>
    </xf>
    <xf numFmtId="164" fontId="3" fillId="0" borderId="0" xfId="0" applyNumberFormat="1" applyFont="1" applyFill="1" applyAlignment="1">
      <alignment vertical="center"/>
    </xf>
    <xf numFmtId="0" fontId="3" fillId="0" borderId="0" xfId="0" applyFont="1" applyFill="1" applyAlignment="1">
      <alignment horizontal="center" vertical="center"/>
    </xf>
    <xf numFmtId="0" fontId="17" fillId="0" borderId="0" xfId="0" applyFont="1" applyFill="1" applyAlignment="1">
      <alignment horizontal="left" vertical="center"/>
    </xf>
    <xf numFmtId="0" fontId="18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2" fillId="0" borderId="27" xfId="0" applyFont="1" applyFill="1" applyBorder="1" applyAlignment="1">
      <alignment vertical="center"/>
    </xf>
    <xf numFmtId="0" fontId="14" fillId="0" borderId="0" xfId="0" applyFont="1" applyFill="1" applyAlignment="1">
      <alignment horizontal="center" vertical="center"/>
    </xf>
    <xf numFmtId="0" fontId="20" fillId="0" borderId="39" xfId="0" applyFont="1" applyFill="1" applyBorder="1" applyAlignment="1">
      <alignment horizontal="center" vertical="center"/>
    </xf>
    <xf numFmtId="0" fontId="20" fillId="0" borderId="39" xfId="0" applyFont="1" applyFill="1" applyBorder="1" applyAlignment="1">
      <alignment vertical="center"/>
    </xf>
    <xf numFmtId="0" fontId="23" fillId="0" borderId="39" xfId="0" applyFont="1" applyFill="1" applyBorder="1" applyAlignment="1">
      <alignment horizontal="left" vertical="center"/>
    </xf>
    <xf numFmtId="0" fontId="20" fillId="0" borderId="0" xfId="0" applyFont="1" applyFill="1" applyAlignment="1">
      <alignment vertical="center"/>
    </xf>
    <xf numFmtId="0" fontId="12" fillId="0" borderId="0" xfId="0" applyFont="1" applyFill="1" applyBorder="1" applyAlignment="1">
      <alignment vertical="center"/>
    </xf>
    <xf numFmtId="3" fontId="7" fillId="0" borderId="10" xfId="0" applyNumberFormat="1" applyFont="1" applyFill="1" applyBorder="1" applyAlignment="1" applyProtection="1">
      <alignment horizontal="left" vertical="center" wrapText="1"/>
    </xf>
    <xf numFmtId="166" fontId="12" fillId="0" borderId="10" xfId="0" applyNumberFormat="1" applyFont="1" applyFill="1" applyBorder="1" applyAlignment="1">
      <alignment horizontal="center" vertical="center"/>
    </xf>
    <xf numFmtId="3" fontId="7" fillId="0" borderId="13" xfId="0" applyNumberFormat="1" applyFont="1" applyFill="1" applyBorder="1" applyAlignment="1" applyProtection="1">
      <alignment horizontal="left" vertical="center" wrapText="1"/>
    </xf>
    <xf numFmtId="3" fontId="8" fillId="0" borderId="18" xfId="0" applyNumberFormat="1" applyFont="1" applyFill="1" applyBorder="1" applyAlignment="1" applyProtection="1">
      <alignment horizontal="left" vertical="center" wrapText="1"/>
    </xf>
    <xf numFmtId="2" fontId="8" fillId="0" borderId="13" xfId="0" applyNumberFormat="1" applyFont="1" applyFill="1" applyBorder="1" applyAlignment="1" applyProtection="1">
      <alignment horizontal="center" vertical="center" wrapText="1"/>
    </xf>
    <xf numFmtId="2" fontId="8" fillId="0" borderId="14" xfId="0" applyNumberFormat="1" applyFont="1" applyFill="1" applyBorder="1" applyAlignment="1" applyProtection="1">
      <alignment horizontal="center" vertical="center" wrapText="1"/>
    </xf>
    <xf numFmtId="166" fontId="12" fillId="0" borderId="17" xfId="0" applyNumberFormat="1" applyFont="1" applyFill="1" applyBorder="1" applyAlignment="1">
      <alignment horizontal="center" vertical="center"/>
    </xf>
    <xf numFmtId="166" fontId="12" fillId="0" borderId="13" xfId="0" applyNumberFormat="1" applyFont="1" applyFill="1" applyBorder="1" applyAlignment="1">
      <alignment horizontal="center" vertical="center"/>
    </xf>
    <xf numFmtId="166" fontId="12" fillId="0" borderId="18" xfId="0" applyNumberFormat="1" applyFont="1" applyFill="1" applyBorder="1" applyAlignment="1">
      <alignment horizontal="center" vertical="center"/>
    </xf>
    <xf numFmtId="164" fontId="12" fillId="0" borderId="17" xfId="0" applyNumberFormat="1" applyFont="1" applyFill="1" applyBorder="1" applyAlignment="1">
      <alignment horizontal="center" vertical="center"/>
    </xf>
    <xf numFmtId="164" fontId="12" fillId="0" borderId="13" xfId="0" applyNumberFormat="1" applyFont="1" applyFill="1" applyBorder="1" applyAlignment="1">
      <alignment horizontal="center" vertical="center"/>
    </xf>
    <xf numFmtId="164" fontId="3" fillId="0" borderId="17" xfId="0" applyNumberFormat="1" applyFont="1" applyFill="1" applyBorder="1" applyAlignment="1">
      <alignment horizontal="center" vertical="center"/>
    </xf>
    <xf numFmtId="164" fontId="3" fillId="0" borderId="13" xfId="0" applyNumberFormat="1" applyFont="1" applyFill="1" applyBorder="1" applyAlignment="1">
      <alignment horizontal="center" vertical="center"/>
    </xf>
    <xf numFmtId="164" fontId="3" fillId="0" borderId="14" xfId="0" applyNumberFormat="1" applyFont="1" applyFill="1" applyBorder="1" applyAlignment="1">
      <alignment horizontal="center" vertical="center"/>
    </xf>
    <xf numFmtId="164" fontId="1" fillId="0" borderId="17" xfId="0" applyNumberFormat="1" applyFont="1" applyFill="1" applyBorder="1" applyAlignment="1">
      <alignment horizontal="center" vertical="center"/>
    </xf>
    <xf numFmtId="164" fontId="1" fillId="0" borderId="13" xfId="0" applyNumberFormat="1" applyFont="1" applyFill="1" applyBorder="1" applyAlignment="1">
      <alignment horizontal="center" vertical="center"/>
    </xf>
    <xf numFmtId="164" fontId="1" fillId="0" borderId="18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164" fontId="8" fillId="0" borderId="17" xfId="0" applyNumberFormat="1" applyFont="1" applyFill="1" applyBorder="1" applyAlignment="1">
      <alignment horizontal="center" vertical="center"/>
    </xf>
    <xf numFmtId="164" fontId="8" fillId="0" borderId="13" xfId="0" applyNumberFormat="1" applyFont="1" applyFill="1" applyBorder="1" applyAlignment="1">
      <alignment horizontal="center" vertical="center"/>
    </xf>
    <xf numFmtId="164" fontId="1" fillId="0" borderId="0" xfId="0" applyNumberFormat="1" applyFont="1" applyFill="1" applyAlignment="1">
      <alignment vertical="center"/>
    </xf>
    <xf numFmtId="3" fontId="7" fillId="0" borderId="29" xfId="0" applyNumberFormat="1" applyFont="1" applyFill="1" applyBorder="1" applyAlignment="1" applyProtection="1">
      <alignment horizontal="left" vertical="center" wrapText="1"/>
    </xf>
    <xf numFmtId="0" fontId="7" fillId="0" borderId="0" xfId="0" applyFont="1" applyFill="1" applyAlignment="1">
      <alignment vertical="center"/>
    </xf>
    <xf numFmtId="4" fontId="7" fillId="0" borderId="0" xfId="0" applyNumberFormat="1" applyFont="1" applyFill="1" applyAlignment="1">
      <alignment horizontal="center" vertical="center"/>
    </xf>
    <xf numFmtId="4" fontId="26" fillId="0" borderId="0" xfId="0" applyNumberFormat="1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164" fontId="16" fillId="0" borderId="0" xfId="0" applyNumberFormat="1" applyFont="1" applyFill="1" applyAlignment="1">
      <alignment vertical="center"/>
    </xf>
    <xf numFmtId="2" fontId="4" fillId="0" borderId="0" xfId="0" applyNumberFormat="1" applyFont="1" applyFill="1" applyBorder="1" applyAlignment="1" applyProtection="1">
      <alignment horizontal="center" vertical="center" wrapText="1"/>
    </xf>
    <xf numFmtId="4" fontId="7" fillId="0" borderId="0" xfId="0" applyNumberFormat="1" applyFont="1" applyFill="1" applyBorder="1" applyAlignment="1" applyProtection="1">
      <alignment horizontal="center" vertical="center"/>
    </xf>
    <xf numFmtId="2" fontId="26" fillId="0" borderId="0" xfId="0" applyNumberFormat="1" applyFont="1" applyFill="1" applyBorder="1" applyAlignment="1" applyProtection="1">
      <alignment horizontal="center" vertical="center"/>
    </xf>
    <xf numFmtId="4" fontId="26" fillId="0" borderId="0" xfId="0" applyNumberFormat="1" applyFont="1" applyFill="1" applyBorder="1" applyAlignment="1" applyProtection="1">
      <alignment horizontal="center" vertical="center"/>
    </xf>
    <xf numFmtId="4" fontId="4" fillId="0" borderId="0" xfId="0" applyNumberFormat="1" applyFont="1" applyFill="1" applyBorder="1" applyAlignment="1" applyProtection="1">
      <alignment horizontal="center" vertical="center"/>
    </xf>
    <xf numFmtId="4" fontId="29" fillId="0" borderId="0" xfId="0" applyNumberFormat="1" applyFont="1" applyFill="1" applyBorder="1" applyAlignment="1" applyProtection="1">
      <alignment horizontal="center" vertical="center"/>
    </xf>
    <xf numFmtId="0" fontId="3" fillId="0" borderId="0" xfId="0" applyFont="1" applyFill="1" applyAlignment="1">
      <alignment vertical="center"/>
    </xf>
    <xf numFmtId="4" fontId="4" fillId="0" borderId="0" xfId="0" applyNumberFormat="1" applyFont="1" applyFill="1" applyAlignment="1">
      <alignment horizontal="center" vertical="center"/>
    </xf>
    <xf numFmtId="4" fontId="9" fillId="0" borderId="29" xfId="0" applyNumberFormat="1" applyFont="1" applyFill="1" applyBorder="1" applyAlignment="1" applyProtection="1">
      <alignment horizontal="center" vertical="center" wrapText="1"/>
    </xf>
    <xf numFmtId="4" fontId="3" fillId="0" borderId="12" xfId="0" applyNumberFormat="1" applyFont="1" applyFill="1" applyBorder="1" applyAlignment="1" applyProtection="1">
      <alignment horizontal="center" vertical="center"/>
    </xf>
    <xf numFmtId="4" fontId="3" fillId="0" borderId="13" xfId="0" applyNumberFormat="1" applyFont="1" applyFill="1" applyBorder="1" applyAlignment="1" applyProtection="1">
      <alignment horizontal="center" vertical="center"/>
    </xf>
    <xf numFmtId="4" fontId="10" fillId="0" borderId="13" xfId="0" applyNumberFormat="1" applyFont="1" applyFill="1" applyBorder="1" applyAlignment="1" applyProtection="1">
      <alignment horizontal="center" vertical="center"/>
    </xf>
    <xf numFmtId="4" fontId="8" fillId="0" borderId="14" xfId="0" applyNumberFormat="1" applyFont="1" applyFill="1" applyBorder="1" applyAlignment="1" applyProtection="1">
      <alignment horizontal="center" vertical="center"/>
    </xf>
    <xf numFmtId="0" fontId="18" fillId="0" borderId="0" xfId="0" applyFont="1" applyFill="1" applyAlignment="1">
      <alignment horizontal="left" vertical="center"/>
    </xf>
    <xf numFmtId="164" fontId="2" fillId="0" borderId="0" xfId="0" applyNumberFormat="1" applyFont="1" applyFill="1" applyBorder="1" applyAlignment="1">
      <alignment horizontal="left" vertical="center"/>
    </xf>
    <xf numFmtId="49" fontId="7" fillId="0" borderId="28" xfId="0" applyNumberFormat="1" applyFont="1" applyFill="1" applyBorder="1" applyAlignment="1" applyProtection="1">
      <alignment horizontal="center" vertical="center" wrapText="1"/>
    </xf>
    <xf numFmtId="49" fontId="7" fillId="0" borderId="29" xfId="0" applyNumberFormat="1" applyFont="1" applyFill="1" applyBorder="1" applyAlignment="1" applyProtection="1">
      <alignment horizontal="center" vertical="center" wrapText="1"/>
    </xf>
    <xf numFmtId="49" fontId="6" fillId="0" borderId="29" xfId="2" applyNumberFormat="1" applyFont="1" applyFill="1" applyBorder="1" applyAlignment="1" applyProtection="1">
      <alignment horizontal="center" vertical="center" wrapText="1"/>
    </xf>
    <xf numFmtId="49" fontId="3" fillId="0" borderId="30" xfId="0" applyNumberFormat="1" applyFont="1" applyFill="1" applyBorder="1" applyAlignment="1" applyProtection="1">
      <alignment horizontal="center" vertical="center" wrapText="1"/>
    </xf>
    <xf numFmtId="49" fontId="7" fillId="0" borderId="34" xfId="0" applyNumberFormat="1" applyFont="1" applyFill="1" applyBorder="1" applyAlignment="1" applyProtection="1">
      <alignment horizontal="center" vertical="center" textRotation="90" wrapText="1"/>
    </xf>
    <xf numFmtId="49" fontId="7" fillId="0" borderId="32" xfId="0" applyNumberFormat="1" applyFont="1" applyFill="1" applyBorder="1" applyAlignment="1" applyProtection="1">
      <alignment horizontal="center" vertical="center" textRotation="90" wrapText="1"/>
    </xf>
    <xf numFmtId="49" fontId="6" fillId="0" borderId="32" xfId="0" applyNumberFormat="1" applyFont="1" applyFill="1" applyBorder="1" applyAlignment="1" applyProtection="1">
      <alignment horizontal="center" vertical="center" textRotation="90" wrapText="1"/>
    </xf>
    <xf numFmtId="49" fontId="6" fillId="0" borderId="32" xfId="2" applyNumberFormat="1" applyFont="1" applyFill="1" applyBorder="1" applyAlignment="1" applyProtection="1">
      <alignment horizontal="center" vertical="center" textRotation="90" wrapText="1"/>
    </xf>
    <xf numFmtId="49" fontId="3" fillId="0" borderId="33" xfId="0" applyNumberFormat="1" applyFont="1" applyFill="1" applyBorder="1" applyAlignment="1" applyProtection="1">
      <alignment horizontal="center" vertical="center" textRotation="90" wrapText="1"/>
    </xf>
    <xf numFmtId="164" fontId="1" fillId="0" borderId="0" xfId="0" applyNumberFormat="1" applyFont="1" applyFill="1" applyAlignment="1">
      <alignment horizontal="center" vertical="center"/>
    </xf>
    <xf numFmtId="164" fontId="12" fillId="0" borderId="0" xfId="0" applyNumberFormat="1" applyFont="1" applyFill="1" applyAlignment="1">
      <alignment horizontal="center" vertical="center"/>
    </xf>
    <xf numFmtId="0" fontId="24" fillId="0" borderId="0" xfId="0" applyFont="1" applyFill="1"/>
    <xf numFmtId="0" fontId="20" fillId="0" borderId="27" xfId="0" applyFont="1" applyFill="1" applyBorder="1" applyAlignment="1">
      <alignment vertical="center"/>
    </xf>
    <xf numFmtId="4" fontId="17" fillId="0" borderId="1" xfId="0" applyNumberFormat="1" applyFont="1" applyFill="1" applyBorder="1" applyAlignment="1">
      <alignment horizontal="left" vertical="center"/>
    </xf>
    <xf numFmtId="0" fontId="22" fillId="0" borderId="2" xfId="0" applyFont="1" applyFill="1" applyBorder="1" applyAlignment="1">
      <alignment horizontal="center" vertical="center"/>
    </xf>
    <xf numFmtId="0" fontId="22" fillId="0" borderId="3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164" fontId="2" fillId="0" borderId="0" xfId="0" applyNumberFormat="1" applyFont="1" applyFill="1" applyAlignment="1">
      <alignment vertical="center"/>
    </xf>
    <xf numFmtId="0" fontId="1" fillId="0" borderId="13" xfId="0" applyFont="1" applyFill="1" applyBorder="1" applyAlignment="1">
      <alignment horizontal="center" vertical="center" wrapText="1"/>
    </xf>
    <xf numFmtId="0" fontId="14" fillId="0" borderId="13" xfId="0" applyFont="1" applyFill="1" applyBorder="1" applyAlignment="1">
      <alignment horizontal="center" vertical="center" wrapText="1"/>
    </xf>
    <xf numFmtId="0" fontId="12" fillId="0" borderId="18" xfId="0" applyFont="1" applyFill="1" applyBorder="1" applyAlignment="1">
      <alignment horizontal="center" vertical="center" wrapText="1"/>
    </xf>
    <xf numFmtId="4" fontId="12" fillId="0" borderId="15" xfId="0" applyNumberFormat="1" applyFont="1" applyFill="1" applyBorder="1" applyAlignment="1">
      <alignment horizontal="center" vertical="center" wrapText="1"/>
    </xf>
    <xf numFmtId="4" fontId="12" fillId="0" borderId="6" xfId="0" applyNumberFormat="1" applyFont="1" applyFill="1" applyBorder="1" applyAlignment="1">
      <alignment horizontal="center" vertical="center" wrapText="1"/>
    </xf>
    <xf numFmtId="4" fontId="14" fillId="0" borderId="6" xfId="0" applyNumberFormat="1" applyFont="1" applyFill="1" applyBorder="1" applyAlignment="1">
      <alignment horizontal="center" vertical="center" wrapText="1"/>
    </xf>
    <xf numFmtId="4" fontId="14" fillId="0" borderId="4" xfId="0" applyNumberFormat="1" applyFont="1" applyFill="1" applyBorder="1" applyAlignment="1">
      <alignment horizontal="center" vertical="center" wrapText="1"/>
    </xf>
    <xf numFmtId="4" fontId="1" fillId="0" borderId="28" xfId="0" applyNumberFormat="1" applyFont="1" applyFill="1" applyBorder="1" applyAlignment="1">
      <alignment horizontal="center" vertical="center"/>
    </xf>
    <xf numFmtId="4" fontId="12" fillId="0" borderId="29" xfId="0" applyNumberFormat="1" applyFont="1" applyFill="1" applyBorder="1" applyAlignment="1">
      <alignment horizontal="center" vertical="center"/>
    </xf>
    <xf numFmtId="4" fontId="15" fillId="0" borderId="29" xfId="0" applyNumberFormat="1" applyFont="1" applyFill="1" applyBorder="1" applyAlignment="1">
      <alignment horizontal="center" vertical="center"/>
    </xf>
    <xf numFmtId="4" fontId="14" fillId="0" borderId="29" xfId="0" applyNumberFormat="1" applyFont="1" applyFill="1" applyBorder="1" applyAlignment="1">
      <alignment horizontal="center" vertical="center"/>
    </xf>
    <xf numFmtId="4" fontId="14" fillId="0" borderId="31" xfId="0" applyNumberFormat="1" applyFont="1" applyFill="1" applyBorder="1" applyAlignment="1">
      <alignment horizontal="center" vertical="center"/>
    </xf>
    <xf numFmtId="4" fontId="12" fillId="0" borderId="34" xfId="0" applyNumberFormat="1" applyFont="1" applyFill="1" applyBorder="1" applyAlignment="1">
      <alignment horizontal="center" vertical="center"/>
    </xf>
    <xf numFmtId="4" fontId="1" fillId="0" borderId="41" xfId="0" applyNumberFormat="1" applyFont="1" applyFill="1" applyBorder="1" applyAlignment="1">
      <alignment horizontal="center" vertical="center"/>
    </xf>
    <xf numFmtId="0" fontId="1" fillId="0" borderId="34" xfId="0" applyFont="1" applyFill="1" applyBorder="1" applyAlignment="1">
      <alignment horizontal="center" vertical="center" wrapText="1"/>
    </xf>
    <xf numFmtId="164" fontId="1" fillId="0" borderId="50" xfId="0" applyNumberFormat="1" applyFont="1" applyFill="1" applyBorder="1" applyAlignment="1">
      <alignment horizontal="center" vertical="center" wrapText="1"/>
    </xf>
    <xf numFmtId="4" fontId="1" fillId="0" borderId="34" xfId="0" applyNumberFormat="1" applyFont="1" applyFill="1" applyBorder="1" applyAlignment="1">
      <alignment horizontal="center" vertical="center" wrapText="1"/>
    </xf>
    <xf numFmtId="164" fontId="1" fillId="0" borderId="37" xfId="0" applyNumberFormat="1" applyFont="1" applyFill="1" applyBorder="1" applyAlignment="1">
      <alignment horizontal="center" vertical="center" wrapText="1"/>
    </xf>
    <xf numFmtId="164" fontId="12" fillId="0" borderId="34" xfId="0" applyNumberFormat="1" applyFont="1" applyFill="1" applyBorder="1" applyAlignment="1">
      <alignment horizontal="center" vertical="center" wrapText="1"/>
    </xf>
    <xf numFmtId="164" fontId="12" fillId="0" borderId="32" xfId="0" applyNumberFormat="1" applyFont="1" applyFill="1" applyBorder="1" applyAlignment="1">
      <alignment horizontal="center" vertical="center" wrapText="1"/>
    </xf>
    <xf numFmtId="164" fontId="12" fillId="0" borderId="33" xfId="0" applyNumberFormat="1" applyFont="1" applyFill="1" applyBorder="1" applyAlignment="1">
      <alignment horizontal="center" vertical="center" wrapText="1"/>
    </xf>
    <xf numFmtId="0" fontId="1" fillId="0" borderId="37" xfId="0" applyFont="1" applyFill="1" applyBorder="1" applyAlignment="1">
      <alignment horizontal="center" vertical="center" wrapText="1"/>
    </xf>
    <xf numFmtId="164" fontId="3" fillId="0" borderId="46" xfId="0" applyNumberFormat="1" applyFont="1" applyFill="1" applyBorder="1" applyAlignment="1">
      <alignment horizontal="center" vertical="center" textRotation="90" wrapText="1"/>
    </xf>
    <xf numFmtId="164" fontId="3" fillId="0" borderId="32" xfId="0" applyNumberFormat="1" applyFont="1" applyFill="1" applyBorder="1" applyAlignment="1">
      <alignment horizontal="center" vertical="center" textRotation="90" wrapText="1"/>
    </xf>
    <xf numFmtId="164" fontId="3" fillId="0" borderId="41" xfId="0" applyNumberFormat="1" applyFont="1" applyFill="1" applyBorder="1" applyAlignment="1">
      <alignment horizontal="center" vertical="center" textRotation="90" wrapText="1"/>
    </xf>
    <xf numFmtId="164" fontId="8" fillId="0" borderId="34" xfId="0" applyNumberFormat="1" applyFont="1" applyFill="1" applyBorder="1" applyAlignment="1">
      <alignment horizontal="center" vertical="center" textRotation="90" wrapText="1"/>
    </xf>
    <xf numFmtId="164" fontId="8" fillId="0" borderId="32" xfId="0" applyNumberFormat="1" applyFont="1" applyFill="1" applyBorder="1" applyAlignment="1">
      <alignment horizontal="center" vertical="center" textRotation="90" wrapText="1"/>
    </xf>
    <xf numFmtId="164" fontId="8" fillId="0" borderId="33" xfId="0" applyNumberFormat="1" applyFont="1" applyFill="1" applyBorder="1" applyAlignment="1">
      <alignment horizontal="center" vertical="center" textRotation="90" wrapText="1"/>
    </xf>
    <xf numFmtId="164" fontId="3" fillId="0" borderId="34" xfId="0" applyNumberFormat="1" applyFont="1" applyFill="1" applyBorder="1" applyAlignment="1">
      <alignment horizontal="center" vertical="center" textRotation="90" wrapText="1"/>
    </xf>
    <xf numFmtId="164" fontId="3" fillId="0" borderId="33" xfId="0" applyNumberFormat="1" applyFont="1" applyFill="1" applyBorder="1" applyAlignment="1">
      <alignment horizontal="center" vertical="center" textRotation="90" wrapText="1"/>
    </xf>
    <xf numFmtId="164" fontId="8" fillId="0" borderId="27" xfId="0" applyNumberFormat="1" applyFont="1" applyFill="1" applyBorder="1" applyAlignment="1">
      <alignment horizontal="center" vertical="center" textRotation="90" wrapText="1"/>
    </xf>
    <xf numFmtId="4" fontId="12" fillId="0" borderId="9" xfId="0" applyNumberFormat="1" applyFont="1" applyFill="1" applyBorder="1" applyAlignment="1">
      <alignment horizontal="center" vertical="center"/>
    </xf>
    <xf numFmtId="4" fontId="12" fillId="0" borderId="10" xfId="0" applyNumberFormat="1" applyFont="1" applyFill="1" applyBorder="1" applyAlignment="1">
      <alignment horizontal="center" vertical="center"/>
    </xf>
    <xf numFmtId="4" fontId="12" fillId="0" borderId="48" xfId="0" applyNumberFormat="1" applyFont="1" applyFill="1" applyBorder="1" applyAlignment="1">
      <alignment horizontal="center" vertical="center"/>
    </xf>
    <xf numFmtId="166" fontId="12" fillId="0" borderId="35" xfId="0" applyNumberFormat="1" applyFont="1" applyFill="1" applyBorder="1" applyAlignment="1">
      <alignment horizontal="center" vertical="center"/>
    </xf>
    <xf numFmtId="164" fontId="3" fillId="0" borderId="48" xfId="0" applyNumberFormat="1" applyFont="1" applyFill="1" applyBorder="1" applyAlignment="1">
      <alignment horizontal="center" vertical="center"/>
    </xf>
    <xf numFmtId="168" fontId="3" fillId="0" borderId="9" xfId="0" applyNumberFormat="1" applyFont="1" applyFill="1" applyBorder="1" applyAlignment="1" applyProtection="1">
      <alignment horizontal="center" vertical="center"/>
    </xf>
    <xf numFmtId="168" fontId="3" fillId="0" borderId="10" xfId="0" applyNumberFormat="1" applyFont="1" applyFill="1" applyBorder="1" applyAlignment="1" applyProtection="1">
      <alignment horizontal="center" vertical="center"/>
    </xf>
    <xf numFmtId="168" fontId="3" fillId="0" borderId="11" xfId="0" applyNumberFormat="1" applyFont="1" applyFill="1" applyBorder="1" applyAlignment="1" applyProtection="1">
      <alignment horizontal="center" vertical="center"/>
    </xf>
    <xf numFmtId="164" fontId="12" fillId="0" borderId="18" xfId="0" applyNumberFormat="1" applyFont="1" applyFill="1" applyBorder="1" applyAlignment="1">
      <alignment horizontal="center" vertical="center"/>
    </xf>
    <xf numFmtId="4" fontId="3" fillId="0" borderId="17" xfId="0" applyNumberFormat="1" applyFont="1" applyFill="1" applyBorder="1" applyAlignment="1" applyProtection="1">
      <alignment horizontal="center" vertical="center"/>
    </xf>
    <xf numFmtId="4" fontId="8" fillId="0" borderId="18" xfId="0" applyNumberFormat="1" applyFont="1" applyFill="1" applyBorder="1" applyAlignment="1" applyProtection="1">
      <alignment horizontal="center" vertical="center"/>
    </xf>
    <xf numFmtId="2" fontId="3" fillId="0" borderId="13" xfId="0" applyNumberFormat="1" applyFont="1" applyFill="1" applyBorder="1" applyAlignment="1" applyProtection="1">
      <alignment horizontal="center" vertical="center"/>
    </xf>
    <xf numFmtId="2" fontId="10" fillId="0" borderId="13" xfId="0" applyNumberFormat="1" applyFont="1" applyFill="1" applyBorder="1" applyAlignment="1" applyProtection="1">
      <alignment horizontal="center" vertical="center"/>
    </xf>
    <xf numFmtId="3" fontId="3" fillId="0" borderId="17" xfId="0" applyNumberFormat="1" applyFont="1" applyFill="1" applyBorder="1" applyAlignment="1" applyProtection="1">
      <alignment horizontal="center" vertical="center"/>
    </xf>
    <xf numFmtId="4" fontId="8" fillId="0" borderId="17" xfId="0" applyNumberFormat="1" applyFont="1" applyFill="1" applyBorder="1" applyAlignment="1" applyProtection="1">
      <alignment horizontal="center" vertical="center"/>
    </xf>
    <xf numFmtId="4" fontId="8" fillId="0" borderId="13" xfId="0" applyNumberFormat="1" applyFont="1" applyFill="1" applyBorder="1" applyAlignment="1" applyProtection="1">
      <alignment horizontal="center" vertical="center"/>
    </xf>
    <xf numFmtId="4" fontId="8" fillId="0" borderId="13" xfId="0" applyNumberFormat="1" applyFont="1" applyFill="1" applyBorder="1" applyAlignment="1">
      <alignment horizontal="center" vertical="center"/>
    </xf>
    <xf numFmtId="4" fontId="9" fillId="0" borderId="13" xfId="0" applyNumberFormat="1" applyFont="1" applyFill="1" applyBorder="1" applyAlignment="1" applyProtection="1">
      <alignment horizontal="center" vertical="center"/>
    </xf>
    <xf numFmtId="4" fontId="12" fillId="0" borderId="17" xfId="0" applyNumberFormat="1" applyFont="1" applyFill="1" applyBorder="1" applyAlignment="1">
      <alignment horizontal="center" vertical="center"/>
    </xf>
    <xf numFmtId="4" fontId="12" fillId="0" borderId="13" xfId="0" applyNumberFormat="1" applyFont="1" applyFill="1" applyBorder="1" applyAlignment="1">
      <alignment horizontal="center" vertical="center"/>
    </xf>
    <xf numFmtId="4" fontId="14" fillId="0" borderId="13" xfId="0" applyNumberFormat="1" applyFont="1" applyFill="1" applyBorder="1" applyAlignment="1">
      <alignment horizontal="center" vertical="center"/>
    </xf>
    <xf numFmtId="4" fontId="14" fillId="0" borderId="14" xfId="0" applyNumberFormat="1" applyFont="1" applyFill="1" applyBorder="1" applyAlignment="1">
      <alignment horizontal="center" vertical="center"/>
    </xf>
    <xf numFmtId="4" fontId="1" fillId="0" borderId="14" xfId="0" applyNumberFormat="1" applyFont="1" applyFill="1" applyBorder="1" applyAlignment="1">
      <alignment horizontal="center" vertical="center"/>
    </xf>
    <xf numFmtId="164" fontId="1" fillId="0" borderId="36" xfId="0" applyNumberFormat="1" applyFont="1" applyFill="1" applyBorder="1" applyAlignment="1">
      <alignment horizontal="center" vertical="center"/>
    </xf>
    <xf numFmtId="164" fontId="12" fillId="0" borderId="22" xfId="0" applyNumberFormat="1" applyFont="1" applyFill="1" applyBorder="1" applyAlignment="1">
      <alignment horizontal="center" vertical="center"/>
    </xf>
    <xf numFmtId="166" fontId="12" fillId="0" borderId="36" xfId="0" applyNumberFormat="1" applyFont="1" applyFill="1" applyBorder="1" applyAlignment="1">
      <alignment horizontal="center" vertical="center"/>
    </xf>
    <xf numFmtId="164" fontId="8" fillId="0" borderId="18" xfId="0" applyNumberFormat="1" applyFont="1" applyFill="1" applyBorder="1" applyAlignment="1">
      <alignment horizontal="center" vertical="center"/>
    </xf>
    <xf numFmtId="164" fontId="3" fillId="0" borderId="18" xfId="0" applyNumberFormat="1" applyFont="1" applyFill="1" applyBorder="1" applyAlignment="1">
      <alignment horizontal="center" vertical="center"/>
    </xf>
    <xf numFmtId="0" fontId="3" fillId="0" borderId="23" xfId="0" applyFont="1" applyFill="1" applyBorder="1" applyAlignment="1">
      <alignment horizontal="center" vertical="center"/>
    </xf>
    <xf numFmtId="0" fontId="12" fillId="0" borderId="26" xfId="0" applyFont="1" applyFill="1" applyBorder="1" applyAlignment="1">
      <alignment vertical="center"/>
    </xf>
    <xf numFmtId="0" fontId="12" fillId="0" borderId="24" xfId="0" applyFont="1" applyFill="1" applyBorder="1" applyAlignment="1">
      <alignment horizontal="center" vertical="center"/>
    </xf>
    <xf numFmtId="0" fontId="12" fillId="0" borderId="25" xfId="0" applyFont="1" applyFill="1" applyBorder="1" applyAlignment="1">
      <alignment horizontal="center" vertical="center"/>
    </xf>
    <xf numFmtId="0" fontId="12" fillId="0" borderId="23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vertical="center"/>
    </xf>
    <xf numFmtId="4" fontId="1" fillId="0" borderId="23" xfId="0" applyNumberFormat="1" applyFont="1" applyFill="1" applyBorder="1" applyAlignment="1">
      <alignment horizontal="center" vertical="center"/>
    </xf>
    <xf numFmtId="4" fontId="1" fillId="0" borderId="24" xfId="0" applyNumberFormat="1" applyFont="1" applyFill="1" applyBorder="1" applyAlignment="1">
      <alignment horizontal="center" vertical="center"/>
    </xf>
    <xf numFmtId="4" fontId="1" fillId="0" borderId="26" xfId="0" applyNumberFormat="1" applyFont="1" applyFill="1" applyBorder="1" applyAlignment="1">
      <alignment horizontal="center" vertical="center"/>
    </xf>
    <xf numFmtId="4" fontId="1" fillId="0" borderId="42" xfId="0" applyNumberFormat="1" applyFont="1" applyFill="1" applyBorder="1" applyAlignment="1">
      <alignment horizontal="center" vertical="center"/>
    </xf>
    <xf numFmtId="4" fontId="1" fillId="0" borderId="25" xfId="0" applyNumberFormat="1" applyFont="1" applyFill="1" applyBorder="1" applyAlignment="1">
      <alignment horizontal="center" vertical="center"/>
    </xf>
    <xf numFmtId="4" fontId="15" fillId="0" borderId="24" xfId="0" applyNumberFormat="1" applyFont="1" applyFill="1" applyBorder="1" applyAlignment="1">
      <alignment horizontal="center" vertical="center"/>
    </xf>
    <xf numFmtId="166" fontId="1" fillId="0" borderId="24" xfId="0" applyNumberFormat="1" applyFont="1" applyFill="1" applyBorder="1" applyAlignment="1">
      <alignment horizontal="center" vertical="center"/>
    </xf>
    <xf numFmtId="166" fontId="1" fillId="0" borderId="26" xfId="0" applyNumberFormat="1" applyFont="1" applyFill="1" applyBorder="1" applyAlignment="1">
      <alignment horizontal="center" vertical="center"/>
    </xf>
    <xf numFmtId="164" fontId="1" fillId="0" borderId="38" xfId="0" applyNumberFormat="1" applyFont="1" applyFill="1" applyBorder="1" applyAlignment="1">
      <alignment horizontal="center" vertical="center"/>
    </xf>
    <xf numFmtId="166" fontId="1" fillId="0" borderId="25" xfId="0" applyNumberFormat="1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vertical="center"/>
    </xf>
    <xf numFmtId="0" fontId="12" fillId="0" borderId="3" xfId="0" applyFont="1" applyFill="1" applyBorder="1" applyAlignment="1">
      <alignment vertical="center"/>
    </xf>
    <xf numFmtId="164" fontId="12" fillId="0" borderId="23" xfId="0" applyNumberFormat="1" applyFont="1" applyFill="1" applyBorder="1" applyAlignment="1">
      <alignment horizontal="center" vertical="center"/>
    </xf>
    <xf numFmtId="164" fontId="12" fillId="0" borderId="24" xfId="0" applyNumberFormat="1" applyFont="1" applyFill="1" applyBorder="1" applyAlignment="1">
      <alignment horizontal="center" vertical="center"/>
    </xf>
    <xf numFmtId="166" fontId="12" fillId="0" borderId="24" xfId="0" applyNumberFormat="1" applyFont="1" applyFill="1" applyBorder="1" applyAlignment="1">
      <alignment horizontal="center" vertical="center"/>
    </xf>
    <xf numFmtId="166" fontId="12" fillId="0" borderId="26" xfId="0" applyNumberFormat="1" applyFont="1" applyFill="1" applyBorder="1" applyAlignment="1">
      <alignment horizontal="center" vertical="center"/>
    </xf>
    <xf numFmtId="166" fontId="12" fillId="0" borderId="38" xfId="0" applyNumberFormat="1" applyFont="1" applyFill="1" applyBorder="1" applyAlignment="1">
      <alignment horizontal="center" vertical="center"/>
    </xf>
    <xf numFmtId="0" fontId="3" fillId="0" borderId="24" xfId="0" applyFont="1" applyFill="1" applyBorder="1" applyAlignment="1">
      <alignment horizontal="center" vertical="center"/>
    </xf>
    <xf numFmtId="0" fontId="3" fillId="0" borderId="25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164" fontId="3" fillId="0" borderId="42" xfId="0" applyNumberFormat="1" applyFont="1" applyFill="1" applyBorder="1" applyAlignment="1">
      <alignment horizontal="center" vertical="center"/>
    </xf>
    <xf numFmtId="164" fontId="3" fillId="0" borderId="24" xfId="0" applyNumberFormat="1" applyFont="1" applyFill="1" applyBorder="1" applyAlignment="1">
      <alignment horizontal="center" vertical="center"/>
    </xf>
    <xf numFmtId="164" fontId="3" fillId="0" borderId="26" xfId="0" applyNumberFormat="1" applyFont="1" applyFill="1" applyBorder="1" applyAlignment="1">
      <alignment horizontal="center" vertical="center"/>
    </xf>
    <xf numFmtId="164" fontId="1" fillId="0" borderId="23" xfId="0" applyNumberFormat="1" applyFont="1" applyFill="1" applyBorder="1" applyAlignment="1">
      <alignment horizontal="center" vertical="center"/>
    </xf>
    <xf numFmtId="164" fontId="1" fillId="0" borderId="24" xfId="0" applyNumberFormat="1" applyFont="1" applyFill="1" applyBorder="1" applyAlignment="1">
      <alignment horizontal="center" vertical="center"/>
    </xf>
    <xf numFmtId="164" fontId="1" fillId="0" borderId="25" xfId="0" applyNumberFormat="1" applyFont="1" applyFill="1" applyBorder="1" applyAlignment="1">
      <alignment horizontal="center" vertical="center"/>
    </xf>
    <xf numFmtId="164" fontId="1" fillId="0" borderId="2" xfId="0" applyNumberFormat="1" applyFont="1" applyFill="1" applyBorder="1" applyAlignment="1">
      <alignment horizontal="center" vertical="center"/>
    </xf>
    <xf numFmtId="165" fontId="3" fillId="0" borderId="23" xfId="0" applyNumberFormat="1" applyFont="1" applyFill="1" applyBorder="1" applyAlignment="1" applyProtection="1">
      <alignment horizontal="center" vertical="center"/>
    </xf>
    <xf numFmtId="165" fontId="3" fillId="0" borderId="24" xfId="0" applyNumberFormat="1" applyFont="1" applyFill="1" applyBorder="1" applyAlignment="1" applyProtection="1">
      <alignment horizontal="center" vertical="center"/>
    </xf>
    <xf numFmtId="165" fontId="3" fillId="0" borderId="26" xfId="0" applyNumberFormat="1" applyFont="1" applyFill="1" applyBorder="1" applyAlignment="1" applyProtection="1">
      <alignment horizontal="center" vertical="center"/>
    </xf>
    <xf numFmtId="0" fontId="18" fillId="0" borderId="0" xfId="0" applyFont="1" applyFill="1" applyAlignment="1">
      <alignment vertical="center"/>
    </xf>
    <xf numFmtId="4" fontId="18" fillId="0" borderId="0" xfId="0" applyNumberFormat="1" applyFont="1" applyFill="1" applyAlignment="1">
      <alignment horizontal="center" vertical="center"/>
    </xf>
    <xf numFmtId="4" fontId="19" fillId="0" borderId="0" xfId="0" applyNumberFormat="1" applyFont="1" applyFill="1" applyAlignment="1">
      <alignment horizontal="center" vertical="center"/>
    </xf>
    <xf numFmtId="3" fontId="18" fillId="0" borderId="0" xfId="0" applyNumberFormat="1" applyFont="1" applyFill="1" applyAlignment="1">
      <alignment horizontal="center" vertical="center"/>
    </xf>
    <xf numFmtId="4" fontId="17" fillId="0" borderId="0" xfId="0" applyNumberFormat="1" applyFont="1" applyFill="1" applyAlignment="1">
      <alignment horizontal="center" vertical="center"/>
    </xf>
    <xf numFmtId="164" fontId="4" fillId="0" borderId="0" xfId="0" applyNumberFormat="1" applyFont="1" applyFill="1" applyAlignment="1">
      <alignment horizontal="center" vertical="center"/>
    </xf>
    <xf numFmtId="164" fontId="7" fillId="0" borderId="0" xfId="0" applyNumberFormat="1" applyFont="1" applyFill="1" applyAlignment="1">
      <alignment horizontal="center" vertical="center"/>
    </xf>
    <xf numFmtId="164" fontId="4" fillId="0" borderId="0" xfId="0" applyNumberFormat="1" applyFont="1" applyFill="1" applyAlignment="1">
      <alignment vertical="center"/>
    </xf>
    <xf numFmtId="168" fontId="8" fillId="0" borderId="0" xfId="0" applyNumberFormat="1" applyFont="1" applyFill="1" applyAlignment="1">
      <alignment vertical="center"/>
    </xf>
    <xf numFmtId="2" fontId="1" fillId="0" borderId="0" xfId="0" applyNumberFormat="1" applyFont="1" applyFill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4" fontId="12" fillId="0" borderId="0" xfId="0" applyNumberFormat="1" applyFont="1" applyFill="1" applyBorder="1" applyAlignment="1">
      <alignment horizontal="center" vertical="center"/>
    </xf>
    <xf numFmtId="4" fontId="1" fillId="0" borderId="0" xfId="0" applyNumberFormat="1" applyFont="1" applyFill="1" applyBorder="1" applyAlignment="1">
      <alignment horizontal="center" vertical="center"/>
    </xf>
    <xf numFmtId="4" fontId="14" fillId="0" borderId="0" xfId="0" applyNumberFormat="1" applyFont="1" applyFill="1" applyBorder="1" applyAlignment="1">
      <alignment horizontal="center" vertical="center"/>
    </xf>
    <xf numFmtId="3" fontId="12" fillId="0" borderId="0" xfId="0" applyNumberFormat="1" applyFont="1" applyFill="1" applyBorder="1" applyAlignment="1">
      <alignment horizontal="center" vertical="center"/>
    </xf>
    <xf numFmtId="4" fontId="15" fillId="0" borderId="0" xfId="0" applyNumberFormat="1" applyFont="1" applyFill="1" applyBorder="1" applyAlignment="1">
      <alignment horizontal="center" vertical="center"/>
    </xf>
    <xf numFmtId="164" fontId="1" fillId="0" borderId="0" xfId="0" applyNumberFormat="1" applyFont="1" applyFill="1" applyBorder="1" applyAlignment="1">
      <alignment horizontal="center" vertical="center"/>
    </xf>
    <xf numFmtId="164" fontId="12" fillId="0" borderId="0" xfId="0" applyNumberFormat="1" applyFont="1" applyFill="1" applyBorder="1" applyAlignment="1">
      <alignment horizontal="center" vertical="center"/>
    </xf>
    <xf numFmtId="164" fontId="3" fillId="0" borderId="0" xfId="0" applyNumberFormat="1" applyFont="1" applyFill="1" applyBorder="1" applyAlignment="1">
      <alignment vertical="center"/>
    </xf>
    <xf numFmtId="164" fontId="1" fillId="0" borderId="0" xfId="0" applyNumberFormat="1" applyFont="1" applyFill="1" applyBorder="1" applyAlignment="1">
      <alignment vertical="center"/>
    </xf>
    <xf numFmtId="0" fontId="24" fillId="0" borderId="0" xfId="0" applyFont="1" applyFill="1" applyBorder="1"/>
    <xf numFmtId="4" fontId="2" fillId="0" borderId="0" xfId="0" applyNumberFormat="1" applyFont="1" applyFill="1" applyBorder="1" applyAlignment="1">
      <alignment horizontal="center" vertical="center"/>
    </xf>
    <xf numFmtId="4" fontId="17" fillId="0" borderId="0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164" fontId="17" fillId="0" borderId="0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vertical="center"/>
    </xf>
    <xf numFmtId="164" fontId="18" fillId="0" borderId="0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4" fontId="23" fillId="0" borderId="0" xfId="0" applyNumberFormat="1" applyFont="1" applyFill="1" applyBorder="1" applyAlignment="1">
      <alignment horizontal="center" vertical="center"/>
    </xf>
    <xf numFmtId="3" fontId="2" fillId="0" borderId="0" xfId="0" applyNumberFormat="1" applyFont="1" applyFill="1" applyBorder="1" applyAlignment="1">
      <alignment horizontal="center" vertical="center"/>
    </xf>
    <xf numFmtId="4" fontId="4" fillId="0" borderId="0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164" fontId="4" fillId="0" borderId="0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164" fontId="7" fillId="0" borderId="0" xfId="0" applyNumberFormat="1" applyFont="1" applyFill="1" applyBorder="1" applyAlignment="1">
      <alignment horizontal="center" vertical="center"/>
    </xf>
    <xf numFmtId="164" fontId="4" fillId="0" borderId="0" xfId="0" applyNumberFormat="1" applyFont="1" applyFill="1" applyBorder="1" applyAlignment="1">
      <alignment vertical="center"/>
    </xf>
    <xf numFmtId="4" fontId="7" fillId="0" borderId="0" xfId="0" applyNumberFormat="1" applyFont="1" applyFill="1" applyBorder="1" applyAlignment="1">
      <alignment horizontal="center" vertical="center"/>
    </xf>
    <xf numFmtId="4" fontId="26" fillId="0" borderId="0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/>
    </xf>
    <xf numFmtId="3" fontId="4" fillId="0" borderId="0" xfId="0" applyNumberFormat="1" applyFont="1" applyFill="1" applyBorder="1" applyAlignment="1" applyProtection="1">
      <alignment horizontal="left" vertical="center" wrapText="1"/>
    </xf>
    <xf numFmtId="2" fontId="7" fillId="0" borderId="0" xfId="0" applyNumberFormat="1" applyFont="1" applyFill="1" applyBorder="1" applyAlignment="1" applyProtection="1">
      <alignment horizontal="center" vertical="center"/>
    </xf>
    <xf numFmtId="3" fontId="7" fillId="0" borderId="0" xfId="0" applyNumberFormat="1" applyFont="1" applyFill="1" applyBorder="1" applyAlignment="1" applyProtection="1">
      <alignment horizontal="center" vertical="center"/>
    </xf>
    <xf numFmtId="4" fontId="8" fillId="0" borderId="0" xfId="0" applyNumberFormat="1" applyFont="1" applyFill="1" applyBorder="1" applyAlignment="1" applyProtection="1">
      <alignment horizontal="center" vertical="center"/>
    </xf>
    <xf numFmtId="4" fontId="1" fillId="0" borderId="0" xfId="0" applyNumberFormat="1" applyFont="1" applyFill="1" applyBorder="1" applyAlignment="1">
      <alignment vertical="center"/>
    </xf>
    <xf numFmtId="164" fontId="12" fillId="0" borderId="0" xfId="0" applyNumberFormat="1" applyFont="1" applyFill="1" applyBorder="1" applyAlignment="1">
      <alignment vertical="center"/>
    </xf>
    <xf numFmtId="2" fontId="8" fillId="0" borderId="0" xfId="0" applyNumberFormat="1" applyFont="1" applyFill="1" applyBorder="1" applyAlignment="1" applyProtection="1">
      <alignment horizontal="center" vertical="center" wrapText="1"/>
    </xf>
    <xf numFmtId="2" fontId="4" fillId="0" borderId="0" xfId="0" applyNumberFormat="1" applyFont="1" applyFill="1" applyBorder="1" applyAlignment="1">
      <alignment horizontal="center" vertical="center"/>
    </xf>
    <xf numFmtId="4" fontId="29" fillId="0" borderId="0" xfId="0" applyNumberFormat="1" applyFont="1" applyFill="1" applyBorder="1" applyAlignment="1">
      <alignment horizontal="center" vertical="center"/>
    </xf>
    <xf numFmtId="2" fontId="8" fillId="0" borderId="0" xfId="0" applyNumberFormat="1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left" vertical="center"/>
    </xf>
    <xf numFmtId="4" fontId="16" fillId="0" borderId="0" xfId="0" applyNumberFormat="1" applyFont="1" applyFill="1" applyBorder="1" applyAlignment="1">
      <alignment horizontal="left" vertical="center"/>
    </xf>
    <xf numFmtId="4" fontId="5" fillId="0" borderId="0" xfId="0" applyNumberFormat="1" applyFont="1" applyFill="1" applyBorder="1" applyAlignment="1">
      <alignment horizontal="left" vertical="center"/>
    </xf>
    <xf numFmtId="4" fontId="27" fillId="0" borderId="0" xfId="0" applyNumberFormat="1" applyFont="1" applyFill="1" applyBorder="1" applyAlignment="1">
      <alignment horizontal="left" vertical="center"/>
    </xf>
    <xf numFmtId="3" fontId="16" fillId="0" borderId="0" xfId="0" applyNumberFormat="1" applyFont="1" applyFill="1" applyBorder="1" applyAlignment="1">
      <alignment horizontal="left" vertical="center"/>
    </xf>
    <xf numFmtId="4" fontId="28" fillId="0" borderId="0" xfId="0" applyNumberFormat="1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167" fontId="26" fillId="0" borderId="0" xfId="0" applyNumberFormat="1" applyFont="1" applyFill="1" applyBorder="1" applyAlignment="1">
      <alignment horizontal="center" vertical="center"/>
    </xf>
    <xf numFmtId="3" fontId="7" fillId="0" borderId="0" xfId="0" applyNumberFormat="1" applyFont="1" applyFill="1" applyBorder="1" applyAlignment="1">
      <alignment horizontal="center" vertical="center"/>
    </xf>
    <xf numFmtId="4" fontId="21" fillId="0" borderId="0" xfId="0" applyNumberFormat="1" applyFont="1" applyFill="1" applyBorder="1" applyAlignment="1">
      <alignment horizontal="center" vertical="center"/>
    </xf>
    <xf numFmtId="4" fontId="30" fillId="0" borderId="0" xfId="0" applyNumberFormat="1" applyFont="1" applyFill="1" applyBorder="1" applyAlignment="1">
      <alignment horizontal="center" vertical="center"/>
    </xf>
    <xf numFmtId="3" fontId="36" fillId="0" borderId="13" xfId="0" applyNumberFormat="1" applyFont="1" applyFill="1" applyBorder="1" applyAlignment="1" applyProtection="1">
      <alignment horizontal="left" vertical="center" wrapText="1"/>
    </xf>
    <xf numFmtId="0" fontId="37" fillId="2" borderId="55" xfId="0" applyFont="1" applyFill="1" applyBorder="1" applyAlignment="1">
      <alignment horizontal="left" vertical="top" wrapText="1"/>
    </xf>
    <xf numFmtId="0" fontId="37" fillId="2" borderId="56" xfId="0" applyFont="1" applyFill="1" applyBorder="1" applyAlignment="1">
      <alignment horizontal="left" vertical="top" wrapText="1"/>
    </xf>
    <xf numFmtId="0" fontId="38" fillId="4" borderId="55" xfId="0" applyFont="1" applyFill="1" applyBorder="1" applyAlignment="1">
      <alignment horizontal="left" vertical="top" wrapText="1"/>
    </xf>
    <xf numFmtId="0" fontId="38" fillId="4" borderId="56" xfId="0" applyFont="1" applyFill="1" applyBorder="1" applyAlignment="1">
      <alignment horizontal="left" vertical="top" wrapText="1"/>
    </xf>
    <xf numFmtId="0" fontId="38" fillId="4" borderId="56" xfId="0" applyFont="1" applyFill="1" applyBorder="1" applyAlignment="1">
      <alignment horizontal="right" vertical="top" wrapText="1"/>
    </xf>
    <xf numFmtId="0" fontId="38" fillId="4" borderId="56" xfId="0" applyNumberFormat="1" applyFont="1" applyFill="1" applyBorder="1" applyAlignment="1">
      <alignment horizontal="left" vertical="top" wrapText="1"/>
    </xf>
    <xf numFmtId="0" fontId="37" fillId="2" borderId="53" xfId="0" applyFont="1" applyFill="1" applyBorder="1" applyAlignment="1">
      <alignment horizontal="left" vertical="top" wrapText="1"/>
    </xf>
    <xf numFmtId="0" fontId="12" fillId="0" borderId="13" xfId="0" applyFont="1" applyFill="1" applyBorder="1" applyAlignment="1">
      <alignment horizontal="center" vertical="center" wrapText="1"/>
    </xf>
    <xf numFmtId="3" fontId="20" fillId="0" borderId="0" xfId="0" applyNumberFormat="1" applyFont="1" applyFill="1" applyAlignment="1">
      <alignment horizontal="center" vertical="center"/>
    </xf>
    <xf numFmtId="4" fontId="20" fillId="0" borderId="0" xfId="0" applyNumberFormat="1" applyFont="1" applyFill="1" applyAlignment="1">
      <alignment horizontal="center" vertical="center"/>
    </xf>
    <xf numFmtId="0" fontId="20" fillId="0" borderId="0" xfId="0" applyFont="1" applyFill="1" applyAlignment="1">
      <alignment horizontal="center" vertical="center"/>
    </xf>
    <xf numFmtId="2" fontId="8" fillId="0" borderId="17" xfId="0" applyNumberFormat="1" applyFont="1" applyFill="1" applyBorder="1" applyAlignment="1" applyProtection="1">
      <alignment horizontal="center" vertical="center" wrapText="1"/>
    </xf>
    <xf numFmtId="2" fontId="8" fillId="0" borderId="18" xfId="0" applyNumberFormat="1" applyFont="1" applyFill="1" applyBorder="1" applyAlignment="1" applyProtection="1">
      <alignment horizontal="center" vertical="center" wrapText="1"/>
    </xf>
    <xf numFmtId="0" fontId="12" fillId="0" borderId="13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39" fillId="0" borderId="0" xfId="0" applyFont="1" applyFill="1" applyAlignment="1">
      <alignment horizontal="center" vertical="center"/>
    </xf>
    <xf numFmtId="0" fontId="40" fillId="0" borderId="0" xfId="0" applyFont="1" applyFill="1" applyAlignment="1">
      <alignment horizontal="center" vertical="center"/>
    </xf>
    <xf numFmtId="0" fontId="39" fillId="0" borderId="0" xfId="0" applyFont="1" applyFill="1" applyBorder="1" applyAlignment="1">
      <alignment horizontal="center" vertical="center"/>
    </xf>
    <xf numFmtId="0" fontId="41" fillId="0" borderId="0" xfId="0" applyFont="1" applyFill="1" applyBorder="1" applyAlignment="1">
      <alignment horizontal="center" vertical="center"/>
    </xf>
    <xf numFmtId="0" fontId="46" fillId="0" borderId="0" xfId="0" applyFont="1" applyFill="1" applyAlignment="1">
      <alignment horizontal="center" vertical="center"/>
    </xf>
    <xf numFmtId="0" fontId="46" fillId="0" borderId="0" xfId="0" applyFont="1" applyFill="1" applyAlignment="1">
      <alignment vertical="center"/>
    </xf>
    <xf numFmtId="0" fontId="46" fillId="0" borderId="0" xfId="0" applyFont="1" applyFill="1" applyBorder="1" applyAlignment="1">
      <alignment vertical="center"/>
    </xf>
    <xf numFmtId="164" fontId="47" fillId="0" borderId="32" xfId="0" applyNumberFormat="1" applyFont="1" applyFill="1" applyBorder="1" applyAlignment="1">
      <alignment horizontal="center" vertical="center" textRotation="90" wrapText="1"/>
    </xf>
    <xf numFmtId="164" fontId="47" fillId="0" borderId="13" xfId="0" applyNumberFormat="1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horizontal="center" vertical="center"/>
    </xf>
    <xf numFmtId="2" fontId="47" fillId="0" borderId="0" xfId="0" applyNumberFormat="1" applyFont="1" applyFill="1" applyBorder="1" applyAlignment="1" applyProtection="1">
      <alignment horizontal="center" vertical="center" wrapText="1"/>
    </xf>
    <xf numFmtId="2" fontId="47" fillId="0" borderId="0" xfId="0" applyNumberFormat="1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horizontal="left" vertical="center"/>
    </xf>
    <xf numFmtId="0" fontId="39" fillId="0" borderId="0" xfId="0" applyFont="1" applyFill="1" applyBorder="1" applyAlignment="1">
      <alignment vertical="center"/>
    </xf>
    <xf numFmtId="3" fontId="7" fillId="0" borderId="0" xfId="0" applyNumberFormat="1" applyFont="1" applyFill="1" applyAlignment="1">
      <alignment horizontal="center" vertical="center"/>
    </xf>
    <xf numFmtId="0" fontId="48" fillId="0" borderId="0" xfId="0" applyFont="1" applyFill="1" applyAlignment="1">
      <alignment horizontal="center" vertical="center"/>
    </xf>
    <xf numFmtId="0" fontId="49" fillId="0" borderId="0" xfId="0" applyFont="1" applyFill="1" applyAlignment="1">
      <alignment horizontal="center" vertical="center"/>
    </xf>
    <xf numFmtId="164" fontId="39" fillId="0" borderId="25" xfId="0" applyNumberFormat="1" applyFont="1" applyFill="1" applyBorder="1" applyAlignment="1">
      <alignment horizontal="center" vertical="center"/>
    </xf>
    <xf numFmtId="164" fontId="12" fillId="0" borderId="0" xfId="0" applyNumberFormat="1" applyFont="1" applyFill="1" applyAlignment="1">
      <alignment vertical="center"/>
    </xf>
    <xf numFmtId="0" fontId="4" fillId="0" borderId="0" xfId="0" applyFont="1" applyFill="1" applyAlignment="1">
      <alignment horizontal="center" vertical="center"/>
    </xf>
    <xf numFmtId="4" fontId="2" fillId="0" borderId="0" xfId="0" applyNumberFormat="1" applyFont="1" applyFill="1" applyAlignment="1">
      <alignment horizontal="center" vertical="center"/>
    </xf>
    <xf numFmtId="4" fontId="1" fillId="0" borderId="13" xfId="0" applyNumberFormat="1" applyFont="1" applyFill="1" applyBorder="1" applyAlignment="1">
      <alignment horizontal="center" vertical="center"/>
    </xf>
    <xf numFmtId="169" fontId="4" fillId="0" borderId="0" xfId="0" applyNumberFormat="1" applyFont="1" applyFill="1" applyAlignment="1">
      <alignment horizontal="center" vertical="center"/>
    </xf>
    <xf numFmtId="166" fontId="12" fillId="0" borderId="0" xfId="0" applyNumberFormat="1" applyFont="1" applyFill="1" applyAlignment="1">
      <alignment horizontal="center" vertical="center"/>
    </xf>
    <xf numFmtId="166" fontId="20" fillId="0" borderId="0" xfId="0" applyNumberFormat="1" applyFont="1" applyFill="1" applyAlignment="1">
      <alignment horizontal="center" vertical="center"/>
    </xf>
    <xf numFmtId="166" fontId="7" fillId="0" borderId="0" xfId="0" applyNumberFormat="1" applyFont="1" applyFill="1" applyAlignment="1">
      <alignment horizontal="center" vertical="center"/>
    </xf>
    <xf numFmtId="166" fontId="12" fillId="0" borderId="0" xfId="0" applyNumberFormat="1" applyFont="1" applyFill="1" applyBorder="1" applyAlignment="1">
      <alignment horizontal="center" vertical="center"/>
    </xf>
    <xf numFmtId="166" fontId="7" fillId="0" borderId="0" xfId="0" applyNumberFormat="1" applyFont="1" applyFill="1" applyBorder="1" applyAlignment="1">
      <alignment horizontal="center" vertical="center"/>
    </xf>
    <xf numFmtId="164" fontId="12" fillId="0" borderId="25" xfId="0" applyNumberFormat="1" applyFont="1" applyFill="1" applyBorder="1" applyAlignment="1">
      <alignment horizontal="center" vertical="center"/>
    </xf>
    <xf numFmtId="0" fontId="50" fillId="0" borderId="0" xfId="0" applyFont="1" applyFill="1" applyAlignment="1">
      <alignment horizontal="center" vertical="center"/>
    </xf>
    <xf numFmtId="164" fontId="49" fillId="0" borderId="25" xfId="0" applyNumberFormat="1" applyFont="1" applyFill="1" applyBorder="1" applyAlignment="1">
      <alignment horizontal="center" vertical="center"/>
    </xf>
    <xf numFmtId="0" fontId="49" fillId="0" borderId="0" xfId="0" applyFont="1" applyFill="1" applyBorder="1" applyAlignment="1">
      <alignment horizontal="center" vertical="center"/>
    </xf>
    <xf numFmtId="0" fontId="48" fillId="0" borderId="0" xfId="0" applyFont="1" applyFill="1" applyBorder="1" applyAlignment="1">
      <alignment horizontal="center" vertical="center"/>
    </xf>
    <xf numFmtId="168" fontId="12" fillId="0" borderId="0" xfId="0" applyNumberFormat="1" applyFont="1" applyFill="1" applyAlignment="1">
      <alignment vertical="center"/>
    </xf>
    <xf numFmtId="0" fontId="49" fillId="0" borderId="0" xfId="0" applyFont="1" applyFill="1" applyAlignment="1">
      <alignment vertical="center"/>
    </xf>
    <xf numFmtId="0" fontId="50" fillId="0" borderId="0" xfId="0" applyFont="1" applyFill="1" applyAlignment="1">
      <alignment vertical="center"/>
    </xf>
    <xf numFmtId="0" fontId="48" fillId="0" borderId="0" xfId="0" applyFont="1" applyFill="1" applyAlignment="1">
      <alignment vertical="center"/>
    </xf>
    <xf numFmtId="0" fontId="49" fillId="0" borderId="0" xfId="0" applyFont="1" applyFill="1" applyBorder="1" applyAlignment="1">
      <alignment vertical="center"/>
    </xf>
    <xf numFmtId="0" fontId="48" fillId="0" borderId="0" xfId="0" applyFont="1" applyFill="1" applyBorder="1" applyAlignment="1">
      <alignment vertical="center"/>
    </xf>
    <xf numFmtId="4" fontId="47" fillId="0" borderId="23" xfId="0" applyNumberFormat="1" applyFont="1" applyFill="1" applyBorder="1" applyAlignment="1">
      <alignment horizontal="center" vertical="center"/>
    </xf>
    <xf numFmtId="164" fontId="49" fillId="0" borderId="0" xfId="0" applyNumberFormat="1" applyFont="1" applyFill="1" applyAlignment="1">
      <alignment horizontal="center" vertical="center"/>
    </xf>
    <xf numFmtId="164" fontId="50" fillId="0" borderId="0" xfId="0" applyNumberFormat="1" applyFont="1" applyFill="1" applyAlignment="1">
      <alignment horizontal="center" vertical="center"/>
    </xf>
    <xf numFmtId="164" fontId="49" fillId="0" borderId="0" xfId="0" applyNumberFormat="1" applyFont="1" applyFill="1" applyBorder="1" applyAlignment="1">
      <alignment horizontal="center" vertical="center"/>
    </xf>
    <xf numFmtId="164" fontId="48" fillId="0" borderId="0" xfId="0" applyNumberFormat="1" applyFont="1" applyFill="1" applyBorder="1" applyAlignment="1">
      <alignment horizontal="center" vertical="center"/>
    </xf>
    <xf numFmtId="0" fontId="43" fillId="0" borderId="0" xfId="0" applyFont="1" applyFill="1"/>
    <xf numFmtId="0" fontId="0" fillId="0" borderId="0" xfId="0" applyFill="1"/>
    <xf numFmtId="0" fontId="49" fillId="0" borderId="12" xfId="0" applyFont="1" applyFill="1" applyBorder="1" applyAlignment="1">
      <alignment vertical="center" textRotation="90"/>
    </xf>
    <xf numFmtId="168" fontId="49" fillId="0" borderId="12" xfId="0" applyNumberFormat="1" applyFont="1" applyFill="1" applyBorder="1" applyAlignment="1">
      <alignment vertical="center"/>
    </xf>
    <xf numFmtId="2" fontId="47" fillId="0" borderId="14" xfId="0" applyNumberFormat="1" applyFont="1" applyFill="1" applyBorder="1" applyAlignment="1" applyProtection="1">
      <alignment horizontal="center" vertical="center" wrapText="1"/>
    </xf>
    <xf numFmtId="0" fontId="40" fillId="0" borderId="0" xfId="0" applyFont="1" applyFill="1" applyBorder="1" applyAlignment="1">
      <alignment horizontal="center" vertical="center"/>
    </xf>
    <xf numFmtId="2" fontId="41" fillId="0" borderId="0" xfId="0" applyNumberFormat="1" applyFont="1" applyFill="1" applyBorder="1" applyAlignment="1" applyProtection="1">
      <alignment horizontal="center" vertical="center" wrapText="1"/>
    </xf>
    <xf numFmtId="2" fontId="41" fillId="0" borderId="0" xfId="0" applyNumberFormat="1" applyFont="1" applyFill="1" applyBorder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42" fillId="0" borderId="0" xfId="0" applyFont="1" applyFill="1" applyBorder="1" applyAlignment="1">
      <alignment horizontal="left" vertical="center"/>
    </xf>
    <xf numFmtId="164" fontId="8" fillId="0" borderId="61" xfId="0" applyNumberFormat="1" applyFont="1" applyFill="1" applyBorder="1" applyAlignment="1">
      <alignment horizontal="center" vertical="center"/>
    </xf>
    <xf numFmtId="164" fontId="47" fillId="0" borderId="57" xfId="0" applyNumberFormat="1" applyFont="1" applyFill="1" applyBorder="1" applyAlignment="1">
      <alignment horizontal="center" vertical="center"/>
    </xf>
    <xf numFmtId="164" fontId="8" fillId="0" borderId="57" xfId="0" applyNumberFormat="1" applyFont="1" applyFill="1" applyBorder="1" applyAlignment="1">
      <alignment horizontal="center" vertical="center"/>
    </xf>
    <xf numFmtId="164" fontId="8" fillId="0" borderId="58" xfId="0" applyNumberFormat="1" applyFont="1" applyFill="1" applyBorder="1" applyAlignment="1">
      <alignment horizontal="center" vertical="center"/>
    </xf>
    <xf numFmtId="164" fontId="47" fillId="0" borderId="24" xfId="0" applyNumberFormat="1" applyFont="1" applyFill="1" applyBorder="1" applyAlignment="1">
      <alignment horizontal="center" vertical="center"/>
    </xf>
    <xf numFmtId="4" fontId="39" fillId="0" borderId="24" xfId="0" applyNumberFormat="1" applyFont="1" applyFill="1" applyBorder="1" applyAlignment="1">
      <alignment horizontal="center" vertical="center"/>
    </xf>
    <xf numFmtId="2" fontId="12" fillId="0" borderId="13" xfId="0" applyNumberFormat="1" applyFont="1" applyFill="1" applyBorder="1" applyAlignment="1">
      <alignment horizontal="center" vertical="center"/>
    </xf>
    <xf numFmtId="4" fontId="12" fillId="0" borderId="13" xfId="0" applyNumberFormat="1" applyFont="1" applyFill="1" applyBorder="1" applyAlignment="1">
      <alignment horizontal="center" vertical="center" wrapText="1"/>
    </xf>
    <xf numFmtId="168" fontId="4" fillId="0" borderId="0" xfId="0" applyNumberFormat="1" applyFont="1" applyFill="1" applyAlignment="1">
      <alignment horizontal="center" vertical="center"/>
    </xf>
    <xf numFmtId="4" fontId="49" fillId="0" borderId="0" xfId="0" applyNumberFormat="1" applyFont="1" applyFill="1" applyAlignment="1">
      <alignment horizontal="center" vertical="center"/>
    </xf>
    <xf numFmtId="4" fontId="50" fillId="0" borderId="0" xfId="0" applyNumberFormat="1" applyFont="1" applyFill="1" applyAlignment="1">
      <alignment horizontal="center" vertical="center"/>
    </xf>
    <xf numFmtId="4" fontId="49" fillId="0" borderId="0" xfId="0" applyNumberFormat="1" applyFont="1" applyFill="1" applyBorder="1" applyAlignment="1">
      <alignment horizontal="center" vertical="center"/>
    </xf>
    <xf numFmtId="4" fontId="48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49" fontId="2" fillId="0" borderId="0" xfId="1" applyNumberFormat="1" applyFont="1" applyFill="1" applyBorder="1" applyAlignment="1" applyProtection="1">
      <alignment horizontal="center" vertical="center" wrapText="1"/>
    </xf>
    <xf numFmtId="49" fontId="3" fillId="0" borderId="0" xfId="0" applyNumberFormat="1" applyFont="1" applyFill="1" applyBorder="1" applyAlignment="1" applyProtection="1">
      <alignment horizontal="center" vertical="center" textRotation="90" wrapText="1"/>
    </xf>
    <xf numFmtId="168" fontId="3" fillId="0" borderId="0" xfId="0" applyNumberFormat="1" applyFont="1" applyFill="1" applyBorder="1" applyAlignment="1" applyProtection="1">
      <alignment horizontal="center" vertical="center"/>
    </xf>
    <xf numFmtId="0" fontId="20" fillId="0" borderId="0" xfId="0" applyFont="1" applyFill="1" applyAlignment="1">
      <alignment horizontal="left" vertical="center"/>
    </xf>
    <xf numFmtId="0" fontId="20" fillId="0" borderId="0" xfId="0" applyFont="1" applyFill="1" applyBorder="1" applyAlignment="1">
      <alignment horizontal="left" vertical="center"/>
    </xf>
    <xf numFmtId="0" fontId="53" fillId="0" borderId="0" xfId="0" applyFont="1" applyFill="1" applyAlignment="1">
      <alignment horizontal="center" vertical="center"/>
    </xf>
    <xf numFmtId="164" fontId="53" fillId="0" borderId="0" xfId="0" applyNumberFormat="1" applyFont="1" applyFill="1" applyAlignment="1">
      <alignment horizontal="center" vertical="center"/>
    </xf>
    <xf numFmtId="3" fontId="21" fillId="0" borderId="23" xfId="0" applyNumberFormat="1" applyFont="1" applyFill="1" applyBorder="1" applyAlignment="1" applyProtection="1">
      <alignment horizontal="center" vertical="center" wrapText="1"/>
    </xf>
    <xf numFmtId="3" fontId="21" fillId="0" borderId="24" xfId="0" applyNumberFormat="1" applyFont="1" applyFill="1" applyBorder="1" applyAlignment="1" applyProtection="1">
      <alignment horizontal="center" vertical="center" wrapText="1"/>
    </xf>
    <xf numFmtId="3" fontId="21" fillId="0" borderId="24" xfId="2" applyNumberFormat="1" applyFont="1" applyFill="1" applyBorder="1" applyAlignment="1" applyProtection="1">
      <alignment horizontal="center" vertical="center" wrapText="1"/>
    </xf>
    <xf numFmtId="3" fontId="21" fillId="0" borderId="26" xfId="0" applyNumberFormat="1" applyFont="1" applyFill="1" applyBorder="1" applyAlignment="1" applyProtection="1">
      <alignment horizontal="center" vertical="center" wrapText="1"/>
    </xf>
    <xf numFmtId="3" fontId="21" fillId="0" borderId="0" xfId="0" applyNumberFormat="1" applyFont="1" applyFill="1" applyBorder="1" applyAlignment="1" applyProtection="1">
      <alignment horizontal="center" vertical="center" wrapText="1"/>
    </xf>
    <xf numFmtId="3" fontId="21" fillId="0" borderId="23" xfId="0" applyNumberFormat="1" applyFont="1" applyFill="1" applyBorder="1" applyAlignment="1">
      <alignment horizontal="center" vertical="center" wrapText="1"/>
    </xf>
    <xf numFmtId="3" fontId="21" fillId="0" borderId="24" xfId="0" applyNumberFormat="1" applyFont="1" applyFill="1" applyBorder="1" applyAlignment="1">
      <alignment horizontal="center" vertical="center" wrapText="1"/>
    </xf>
    <xf numFmtId="3" fontId="21" fillId="0" borderId="26" xfId="0" applyNumberFormat="1" applyFont="1" applyFill="1" applyBorder="1" applyAlignment="1">
      <alignment horizontal="center" vertical="center" wrapText="1"/>
    </xf>
    <xf numFmtId="3" fontId="21" fillId="0" borderId="25" xfId="0" applyNumberFormat="1" applyFont="1" applyFill="1" applyBorder="1" applyAlignment="1">
      <alignment horizontal="center" vertical="center" wrapText="1"/>
    </xf>
    <xf numFmtId="3" fontId="54" fillId="0" borderId="25" xfId="0" applyNumberFormat="1" applyFont="1" applyFill="1" applyBorder="1" applyAlignment="1">
      <alignment horizontal="center" vertical="center" wrapText="1"/>
    </xf>
    <xf numFmtId="3" fontId="21" fillId="0" borderId="23" xfId="0" applyNumberFormat="1" applyFont="1" applyFill="1" applyBorder="1" applyAlignment="1">
      <alignment horizontal="center" vertical="center"/>
    </xf>
    <xf numFmtId="3" fontId="21" fillId="0" borderId="24" xfId="0" applyNumberFormat="1" applyFont="1" applyFill="1" applyBorder="1" applyAlignment="1">
      <alignment horizontal="center" vertical="center"/>
    </xf>
    <xf numFmtId="3" fontId="21" fillId="0" borderId="26" xfId="0" applyNumberFormat="1" applyFont="1" applyFill="1" applyBorder="1" applyAlignment="1">
      <alignment horizontal="center" vertical="center"/>
    </xf>
    <xf numFmtId="3" fontId="30" fillId="0" borderId="24" xfId="0" applyNumberFormat="1" applyFont="1" applyFill="1" applyBorder="1" applyAlignment="1" applyProtection="1">
      <alignment horizontal="center" vertical="center" wrapText="1"/>
    </xf>
    <xf numFmtId="3" fontId="21" fillId="0" borderId="42" xfId="0" applyNumberFormat="1" applyFont="1" applyFill="1" applyBorder="1" applyAlignment="1" applyProtection="1">
      <alignment horizontal="center" vertical="center" wrapText="1"/>
    </xf>
    <xf numFmtId="3" fontId="21" fillId="0" borderId="25" xfId="0" applyNumberFormat="1" applyFont="1" applyFill="1" applyBorder="1" applyAlignment="1" applyProtection="1">
      <alignment horizontal="center" vertical="center" wrapText="1"/>
    </xf>
    <xf numFmtId="3" fontId="30" fillId="0" borderId="24" xfId="0" applyNumberFormat="1" applyFont="1" applyFill="1" applyBorder="1" applyAlignment="1">
      <alignment horizontal="center" vertical="center"/>
    </xf>
    <xf numFmtId="3" fontId="30" fillId="0" borderId="25" xfId="0" applyNumberFormat="1" applyFont="1" applyFill="1" applyBorder="1" applyAlignment="1">
      <alignment horizontal="center" vertical="center"/>
    </xf>
    <xf numFmtId="3" fontId="21" fillId="0" borderId="25" xfId="0" applyNumberFormat="1" applyFont="1" applyFill="1" applyBorder="1" applyAlignment="1">
      <alignment horizontal="center" vertical="center"/>
    </xf>
    <xf numFmtId="3" fontId="21" fillId="0" borderId="38" xfId="0" applyNumberFormat="1" applyFont="1" applyFill="1" applyBorder="1" applyAlignment="1">
      <alignment horizontal="center" vertical="center"/>
    </xf>
    <xf numFmtId="3" fontId="21" fillId="0" borderId="1" xfId="0" applyNumberFormat="1" applyFont="1" applyFill="1" applyBorder="1" applyAlignment="1">
      <alignment horizontal="center" vertical="center"/>
    </xf>
    <xf numFmtId="3" fontId="21" fillId="0" borderId="2" xfId="0" applyNumberFormat="1" applyFont="1" applyFill="1" applyBorder="1" applyAlignment="1">
      <alignment horizontal="center" vertical="center"/>
    </xf>
    <xf numFmtId="3" fontId="21" fillId="0" borderId="3" xfId="0" applyNumberFormat="1" applyFont="1" applyFill="1" applyBorder="1" applyAlignment="1">
      <alignment horizontal="center" vertical="center"/>
    </xf>
    <xf numFmtId="3" fontId="21" fillId="0" borderId="49" xfId="0" applyNumberFormat="1" applyFont="1" applyFill="1" applyBorder="1" applyAlignment="1">
      <alignment horizontal="center" vertical="center"/>
    </xf>
    <xf numFmtId="3" fontId="54" fillId="0" borderId="19" xfId="0" applyNumberFormat="1" applyFont="1" applyFill="1" applyBorder="1" applyAlignment="1">
      <alignment horizontal="center" vertical="center"/>
    </xf>
    <xf numFmtId="3" fontId="21" fillId="0" borderId="39" xfId="0" applyNumberFormat="1" applyFont="1" applyFill="1" applyBorder="1" applyAlignment="1">
      <alignment horizontal="center" vertical="center"/>
    </xf>
    <xf numFmtId="3" fontId="21" fillId="0" borderId="20" xfId="0" applyNumberFormat="1" applyFont="1" applyFill="1" applyBorder="1" applyAlignment="1">
      <alignment horizontal="center" vertical="center"/>
    </xf>
    <xf numFmtId="3" fontId="21" fillId="0" borderId="0" xfId="0" applyNumberFormat="1" applyFont="1" applyFill="1" applyAlignment="1">
      <alignment horizontal="center" vertical="center"/>
    </xf>
    <xf numFmtId="3" fontId="54" fillId="0" borderId="12" xfId="0" applyNumberFormat="1" applyFont="1" applyFill="1" applyBorder="1" applyAlignment="1">
      <alignment horizontal="center" vertical="center"/>
    </xf>
    <xf numFmtId="3" fontId="21" fillId="0" borderId="13" xfId="0" applyNumberFormat="1" applyFont="1" applyFill="1" applyBorder="1" applyAlignment="1">
      <alignment horizontal="center" vertical="center"/>
    </xf>
    <xf numFmtId="0" fontId="40" fillId="0" borderId="0" xfId="0" applyFont="1" applyFill="1" applyAlignment="1">
      <alignment horizontal="left" vertical="center"/>
    </xf>
    <xf numFmtId="4" fontId="0" fillId="0" borderId="0" xfId="0" applyNumberFormat="1" applyAlignment="1">
      <alignment horizontal="center"/>
    </xf>
    <xf numFmtId="0" fontId="0" fillId="5" borderId="13" xfId="0" applyFill="1" applyBorder="1"/>
    <xf numFmtId="4" fontId="0" fillId="5" borderId="13" xfId="0" applyNumberFormat="1" applyFill="1" applyBorder="1" applyAlignment="1">
      <alignment horizontal="center"/>
    </xf>
    <xf numFmtId="0" fontId="55" fillId="0" borderId="13" xfId="0" applyFont="1" applyBorder="1"/>
    <xf numFmtId="4" fontId="55" fillId="0" borderId="13" xfId="0" applyNumberFormat="1" applyFont="1" applyBorder="1" applyAlignment="1">
      <alignment horizontal="center"/>
    </xf>
    <xf numFmtId="0" fontId="0" fillId="5" borderId="13" xfId="0" applyFill="1" applyBorder="1" applyAlignment="1">
      <alignment horizontal="center"/>
    </xf>
    <xf numFmtId="0" fontId="55" fillId="5" borderId="13" xfId="0" applyFont="1" applyFill="1" applyBorder="1"/>
    <xf numFmtId="4" fontId="55" fillId="5" borderId="13" xfId="0" applyNumberFormat="1" applyFont="1" applyFill="1" applyBorder="1" applyAlignment="1">
      <alignment horizontal="center"/>
    </xf>
    <xf numFmtId="0" fontId="0" fillId="6" borderId="13" xfId="0" applyFill="1" applyBorder="1"/>
    <xf numFmtId="4" fontId="0" fillId="6" borderId="13" xfId="0" applyNumberFormat="1" applyFill="1" applyBorder="1" applyAlignment="1">
      <alignment horizontal="center"/>
    </xf>
    <xf numFmtId="0" fontId="0" fillId="6" borderId="13" xfId="0" applyFill="1" applyBorder="1" applyAlignment="1">
      <alignment horizontal="center"/>
    </xf>
    <xf numFmtId="0" fontId="0" fillId="7" borderId="13" xfId="0" applyFill="1" applyBorder="1"/>
    <xf numFmtId="4" fontId="0" fillId="7" borderId="13" xfId="0" applyNumberFormat="1" applyFill="1" applyBorder="1" applyAlignment="1">
      <alignment horizontal="center"/>
    </xf>
    <xf numFmtId="0" fontId="0" fillId="7" borderId="13" xfId="0" applyFill="1" applyBorder="1" applyAlignment="1">
      <alignment horizontal="center"/>
    </xf>
    <xf numFmtId="0" fontId="55" fillId="6" borderId="13" xfId="0" applyFont="1" applyFill="1" applyBorder="1"/>
    <xf numFmtId="4" fontId="55" fillId="6" borderId="13" xfId="0" applyNumberFormat="1" applyFont="1" applyFill="1" applyBorder="1" applyAlignment="1">
      <alignment horizontal="center"/>
    </xf>
    <xf numFmtId="0" fontId="55" fillId="0" borderId="0" xfId="0" applyFont="1"/>
    <xf numFmtId="0" fontId="55" fillId="7" borderId="13" xfId="0" applyFont="1" applyFill="1" applyBorder="1"/>
    <xf numFmtId="4" fontId="55" fillId="7" borderId="13" xfId="0" applyNumberFormat="1" applyFont="1" applyFill="1" applyBorder="1" applyAlignment="1">
      <alignment horizontal="center"/>
    </xf>
    <xf numFmtId="4" fontId="12" fillId="0" borderId="0" xfId="0" applyNumberFormat="1" applyFont="1" applyFill="1" applyAlignment="1">
      <alignment vertical="center"/>
    </xf>
    <xf numFmtId="4" fontId="12" fillId="7" borderId="13" xfId="0" applyNumberFormat="1" applyFont="1" applyFill="1" applyBorder="1" applyAlignment="1">
      <alignment vertical="center"/>
    </xf>
    <xf numFmtId="0" fontId="12" fillId="7" borderId="13" xfId="0" applyFont="1" applyFill="1" applyBorder="1" applyAlignment="1">
      <alignment vertical="center"/>
    </xf>
    <xf numFmtId="4" fontId="1" fillId="7" borderId="13" xfId="0" applyNumberFormat="1" applyFont="1" applyFill="1" applyBorder="1" applyAlignment="1">
      <alignment vertical="center"/>
    </xf>
    <xf numFmtId="164" fontId="7" fillId="0" borderId="0" xfId="0" applyNumberFormat="1" applyFont="1" applyFill="1" applyAlignment="1">
      <alignment vertical="center"/>
    </xf>
    <xf numFmtId="2" fontId="7" fillId="0" borderId="0" xfId="0" applyNumberFormat="1" applyFont="1" applyFill="1" applyAlignment="1">
      <alignment vertical="center"/>
    </xf>
    <xf numFmtId="2" fontId="12" fillId="0" borderId="0" xfId="0" applyNumberFormat="1" applyFont="1" applyFill="1" applyAlignment="1">
      <alignment vertical="center"/>
    </xf>
    <xf numFmtId="0" fontId="55" fillId="0" borderId="13" xfId="0" applyFont="1" applyBorder="1" applyAlignment="1">
      <alignment vertical="center"/>
    </xf>
    <xf numFmtId="0" fontId="55" fillId="0" borderId="13" xfId="0" applyFont="1" applyBorder="1" applyAlignment="1">
      <alignment horizontal="center" vertical="center"/>
    </xf>
    <xf numFmtId="0" fontId="45" fillId="0" borderId="13" xfId="0" applyFont="1" applyBorder="1" applyAlignment="1">
      <alignment horizontal="center" vertical="center"/>
    </xf>
    <xf numFmtId="0" fontId="55" fillId="0" borderId="13" xfId="0" applyFont="1" applyBorder="1" applyAlignment="1">
      <alignment horizontal="center" vertical="center" wrapText="1"/>
    </xf>
    <xf numFmtId="4" fontId="55" fillId="0" borderId="13" xfId="0" applyNumberFormat="1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5" borderId="13" xfId="0" applyFill="1" applyBorder="1" applyAlignment="1">
      <alignment horizontal="center" vertical="center"/>
    </xf>
    <xf numFmtId="0" fontId="0" fillId="5" borderId="13" xfId="0" applyFill="1" applyBorder="1" applyAlignment="1">
      <alignment vertical="center"/>
    </xf>
    <xf numFmtId="0" fontId="43" fillId="5" borderId="13" xfId="0" applyFont="1" applyFill="1" applyBorder="1" applyAlignment="1">
      <alignment horizontal="center" vertical="center"/>
    </xf>
    <xf numFmtId="2" fontId="43" fillId="5" borderId="13" xfId="0" applyNumberFormat="1" applyFont="1" applyFill="1" applyBorder="1" applyAlignment="1">
      <alignment horizontal="center" vertical="center"/>
    </xf>
    <xf numFmtId="164" fontId="0" fillId="5" borderId="13" xfId="0" applyNumberFormat="1" applyFill="1" applyBorder="1" applyAlignment="1">
      <alignment horizontal="center" vertical="center"/>
    </xf>
    <xf numFmtId="4" fontId="0" fillId="5" borderId="13" xfId="0" applyNumberFormat="1" applyFill="1" applyBorder="1" applyAlignment="1">
      <alignment horizontal="center" vertical="center"/>
    </xf>
    <xf numFmtId="0" fontId="0" fillId="6" borderId="13" xfId="0" applyFill="1" applyBorder="1" applyAlignment="1">
      <alignment horizontal="center" vertical="center"/>
    </xf>
    <xf numFmtId="0" fontId="0" fillId="6" borderId="13" xfId="0" applyFill="1" applyBorder="1" applyAlignment="1">
      <alignment vertical="center"/>
    </xf>
    <xf numFmtId="0" fontId="43" fillId="6" borderId="13" xfId="0" applyFont="1" applyFill="1" applyBorder="1" applyAlignment="1">
      <alignment horizontal="center" vertical="center"/>
    </xf>
    <xf numFmtId="4" fontId="0" fillId="6" borderId="13" xfId="0" applyNumberFormat="1" applyFill="1" applyBorder="1" applyAlignment="1">
      <alignment horizontal="center" vertical="center"/>
    </xf>
    <xf numFmtId="0" fontId="0" fillId="7" borderId="13" xfId="0" applyFill="1" applyBorder="1" applyAlignment="1">
      <alignment horizontal="center" vertical="center"/>
    </xf>
    <xf numFmtId="0" fontId="0" fillId="7" borderId="13" xfId="0" applyFill="1" applyBorder="1" applyAlignment="1">
      <alignment vertical="center"/>
    </xf>
    <xf numFmtId="0" fontId="43" fillId="7" borderId="13" xfId="0" applyFont="1" applyFill="1" applyBorder="1" applyAlignment="1">
      <alignment horizontal="center" vertical="center"/>
    </xf>
    <xf numFmtId="4" fontId="0" fillId="7" borderId="13" xfId="0" applyNumberForma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3" fillId="0" borderId="0" xfId="0" applyFont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2" fontId="43" fillId="0" borderId="0" xfId="0" applyNumberFormat="1" applyFont="1" applyAlignment="1">
      <alignment horizontal="center" vertical="center"/>
    </xf>
    <xf numFmtId="2" fontId="56" fillId="0" borderId="0" xfId="0" applyNumberFormat="1" applyFont="1" applyAlignment="1">
      <alignment horizontal="center" vertical="center"/>
    </xf>
    <xf numFmtId="0" fontId="56" fillId="0" borderId="13" xfId="0" applyFont="1" applyBorder="1" applyAlignment="1">
      <alignment horizontal="center" vertical="center"/>
    </xf>
    <xf numFmtId="2" fontId="57" fillId="5" borderId="13" xfId="0" applyNumberFormat="1" applyFont="1" applyFill="1" applyBorder="1" applyAlignment="1">
      <alignment horizontal="center" vertical="center"/>
    </xf>
    <xf numFmtId="0" fontId="57" fillId="0" borderId="0" xfId="0" applyFont="1" applyAlignment="1">
      <alignment horizontal="center" vertical="center"/>
    </xf>
    <xf numFmtId="2" fontId="43" fillId="6" borderId="13" xfId="0" applyNumberFormat="1" applyFont="1" applyFill="1" applyBorder="1" applyAlignment="1">
      <alignment horizontal="center" vertical="center"/>
    </xf>
    <xf numFmtId="164" fontId="0" fillId="6" borderId="13" xfId="0" applyNumberFormat="1" applyFill="1" applyBorder="1" applyAlignment="1">
      <alignment horizontal="center" vertical="center"/>
    </xf>
    <xf numFmtId="2" fontId="57" fillId="6" borderId="13" xfId="0" applyNumberFormat="1" applyFont="1" applyFill="1" applyBorder="1" applyAlignment="1">
      <alignment horizontal="center" vertical="center"/>
    </xf>
    <xf numFmtId="2" fontId="0" fillId="0" borderId="0" xfId="0" applyNumberFormat="1" applyAlignment="1">
      <alignment vertical="center"/>
    </xf>
    <xf numFmtId="2" fontId="45" fillId="0" borderId="13" xfId="0" applyNumberFormat="1" applyFont="1" applyBorder="1" applyAlignment="1">
      <alignment horizontal="center" vertical="center"/>
    </xf>
    <xf numFmtId="2" fontId="43" fillId="7" borderId="13" xfId="0" applyNumberFormat="1" applyFont="1" applyFill="1" applyBorder="1" applyAlignment="1">
      <alignment horizontal="center" vertical="center"/>
    </xf>
    <xf numFmtId="2" fontId="8" fillId="8" borderId="13" xfId="0" applyNumberFormat="1" applyFont="1" applyFill="1" applyBorder="1" applyAlignment="1">
      <alignment horizontal="center"/>
    </xf>
    <xf numFmtId="0" fontId="8" fillId="5" borderId="13" xfId="0" applyFont="1" applyFill="1" applyBorder="1" applyAlignment="1">
      <alignment horizontal="center" vertical="center" wrapText="1"/>
    </xf>
    <xf numFmtId="2" fontId="8" fillId="5" borderId="13" xfId="0" applyNumberFormat="1" applyFont="1" applyFill="1" applyBorder="1" applyAlignment="1">
      <alignment horizontal="center"/>
    </xf>
    <xf numFmtId="164" fontId="0" fillId="7" borderId="13" xfId="0" applyNumberFormat="1" applyFill="1" applyBorder="1" applyAlignment="1">
      <alignment horizontal="center" vertical="center"/>
    </xf>
    <xf numFmtId="2" fontId="57" fillId="7" borderId="13" xfId="0" applyNumberFormat="1" applyFont="1" applyFill="1" applyBorder="1" applyAlignment="1">
      <alignment horizontal="center" vertical="center"/>
    </xf>
    <xf numFmtId="4" fontId="55" fillId="0" borderId="0" xfId="0" applyNumberFormat="1" applyFont="1" applyFill="1" applyAlignment="1">
      <alignment vertical="center"/>
    </xf>
    <xf numFmtId="4" fontId="55" fillId="0" borderId="13" xfId="0" applyNumberFormat="1" applyFont="1" applyFill="1" applyBorder="1" applyAlignment="1">
      <alignment horizontal="center" vertical="center"/>
    </xf>
    <xf numFmtId="4" fontId="55" fillId="5" borderId="13" xfId="0" applyNumberFormat="1" applyFont="1" applyFill="1" applyBorder="1" applyAlignment="1">
      <alignment horizontal="center" vertical="center"/>
    </xf>
    <xf numFmtId="4" fontId="55" fillId="8" borderId="13" xfId="0" applyNumberFormat="1" applyFont="1" applyFill="1" applyBorder="1" applyAlignment="1">
      <alignment horizontal="center" vertical="center"/>
    </xf>
    <xf numFmtId="4" fontId="56" fillId="0" borderId="13" xfId="0" applyNumberFormat="1" applyFont="1" applyFill="1" applyBorder="1" applyAlignment="1">
      <alignment vertical="center"/>
    </xf>
    <xf numFmtId="4" fontId="55" fillId="7" borderId="13" xfId="0" applyNumberFormat="1" applyFont="1" applyFill="1" applyBorder="1" applyAlignment="1">
      <alignment horizontal="center" vertical="center"/>
    </xf>
    <xf numFmtId="2" fontId="8" fillId="7" borderId="13" xfId="0" applyNumberFormat="1" applyFont="1" applyFill="1" applyBorder="1" applyAlignment="1">
      <alignment horizontal="center"/>
    </xf>
    <xf numFmtId="0" fontId="56" fillId="0" borderId="13" xfId="0" applyFont="1" applyFill="1" applyBorder="1"/>
    <xf numFmtId="4" fontId="56" fillId="0" borderId="13" xfId="0" applyNumberFormat="1" applyFont="1" applyFill="1" applyBorder="1" applyAlignment="1">
      <alignment horizontal="center"/>
    </xf>
    <xf numFmtId="166" fontId="12" fillId="0" borderId="0" xfId="0" applyNumberFormat="1" applyFont="1" applyFill="1" applyAlignment="1">
      <alignment vertical="center"/>
    </xf>
    <xf numFmtId="4" fontId="12" fillId="0" borderId="0" xfId="0" applyNumberFormat="1" applyFont="1" applyFill="1" applyBorder="1" applyAlignment="1">
      <alignment vertical="center"/>
    </xf>
    <xf numFmtId="4" fontId="39" fillId="0" borderId="0" xfId="0" applyNumberFormat="1" applyFont="1" applyFill="1" applyAlignment="1">
      <alignment vertical="center"/>
    </xf>
    <xf numFmtId="0" fontId="39" fillId="0" borderId="0" xfId="0" applyFont="1" applyFill="1" applyAlignment="1">
      <alignment vertical="center"/>
    </xf>
    <xf numFmtId="4" fontId="39" fillId="0" borderId="0" xfId="0" applyNumberFormat="1" applyFont="1" applyFill="1" applyBorder="1" applyAlignment="1">
      <alignment vertical="center"/>
    </xf>
    <xf numFmtId="0" fontId="58" fillId="0" borderId="0" xfId="0" applyFont="1" applyFill="1" applyAlignment="1">
      <alignment horizontal="center" vertical="center"/>
    </xf>
    <xf numFmtId="0" fontId="54" fillId="0" borderId="0" xfId="0" applyFont="1" applyFill="1" applyBorder="1" applyAlignment="1">
      <alignment vertical="center"/>
    </xf>
    <xf numFmtId="0" fontId="58" fillId="0" borderId="27" xfId="0" applyFont="1" applyFill="1" applyBorder="1" applyAlignment="1">
      <alignment vertical="center"/>
    </xf>
    <xf numFmtId="3" fontId="58" fillId="0" borderId="17" xfId="0" applyNumberFormat="1" applyFont="1" applyFill="1" applyBorder="1" applyAlignment="1" applyProtection="1">
      <alignment horizontal="center" vertical="center" wrapText="1"/>
    </xf>
    <xf numFmtId="0" fontId="58" fillId="0" borderId="23" xfId="0" applyFont="1" applyFill="1" applyBorder="1" applyAlignment="1">
      <alignment horizontal="center" vertical="center"/>
    </xf>
    <xf numFmtId="0" fontId="58" fillId="0" borderId="0" xfId="0" applyFont="1" applyFill="1" applyAlignment="1">
      <alignment horizontal="left" vertical="center"/>
    </xf>
    <xf numFmtId="0" fontId="58" fillId="0" borderId="0" xfId="0" applyFont="1" applyFill="1" applyBorder="1" applyAlignment="1">
      <alignment horizontal="center" vertical="center"/>
    </xf>
    <xf numFmtId="0" fontId="58" fillId="0" borderId="0" xfId="0" applyFont="1" applyFill="1" applyBorder="1" applyAlignment="1">
      <alignment vertical="center"/>
    </xf>
    <xf numFmtId="0" fontId="21" fillId="0" borderId="0" xfId="0" applyFont="1" applyFill="1" applyBorder="1" applyAlignment="1">
      <alignment vertical="center"/>
    </xf>
    <xf numFmtId="0" fontId="58" fillId="0" borderId="0" xfId="0" applyFont="1" applyFill="1" applyBorder="1" applyAlignment="1">
      <alignment horizontal="left" vertical="center"/>
    </xf>
    <xf numFmtId="0" fontId="21" fillId="0" borderId="0" xfId="0" applyFont="1" applyFill="1" applyBorder="1" applyAlignment="1">
      <alignment horizontal="left" vertical="center"/>
    </xf>
    <xf numFmtId="0" fontId="5" fillId="0" borderId="0" xfId="0" applyFont="1" applyFill="1" applyAlignment="1">
      <alignment horizontal="left" vertical="center"/>
    </xf>
    <xf numFmtId="164" fontId="39" fillId="0" borderId="24" xfId="0" applyNumberFormat="1" applyFont="1" applyFill="1" applyBorder="1" applyAlignment="1">
      <alignment horizontal="center" vertical="center"/>
    </xf>
    <xf numFmtId="0" fontId="54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1" fillId="0" borderId="24" xfId="0" applyFont="1" applyFill="1" applyBorder="1" applyAlignment="1">
      <alignment vertical="center"/>
    </xf>
    <xf numFmtId="164" fontId="59" fillId="0" borderId="0" xfId="0" applyNumberFormat="1" applyFont="1" applyFill="1" applyAlignment="1">
      <alignment horizontal="center" vertical="center"/>
    </xf>
    <xf numFmtId="0" fontId="2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2" fontId="1" fillId="0" borderId="0" xfId="0" applyNumberFormat="1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4" fontId="1" fillId="0" borderId="0" xfId="0" applyNumberFormat="1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left" vertical="center"/>
    </xf>
    <xf numFmtId="0" fontId="21" fillId="0" borderId="0" xfId="0" applyFont="1" applyFill="1" applyAlignment="1">
      <alignment horizontal="left" vertical="center"/>
    </xf>
    <xf numFmtId="4" fontId="8" fillId="0" borderId="13" xfId="0" applyNumberFormat="1" applyFont="1" applyFill="1" applyBorder="1" applyAlignment="1" applyProtection="1">
      <alignment horizontal="center" vertical="center" wrapText="1"/>
    </xf>
    <xf numFmtId="164" fontId="34" fillId="0" borderId="2" xfId="0" applyNumberFormat="1" applyFont="1" applyFill="1" applyBorder="1" applyAlignment="1">
      <alignment horizontal="center" vertical="center" wrapText="1"/>
    </xf>
    <xf numFmtId="4" fontId="8" fillId="0" borderId="28" xfId="0" applyNumberFormat="1" applyFont="1" applyFill="1" applyBorder="1" applyAlignment="1" applyProtection="1">
      <alignment horizontal="center" vertical="center" wrapText="1"/>
    </xf>
    <xf numFmtId="0" fontId="12" fillId="0" borderId="29" xfId="0" applyFont="1" applyFill="1" applyBorder="1" applyAlignment="1">
      <alignment horizontal="center" vertical="center"/>
    </xf>
    <xf numFmtId="4" fontId="8" fillId="0" borderId="29" xfId="0" applyNumberFormat="1" applyFont="1" applyFill="1" applyBorder="1" applyAlignment="1" applyProtection="1">
      <alignment horizontal="center" vertical="center" wrapText="1"/>
    </xf>
    <xf numFmtId="4" fontId="8" fillId="0" borderId="30" xfId="0" applyNumberFormat="1" applyFont="1" applyFill="1" applyBorder="1" applyAlignment="1" applyProtection="1">
      <alignment horizontal="center" vertical="center" wrapText="1"/>
    </xf>
    <xf numFmtId="0" fontId="12" fillId="0" borderId="29" xfId="0" applyFont="1" applyFill="1" applyBorder="1" applyAlignment="1">
      <alignment horizontal="center" vertical="center" wrapText="1"/>
    </xf>
    <xf numFmtId="0" fontId="12" fillId="0" borderId="28" xfId="0" applyFont="1" applyFill="1" applyBorder="1" applyAlignment="1">
      <alignment horizontal="center" vertical="center" wrapText="1"/>
    </xf>
    <xf numFmtId="4" fontId="9" fillId="0" borderId="13" xfId="0" applyNumberFormat="1" applyFont="1" applyFill="1" applyBorder="1" applyAlignment="1" applyProtection="1">
      <alignment horizontal="center" vertical="center" wrapText="1"/>
    </xf>
    <xf numFmtId="0" fontId="12" fillId="0" borderId="13" xfId="0" applyFont="1" applyFill="1" applyBorder="1" applyAlignment="1">
      <alignment horizontal="center" vertical="center" wrapText="1"/>
    </xf>
    <xf numFmtId="0" fontId="12" fillId="0" borderId="17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left" vertical="center"/>
    </xf>
    <xf numFmtId="3" fontId="58" fillId="0" borderId="61" xfId="0" applyNumberFormat="1" applyFont="1" applyFill="1" applyBorder="1" applyAlignment="1" applyProtection="1">
      <alignment horizontal="center" vertical="center" wrapText="1"/>
    </xf>
    <xf numFmtId="3" fontId="7" fillId="0" borderId="57" xfId="0" applyNumberFormat="1" applyFont="1" applyFill="1" applyBorder="1" applyAlignment="1" applyProtection="1">
      <alignment horizontal="left" vertical="center" wrapText="1"/>
    </xf>
    <xf numFmtId="3" fontId="8" fillId="0" borderId="58" xfId="0" applyNumberFormat="1" applyFont="1" applyFill="1" applyBorder="1" applyAlignment="1" applyProtection="1">
      <alignment horizontal="left" vertical="center" wrapText="1"/>
    </xf>
    <xf numFmtId="2" fontId="8" fillId="0" borderId="61" xfId="0" applyNumberFormat="1" applyFont="1" applyFill="1" applyBorder="1" applyAlignment="1" applyProtection="1">
      <alignment horizontal="center" vertical="center" wrapText="1"/>
    </xf>
    <xf numFmtId="2" fontId="8" fillId="0" borderId="57" xfId="0" applyNumberFormat="1" applyFont="1" applyFill="1" applyBorder="1" applyAlignment="1" applyProtection="1">
      <alignment horizontal="center" vertical="center" wrapText="1"/>
    </xf>
    <xf numFmtId="2" fontId="8" fillId="0" borderId="59" xfId="0" applyNumberFormat="1" applyFont="1" applyFill="1" applyBorder="1" applyAlignment="1" applyProtection="1">
      <alignment horizontal="center" vertical="center" wrapText="1"/>
    </xf>
    <xf numFmtId="2" fontId="47" fillId="0" borderId="59" xfId="0" applyNumberFormat="1" applyFont="1" applyFill="1" applyBorder="1" applyAlignment="1" applyProtection="1">
      <alignment horizontal="center" vertical="center" wrapText="1"/>
    </xf>
    <xf numFmtId="2" fontId="8" fillId="0" borderId="58" xfId="0" applyNumberFormat="1" applyFont="1" applyFill="1" applyBorder="1" applyAlignment="1" applyProtection="1">
      <alignment horizontal="center" vertical="center" wrapText="1"/>
    </xf>
    <xf numFmtId="164" fontId="12" fillId="0" borderId="61" xfId="0" applyNumberFormat="1" applyFont="1" applyFill="1" applyBorder="1" applyAlignment="1">
      <alignment horizontal="center" vertical="center"/>
    </xf>
    <xf numFmtId="164" fontId="12" fillId="0" borderId="57" xfId="0" applyNumberFormat="1" applyFont="1" applyFill="1" applyBorder="1" applyAlignment="1">
      <alignment horizontal="center" vertical="center"/>
    </xf>
    <xf numFmtId="164" fontId="12" fillId="0" borderId="58" xfId="0" applyNumberFormat="1" applyFont="1" applyFill="1" applyBorder="1" applyAlignment="1">
      <alignment horizontal="center" vertical="center"/>
    </xf>
    <xf numFmtId="165" fontId="3" fillId="0" borderId="61" xfId="0" applyNumberFormat="1" applyFont="1" applyFill="1" applyBorder="1" applyAlignment="1" applyProtection="1">
      <alignment horizontal="center" vertical="center"/>
    </xf>
    <xf numFmtId="165" fontId="3" fillId="0" borderId="57" xfId="0" applyNumberFormat="1" applyFont="1" applyFill="1" applyBorder="1" applyAlignment="1" applyProtection="1">
      <alignment horizontal="center" vertical="center"/>
    </xf>
    <xf numFmtId="165" fontId="3" fillId="0" borderId="58" xfId="0" applyNumberFormat="1" applyFont="1" applyFill="1" applyBorder="1" applyAlignment="1" applyProtection="1">
      <alignment horizontal="center" vertical="center"/>
    </xf>
    <xf numFmtId="4" fontId="3" fillId="0" borderId="61" xfId="0" applyNumberFormat="1" applyFont="1" applyFill="1" applyBorder="1" applyAlignment="1" applyProtection="1">
      <alignment horizontal="center" vertical="center"/>
    </xf>
    <xf numFmtId="4" fontId="3" fillId="0" borderId="57" xfId="0" applyNumberFormat="1" applyFont="1" applyFill="1" applyBorder="1" applyAlignment="1" applyProtection="1">
      <alignment horizontal="center" vertical="center"/>
    </xf>
    <xf numFmtId="4" fontId="8" fillId="0" borderId="58" xfId="0" applyNumberFormat="1" applyFont="1" applyFill="1" applyBorder="1" applyAlignment="1" applyProtection="1">
      <alignment horizontal="center" vertical="center"/>
    </xf>
    <xf numFmtId="2" fontId="3" fillId="0" borderId="57" xfId="0" applyNumberFormat="1" applyFont="1" applyFill="1" applyBorder="1" applyAlignment="1" applyProtection="1">
      <alignment horizontal="center" vertical="center"/>
    </xf>
    <xf numFmtId="2" fontId="10" fillId="0" borderId="57" xfId="0" applyNumberFormat="1" applyFont="1" applyFill="1" applyBorder="1" applyAlignment="1" applyProtection="1">
      <alignment horizontal="center" vertical="center"/>
    </xf>
    <xf numFmtId="3" fontId="3" fillId="0" borderId="61" xfId="0" applyNumberFormat="1" applyFont="1" applyFill="1" applyBorder="1" applyAlignment="1" applyProtection="1">
      <alignment horizontal="center" vertical="center"/>
    </xf>
    <xf numFmtId="4" fontId="10" fillId="0" borderId="57" xfId="0" applyNumberFormat="1" applyFont="1" applyFill="1" applyBorder="1" applyAlignment="1" applyProtection="1">
      <alignment horizontal="center" vertical="center"/>
    </xf>
    <xf numFmtId="4" fontId="8" fillId="0" borderId="61" xfId="0" applyNumberFormat="1" applyFont="1" applyFill="1" applyBorder="1" applyAlignment="1" applyProtection="1">
      <alignment horizontal="center" vertical="center"/>
    </xf>
    <xf numFmtId="4" fontId="8" fillId="0" borderId="57" xfId="0" applyNumberFormat="1" applyFont="1" applyFill="1" applyBorder="1" applyAlignment="1" applyProtection="1">
      <alignment horizontal="center" vertical="center"/>
    </xf>
    <xf numFmtId="4" fontId="8" fillId="0" borderId="57" xfId="0" applyNumberFormat="1" applyFont="1" applyFill="1" applyBorder="1" applyAlignment="1">
      <alignment horizontal="center" vertical="center"/>
    </xf>
    <xf numFmtId="4" fontId="9" fillId="0" borderId="57" xfId="0" applyNumberFormat="1" applyFont="1" applyFill="1" applyBorder="1" applyAlignment="1" applyProtection="1">
      <alignment horizontal="center" vertical="center"/>
    </xf>
    <xf numFmtId="4" fontId="3" fillId="0" borderId="62" xfId="0" applyNumberFormat="1" applyFont="1" applyFill="1" applyBorder="1" applyAlignment="1" applyProtection="1">
      <alignment horizontal="center" vertical="center"/>
    </xf>
    <xf numFmtId="4" fontId="8" fillId="0" borderId="59" xfId="0" applyNumberFormat="1" applyFont="1" applyFill="1" applyBorder="1" applyAlignment="1" applyProtection="1">
      <alignment horizontal="center" vertical="center"/>
    </xf>
    <xf numFmtId="4" fontId="12" fillId="0" borderId="61" xfId="0" applyNumberFormat="1" applyFont="1" applyFill="1" applyBorder="1" applyAlignment="1">
      <alignment horizontal="center" vertical="center"/>
    </xf>
    <xf numFmtId="4" fontId="12" fillId="0" borderId="57" xfId="0" applyNumberFormat="1" applyFont="1" applyFill="1" applyBorder="1" applyAlignment="1">
      <alignment horizontal="center" vertical="center"/>
    </xf>
    <xf numFmtId="4" fontId="14" fillId="0" borderId="57" xfId="0" applyNumberFormat="1" applyFont="1" applyFill="1" applyBorder="1" applyAlignment="1">
      <alignment horizontal="center" vertical="center"/>
    </xf>
    <xf numFmtId="4" fontId="14" fillId="0" borderId="59" xfId="0" applyNumberFormat="1" applyFont="1" applyFill="1" applyBorder="1" applyAlignment="1">
      <alignment horizontal="center" vertical="center"/>
    </xf>
    <xf numFmtId="4" fontId="1" fillId="0" borderId="59" xfId="0" applyNumberFormat="1" applyFont="1" applyFill="1" applyBorder="1" applyAlignment="1">
      <alignment horizontal="center" vertical="center"/>
    </xf>
    <xf numFmtId="4" fontId="12" fillId="0" borderId="63" xfId="0" applyNumberFormat="1" applyFont="1" applyFill="1" applyBorder="1" applyAlignment="1">
      <alignment horizontal="center" vertical="center"/>
    </xf>
    <xf numFmtId="4" fontId="12" fillId="0" borderId="64" xfId="0" applyNumberFormat="1" applyFont="1" applyFill="1" applyBorder="1" applyAlignment="1">
      <alignment horizontal="center" vertical="center"/>
    </xf>
    <xf numFmtId="166" fontId="12" fillId="0" borderId="57" xfId="0" applyNumberFormat="1" applyFont="1" applyFill="1" applyBorder="1" applyAlignment="1">
      <alignment horizontal="center" vertical="center"/>
    </xf>
    <xf numFmtId="166" fontId="12" fillId="0" borderId="58" xfId="0" applyNumberFormat="1" applyFont="1" applyFill="1" applyBorder="1" applyAlignment="1">
      <alignment horizontal="center" vertical="center"/>
    </xf>
    <xf numFmtId="164" fontId="1" fillId="0" borderId="65" xfId="0" applyNumberFormat="1" applyFont="1" applyFill="1" applyBorder="1" applyAlignment="1">
      <alignment horizontal="center" vertical="center"/>
    </xf>
    <xf numFmtId="166" fontId="12" fillId="0" borderId="64" xfId="0" applyNumberFormat="1" applyFont="1" applyFill="1" applyBorder="1" applyAlignment="1">
      <alignment horizontal="center" vertical="center"/>
    </xf>
    <xf numFmtId="166" fontId="12" fillId="0" borderId="66" xfId="0" applyNumberFormat="1" applyFont="1" applyFill="1" applyBorder="1" applyAlignment="1">
      <alignment horizontal="center" vertical="center"/>
    </xf>
    <xf numFmtId="164" fontId="12" fillId="0" borderId="67" xfId="0" applyNumberFormat="1" applyFont="1" applyFill="1" applyBorder="1" applyAlignment="1">
      <alignment horizontal="center" vertical="center"/>
    </xf>
    <xf numFmtId="166" fontId="12" fillId="0" borderId="61" xfId="0" applyNumberFormat="1" applyFont="1" applyFill="1" applyBorder="1" applyAlignment="1">
      <alignment horizontal="center" vertical="center"/>
    </xf>
    <xf numFmtId="166" fontId="12" fillId="0" borderId="65" xfId="0" applyNumberFormat="1" applyFont="1" applyFill="1" applyBorder="1" applyAlignment="1">
      <alignment horizontal="center" vertical="center"/>
    </xf>
    <xf numFmtId="164" fontId="3" fillId="0" borderId="61" xfId="0" applyNumberFormat="1" applyFont="1" applyFill="1" applyBorder="1" applyAlignment="1">
      <alignment horizontal="center" vertical="center"/>
    </xf>
    <xf numFmtId="164" fontId="3" fillId="0" borderId="57" xfId="0" applyNumberFormat="1" applyFont="1" applyFill="1" applyBorder="1" applyAlignment="1">
      <alignment horizontal="center" vertical="center"/>
    </xf>
    <xf numFmtId="164" fontId="3" fillId="0" borderId="59" xfId="0" applyNumberFormat="1" applyFont="1" applyFill="1" applyBorder="1" applyAlignment="1">
      <alignment horizontal="center" vertical="center"/>
    </xf>
    <xf numFmtId="164" fontId="3" fillId="0" borderId="58" xfId="0" applyNumberFormat="1" applyFont="1" applyFill="1" applyBorder="1" applyAlignment="1">
      <alignment horizontal="center" vertical="center"/>
    </xf>
    <xf numFmtId="164" fontId="1" fillId="0" borderId="61" xfId="0" applyNumberFormat="1" applyFont="1" applyFill="1" applyBorder="1" applyAlignment="1">
      <alignment horizontal="center" vertical="center"/>
    </xf>
    <xf numFmtId="164" fontId="1" fillId="0" borderId="57" xfId="0" applyNumberFormat="1" applyFont="1" applyFill="1" applyBorder="1" applyAlignment="1">
      <alignment horizontal="center" vertical="center"/>
    </xf>
    <xf numFmtId="164" fontId="1" fillId="0" borderId="58" xfId="0" applyNumberFormat="1" applyFont="1" applyFill="1" applyBorder="1" applyAlignment="1">
      <alignment horizontal="center" vertical="center"/>
    </xf>
    <xf numFmtId="164" fontId="3" fillId="0" borderId="0" xfId="0" applyNumberFormat="1" applyFont="1" applyFill="1" applyBorder="1" applyAlignment="1">
      <alignment horizontal="center" vertical="center"/>
    </xf>
    <xf numFmtId="168" fontId="3" fillId="0" borderId="63" xfId="0" applyNumberFormat="1" applyFont="1" applyFill="1" applyBorder="1" applyAlignment="1" applyProtection="1">
      <alignment horizontal="center" vertical="center"/>
    </xf>
    <xf numFmtId="168" fontId="3" fillId="0" borderId="64" xfId="0" applyNumberFormat="1" applyFont="1" applyFill="1" applyBorder="1" applyAlignment="1" applyProtection="1">
      <alignment horizontal="center" vertical="center"/>
    </xf>
    <xf numFmtId="168" fontId="3" fillId="0" borderId="68" xfId="0" applyNumberFormat="1" applyFont="1" applyFill="1" applyBorder="1" applyAlignment="1" applyProtection="1">
      <alignment horizontal="center" vertical="center"/>
    </xf>
    <xf numFmtId="164" fontId="12" fillId="0" borderId="26" xfId="0" applyNumberFormat="1" applyFont="1" applyFill="1" applyBorder="1" applyAlignment="1">
      <alignment horizontal="center" vertical="center"/>
    </xf>
    <xf numFmtId="0" fontId="16" fillId="0" borderId="0" xfId="0" applyFont="1" applyFill="1" applyAlignment="1">
      <alignment horizontal="left" vertical="center"/>
    </xf>
    <xf numFmtId="0" fontId="16" fillId="0" borderId="0" xfId="0" applyFont="1" applyFill="1" applyAlignment="1">
      <alignment vertical="center"/>
    </xf>
    <xf numFmtId="0" fontId="16" fillId="0" borderId="0" xfId="0" applyFont="1" applyFill="1" applyAlignment="1">
      <alignment horizontal="center" vertical="center"/>
    </xf>
    <xf numFmtId="0" fontId="42" fillId="0" borderId="0" xfId="0" applyFont="1" applyFill="1" applyAlignment="1">
      <alignment horizontal="center" vertical="center"/>
    </xf>
    <xf numFmtId="4" fontId="16" fillId="0" borderId="0" xfId="0" applyNumberFormat="1" applyFont="1" applyFill="1" applyAlignment="1">
      <alignment horizontal="center" vertical="center"/>
    </xf>
    <xf numFmtId="4" fontId="5" fillId="0" borderId="0" xfId="0" applyNumberFormat="1" applyFont="1" applyFill="1" applyAlignment="1">
      <alignment horizontal="center" vertical="center"/>
    </xf>
    <xf numFmtId="4" fontId="27" fillId="0" borderId="0" xfId="0" applyNumberFormat="1" applyFont="1" applyFill="1" applyAlignment="1">
      <alignment horizontal="center" vertical="center"/>
    </xf>
    <xf numFmtId="3" fontId="16" fillId="0" borderId="0" xfId="0" applyNumberFormat="1" applyFont="1" applyFill="1" applyAlignment="1">
      <alignment horizontal="center" vertical="center"/>
    </xf>
    <xf numFmtId="4" fontId="28" fillId="0" borderId="0" xfId="0" applyNumberFormat="1" applyFont="1" applyFill="1" applyAlignment="1">
      <alignment horizontal="center" vertical="center"/>
    </xf>
    <xf numFmtId="164" fontId="5" fillId="0" borderId="0" xfId="0" applyNumberFormat="1" applyFont="1" applyFill="1" applyAlignment="1">
      <alignment horizontal="center" vertical="center"/>
    </xf>
    <xf numFmtId="4" fontId="16" fillId="0" borderId="0" xfId="0" applyNumberFormat="1" applyFont="1" applyFill="1" applyAlignment="1">
      <alignment vertical="center"/>
    </xf>
    <xf numFmtId="164" fontId="16" fillId="0" borderId="0" xfId="0" applyNumberFormat="1" applyFont="1" applyFill="1" applyAlignment="1">
      <alignment horizontal="center" vertical="center"/>
    </xf>
    <xf numFmtId="2" fontId="16" fillId="0" borderId="0" xfId="0" applyNumberFormat="1" applyFont="1" applyFill="1" applyAlignment="1">
      <alignment horizontal="center" vertical="center"/>
    </xf>
    <xf numFmtId="0" fontId="60" fillId="0" borderId="0" xfId="0" applyFont="1" applyFill="1" applyAlignment="1">
      <alignment horizontal="center" vertical="center"/>
    </xf>
    <xf numFmtId="164" fontId="5" fillId="0" borderId="0" xfId="0" applyNumberFormat="1" applyFont="1" applyFill="1" applyAlignment="1">
      <alignment vertical="center"/>
    </xf>
    <xf numFmtId="168" fontId="5" fillId="0" borderId="0" xfId="0" applyNumberFormat="1" applyFont="1" applyFill="1" applyAlignment="1">
      <alignment vertical="center"/>
    </xf>
    <xf numFmtId="166" fontId="16" fillId="0" borderId="0" xfId="0" applyNumberFormat="1" applyFont="1" applyFill="1" applyAlignment="1">
      <alignment horizontal="center" vertical="center"/>
    </xf>
    <xf numFmtId="3" fontId="1" fillId="0" borderId="23" xfId="0" applyNumberFormat="1" applyFont="1" applyFill="1" applyBorder="1" applyAlignment="1">
      <alignment horizontal="center" vertical="center" wrapText="1"/>
    </xf>
    <xf numFmtId="4" fontId="1" fillId="0" borderId="24" xfId="0" applyNumberFormat="1" applyFont="1" applyFill="1" applyBorder="1" applyAlignment="1">
      <alignment horizontal="center" vertical="center" wrapText="1"/>
    </xf>
    <xf numFmtId="4" fontId="49" fillId="0" borderId="24" xfId="0" applyNumberFormat="1" applyFont="1" applyFill="1" applyBorder="1" applyAlignment="1">
      <alignment horizontal="center" vertical="center" wrapText="1"/>
    </xf>
    <xf numFmtId="0" fontId="1" fillId="0" borderId="24" xfId="0" applyFont="1" applyFill="1" applyBorder="1" applyAlignment="1">
      <alignment horizontal="center" vertical="center" wrapText="1"/>
    </xf>
    <xf numFmtId="166" fontId="1" fillId="0" borderId="25" xfId="0" applyNumberFormat="1" applyFont="1" applyFill="1" applyBorder="1" applyAlignment="1">
      <alignment horizontal="center" vertical="center" wrapText="1"/>
    </xf>
    <xf numFmtId="4" fontId="21" fillId="0" borderId="24" xfId="0" applyNumberFormat="1" applyFont="1" applyFill="1" applyBorder="1" applyAlignment="1">
      <alignment horizontal="center" vertical="center" wrapText="1"/>
    </xf>
    <xf numFmtId="4" fontId="1" fillId="0" borderId="26" xfId="0" applyNumberFormat="1" applyFont="1" applyFill="1" applyBorder="1" applyAlignment="1">
      <alignment horizontal="center" vertical="center" wrapText="1"/>
    </xf>
    <xf numFmtId="3" fontId="1" fillId="0" borderId="46" xfId="0" applyNumberFormat="1" applyFont="1" applyFill="1" applyBorder="1" applyAlignment="1">
      <alignment horizontal="center" vertical="center" wrapText="1"/>
    </xf>
    <xf numFmtId="4" fontId="1" fillId="0" borderId="32" xfId="0" applyNumberFormat="1" applyFont="1" applyFill="1" applyBorder="1" applyAlignment="1">
      <alignment horizontal="center" vertical="center" wrapText="1"/>
    </xf>
    <xf numFmtId="4" fontId="49" fillId="0" borderId="32" xfId="0" applyNumberFormat="1" applyFont="1" applyFill="1" applyBorder="1" applyAlignment="1">
      <alignment horizontal="center" vertical="center" wrapText="1"/>
    </xf>
    <xf numFmtId="0" fontId="1" fillId="0" borderId="32" xfId="0" applyFont="1" applyFill="1" applyBorder="1" applyAlignment="1">
      <alignment horizontal="center" vertical="center" wrapText="1"/>
    </xf>
    <xf numFmtId="4" fontId="1" fillId="0" borderId="25" xfId="0" applyNumberFormat="1" applyFont="1" applyFill="1" applyBorder="1" applyAlignment="1">
      <alignment horizontal="center" vertical="center" wrapText="1"/>
    </xf>
    <xf numFmtId="49" fontId="48" fillId="0" borderId="32" xfId="0" applyNumberFormat="1" applyFont="1" applyFill="1" applyBorder="1" applyAlignment="1" applyProtection="1">
      <alignment horizontal="center" vertical="center" textRotation="90" wrapText="1"/>
    </xf>
    <xf numFmtId="3" fontId="21" fillId="0" borderId="9" xfId="0" applyNumberFormat="1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/>
    </xf>
    <xf numFmtId="3" fontId="54" fillId="0" borderId="10" xfId="0" applyNumberFormat="1" applyFont="1" applyFill="1" applyBorder="1" applyAlignment="1">
      <alignment horizontal="center" vertical="center"/>
    </xf>
    <xf numFmtId="3" fontId="21" fillId="0" borderId="35" xfId="0" applyNumberFormat="1" applyFont="1" applyFill="1" applyBorder="1" applyAlignment="1">
      <alignment horizontal="center" vertical="center"/>
    </xf>
    <xf numFmtId="3" fontId="21" fillId="0" borderId="11" xfId="0" applyNumberFormat="1" applyFont="1" applyFill="1" applyBorder="1" applyAlignment="1">
      <alignment horizontal="center" vertical="center"/>
    </xf>
    <xf numFmtId="3" fontId="21" fillId="0" borderId="43" xfId="0" applyNumberFormat="1" applyFont="1" applyFill="1" applyBorder="1" applyAlignment="1">
      <alignment horizontal="center" vertical="center"/>
    </xf>
    <xf numFmtId="3" fontId="54" fillId="0" borderId="35" xfId="0" applyNumberFormat="1" applyFont="1" applyFill="1" applyBorder="1" applyAlignment="1">
      <alignment horizontal="center" vertical="center"/>
    </xf>
    <xf numFmtId="3" fontId="21" fillId="0" borderId="21" xfId="0" applyNumberFormat="1" applyFont="1" applyFill="1" applyBorder="1" applyAlignment="1" applyProtection="1">
      <alignment horizontal="center" vertical="center" wrapText="1"/>
    </xf>
    <xf numFmtId="3" fontId="21" fillId="0" borderId="19" xfId="0" applyNumberFormat="1" applyFont="1" applyFill="1" applyBorder="1" applyAlignment="1" applyProtection="1">
      <alignment horizontal="center" vertical="center" wrapText="1"/>
    </xf>
    <xf numFmtId="3" fontId="54" fillId="0" borderId="19" xfId="0" applyNumberFormat="1" applyFont="1" applyFill="1" applyBorder="1" applyAlignment="1" applyProtection="1">
      <alignment horizontal="center" vertical="center" wrapText="1"/>
    </xf>
    <xf numFmtId="3" fontId="21" fillId="0" borderId="19" xfId="2" applyNumberFormat="1" applyFont="1" applyFill="1" applyBorder="1" applyAlignment="1" applyProtection="1">
      <alignment horizontal="center" vertical="center" wrapText="1"/>
    </xf>
    <xf numFmtId="3" fontId="21" fillId="0" borderId="20" xfId="0" applyNumberFormat="1" applyFont="1" applyFill="1" applyBorder="1" applyAlignment="1" applyProtection="1">
      <alignment horizontal="center" vertical="center" wrapText="1"/>
    </xf>
    <xf numFmtId="4" fontId="3" fillId="0" borderId="17" xfId="0" applyNumberFormat="1" applyFont="1" applyFill="1" applyBorder="1" applyAlignment="1">
      <alignment horizontal="center" vertical="center"/>
    </xf>
    <xf numFmtId="165" fontId="12" fillId="0" borderId="13" xfId="0" applyNumberFormat="1" applyFont="1" applyFill="1" applyBorder="1" applyAlignment="1">
      <alignment horizontal="center" vertical="center"/>
    </xf>
    <xf numFmtId="4" fontId="49" fillId="0" borderId="13" xfId="0" applyNumberFormat="1" applyFont="1" applyFill="1" applyBorder="1" applyAlignment="1">
      <alignment horizontal="center" vertical="center"/>
    </xf>
    <xf numFmtId="166" fontId="12" fillId="0" borderId="14" xfId="0" applyNumberFormat="1" applyFont="1" applyFill="1" applyBorder="1" applyAlignment="1">
      <alignment horizontal="center" vertical="center"/>
    </xf>
    <xf numFmtId="4" fontId="3" fillId="0" borderId="12" xfId="0" applyNumberFormat="1" applyFont="1" applyFill="1" applyBorder="1" applyAlignment="1">
      <alignment horizontal="center" vertical="center"/>
    </xf>
    <xf numFmtId="164" fontId="1" fillId="0" borderId="14" xfId="0" applyNumberFormat="1" applyFont="1" applyFill="1" applyBorder="1" applyAlignment="1">
      <alignment horizontal="center" vertical="center"/>
    </xf>
    <xf numFmtId="164" fontId="49" fillId="0" borderId="13" xfId="0" applyNumberFormat="1" applyFont="1" applyFill="1" applyBorder="1" applyAlignment="1">
      <alignment horizontal="center" vertical="center"/>
    </xf>
    <xf numFmtId="164" fontId="39" fillId="0" borderId="14" xfId="0" applyNumberFormat="1" applyFont="1" applyFill="1" applyBorder="1" applyAlignment="1">
      <alignment horizontal="center" vertical="center"/>
    </xf>
    <xf numFmtId="168" fontId="3" fillId="0" borderId="17" xfId="0" applyNumberFormat="1" applyFont="1" applyFill="1" applyBorder="1" applyAlignment="1" applyProtection="1">
      <alignment horizontal="center" vertical="center"/>
    </xf>
    <xf numFmtId="168" fontId="3" fillId="0" borderId="13" xfId="0" applyNumberFormat="1" applyFont="1" applyFill="1" applyBorder="1" applyAlignment="1" applyProtection="1">
      <alignment horizontal="center" vertical="center"/>
    </xf>
    <xf numFmtId="168" fontId="46" fillId="0" borderId="13" xfId="0" applyNumberFormat="1" applyFont="1" applyFill="1" applyBorder="1" applyAlignment="1" applyProtection="1">
      <alignment horizontal="center" vertical="center"/>
    </xf>
    <xf numFmtId="168" fontId="3" fillId="0" borderId="18" xfId="0" applyNumberFormat="1" applyFont="1" applyFill="1" applyBorder="1" applyAlignment="1" applyProtection="1">
      <alignment horizontal="center" vertical="center"/>
    </xf>
    <xf numFmtId="4" fontId="39" fillId="0" borderId="13" xfId="0" applyNumberFormat="1" applyFont="1" applyFill="1" applyBorder="1" applyAlignment="1">
      <alignment horizontal="center" vertical="center"/>
    </xf>
    <xf numFmtId="4" fontId="3" fillId="0" borderId="61" xfId="0" applyNumberFormat="1" applyFont="1" applyFill="1" applyBorder="1" applyAlignment="1">
      <alignment horizontal="center" vertical="center"/>
    </xf>
    <xf numFmtId="4" fontId="1" fillId="0" borderId="57" xfId="0" applyNumberFormat="1" applyFont="1" applyFill="1" applyBorder="1" applyAlignment="1">
      <alignment horizontal="center" vertical="center"/>
    </xf>
    <xf numFmtId="165" fontId="12" fillId="0" borderId="57" xfId="0" applyNumberFormat="1" applyFont="1" applyFill="1" applyBorder="1" applyAlignment="1">
      <alignment horizontal="center" vertical="center"/>
    </xf>
    <xf numFmtId="4" fontId="49" fillId="0" borderId="57" xfId="0" applyNumberFormat="1" applyFont="1" applyFill="1" applyBorder="1" applyAlignment="1">
      <alignment horizontal="center" vertical="center"/>
    </xf>
    <xf numFmtId="166" fontId="12" fillId="0" borderId="59" xfId="0" applyNumberFormat="1" applyFont="1" applyFill="1" applyBorder="1" applyAlignment="1">
      <alignment horizontal="center" vertical="center"/>
    </xf>
    <xf numFmtId="4" fontId="3" fillId="0" borderId="62" xfId="0" applyNumberFormat="1" applyFont="1" applyFill="1" applyBorder="1" applyAlignment="1">
      <alignment horizontal="center" vertical="center"/>
    </xf>
    <xf numFmtId="164" fontId="1" fillId="0" borderId="59" xfId="0" applyNumberFormat="1" applyFont="1" applyFill="1" applyBorder="1" applyAlignment="1">
      <alignment horizontal="center" vertical="center"/>
    </xf>
    <xf numFmtId="164" fontId="49" fillId="0" borderId="57" xfId="0" applyNumberFormat="1" applyFont="1" applyFill="1" applyBorder="1" applyAlignment="1">
      <alignment horizontal="center" vertical="center"/>
    </xf>
    <xf numFmtId="164" fontId="39" fillId="0" borderId="59" xfId="0" applyNumberFormat="1" applyFont="1" applyFill="1" applyBorder="1" applyAlignment="1">
      <alignment horizontal="center" vertical="center"/>
    </xf>
    <xf numFmtId="168" fontId="3" fillId="0" borderId="61" xfId="0" applyNumberFormat="1" applyFont="1" applyFill="1" applyBorder="1" applyAlignment="1" applyProtection="1">
      <alignment horizontal="center" vertical="center"/>
    </xf>
    <xf numFmtId="168" fontId="3" fillId="0" borderId="57" xfId="0" applyNumberFormat="1" applyFont="1" applyFill="1" applyBorder="1" applyAlignment="1" applyProtection="1">
      <alignment horizontal="center" vertical="center"/>
    </xf>
    <xf numFmtId="168" fontId="46" fillId="0" borderId="57" xfId="0" applyNumberFormat="1" applyFont="1" applyFill="1" applyBorder="1" applyAlignment="1" applyProtection="1">
      <alignment horizontal="center" vertical="center"/>
    </xf>
    <xf numFmtId="168" fontId="3" fillId="0" borderId="58" xfId="0" applyNumberFormat="1" applyFont="1" applyFill="1" applyBorder="1" applyAlignment="1" applyProtection="1">
      <alignment horizontal="center" vertical="center"/>
    </xf>
    <xf numFmtId="4" fontId="8" fillId="0" borderId="23" xfId="0" applyNumberFormat="1" applyFont="1" applyFill="1" applyBorder="1" applyAlignment="1">
      <alignment horizontal="center" vertical="center"/>
    </xf>
    <xf numFmtId="4" fontId="8" fillId="0" borderId="24" xfId="0" applyNumberFormat="1" applyFont="1" applyFill="1" applyBorder="1" applyAlignment="1">
      <alignment horizontal="center" vertical="center"/>
    </xf>
    <xf numFmtId="165" fontId="12" fillId="0" borderId="24" xfId="0" applyNumberFormat="1" applyFont="1" applyFill="1" applyBorder="1" applyAlignment="1">
      <alignment horizontal="center" vertical="center"/>
    </xf>
    <xf numFmtId="4" fontId="46" fillId="0" borderId="24" xfId="0" applyNumberFormat="1" applyFont="1" applyFill="1" applyBorder="1" applyAlignment="1">
      <alignment horizontal="center" vertical="center"/>
    </xf>
    <xf numFmtId="164" fontId="1" fillId="0" borderId="26" xfId="0" applyNumberFormat="1" applyFont="1" applyFill="1" applyBorder="1" applyAlignment="1">
      <alignment horizontal="center" vertical="center"/>
    </xf>
    <xf numFmtId="4" fontId="8" fillId="0" borderId="42" xfId="0" applyNumberFormat="1" applyFont="1" applyFill="1" applyBorder="1" applyAlignment="1">
      <alignment horizontal="center" vertical="center"/>
    </xf>
    <xf numFmtId="4" fontId="46" fillId="0" borderId="42" xfId="0" applyNumberFormat="1" applyFont="1" applyFill="1" applyBorder="1" applyAlignment="1">
      <alignment horizontal="center" vertical="center"/>
    </xf>
    <xf numFmtId="49" fontId="8" fillId="0" borderId="4" xfId="0" applyNumberFormat="1" applyFont="1" applyFill="1" applyBorder="1" applyAlignment="1" applyProtection="1">
      <alignment horizontal="center" vertical="center" wrapText="1"/>
    </xf>
    <xf numFmtId="0" fontId="24" fillId="0" borderId="5" xfId="0" applyFont="1" applyFill="1" applyBorder="1" applyAlignment="1">
      <alignment horizontal="center" vertical="center" wrapText="1"/>
    </xf>
    <xf numFmtId="0" fontId="24" fillId="0" borderId="8" xfId="0" applyFont="1" applyFill="1" applyBorder="1" applyAlignment="1">
      <alignment horizontal="center" vertical="center" wrapText="1"/>
    </xf>
    <xf numFmtId="0" fontId="12" fillId="0" borderId="57" xfId="0" applyFont="1" applyFill="1" applyBorder="1" applyAlignment="1">
      <alignment horizontal="center" vertical="center" wrapText="1"/>
    </xf>
    <xf numFmtId="0" fontId="24" fillId="0" borderId="32" xfId="0" applyFont="1" applyFill="1" applyBorder="1" applyAlignment="1">
      <alignment horizontal="center" vertical="center" wrapText="1"/>
    </xf>
    <xf numFmtId="0" fontId="12" fillId="0" borderId="58" xfId="0" applyFont="1" applyFill="1" applyBorder="1" applyAlignment="1">
      <alignment horizontal="center" vertical="center" wrapText="1"/>
    </xf>
    <xf numFmtId="0" fontId="24" fillId="0" borderId="33" xfId="0" applyFont="1" applyFill="1" applyBorder="1" applyAlignment="1">
      <alignment horizontal="center" vertical="center" wrapText="1"/>
    </xf>
    <xf numFmtId="0" fontId="12" fillId="0" borderId="59" xfId="0" applyFont="1" applyFill="1" applyBorder="1" applyAlignment="1">
      <alignment horizontal="center" vertical="center" wrapText="1"/>
    </xf>
    <xf numFmtId="0" fontId="24" fillId="0" borderId="41" xfId="0" applyFont="1" applyFill="1" applyBorder="1" applyAlignment="1">
      <alignment horizontal="center" vertical="center" wrapText="1"/>
    </xf>
    <xf numFmtId="0" fontId="34" fillId="0" borderId="49" xfId="0" applyFont="1" applyFill="1" applyBorder="1" applyAlignment="1">
      <alignment horizontal="center" vertical="center" wrapText="1"/>
    </xf>
    <xf numFmtId="0" fontId="24" fillId="0" borderId="39" xfId="0" applyFont="1" applyFill="1" applyBorder="1" applyAlignment="1">
      <alignment horizontal="center" vertical="center" wrapText="1"/>
    </xf>
    <xf numFmtId="0" fontId="24" fillId="0" borderId="40" xfId="0" applyFont="1" applyFill="1" applyBorder="1" applyAlignment="1">
      <alignment horizontal="center" vertical="center" wrapText="1"/>
    </xf>
    <xf numFmtId="0" fontId="34" fillId="0" borderId="1" xfId="0" applyFont="1" applyFill="1" applyBorder="1" applyAlignment="1">
      <alignment horizontal="center" vertical="center" wrapText="1"/>
    </xf>
    <xf numFmtId="0" fontId="24" fillId="0" borderId="2" xfId="0" applyFont="1" applyFill="1" applyBorder="1" applyAlignment="1">
      <alignment horizontal="center" vertical="center" wrapText="1"/>
    </xf>
    <xf numFmtId="0" fontId="1" fillId="0" borderId="15" xfId="0" applyFont="1" applyFill="1" applyBorder="1" applyAlignment="1">
      <alignment horizontal="center" vertical="center" textRotation="90" wrapText="1"/>
    </xf>
    <xf numFmtId="0" fontId="0" fillId="0" borderId="28" xfId="0" applyFill="1" applyBorder="1" applyAlignment="1">
      <alignment horizontal="center" vertical="center" textRotation="90" wrapText="1"/>
    </xf>
    <xf numFmtId="164" fontId="39" fillId="0" borderId="6" xfId="0" applyNumberFormat="1" applyFont="1" applyFill="1" applyBorder="1" applyAlignment="1">
      <alignment horizontal="center" vertical="center" textRotation="90" wrapText="1"/>
    </xf>
    <xf numFmtId="164" fontId="43" fillId="0" borderId="29" xfId="0" applyNumberFormat="1" applyFont="1" applyFill="1" applyBorder="1" applyAlignment="1">
      <alignment horizontal="center" vertical="center" textRotation="90" wrapText="1"/>
    </xf>
    <xf numFmtId="0" fontId="1" fillId="0" borderId="7" xfId="0" applyFont="1" applyFill="1" applyBorder="1" applyAlignment="1">
      <alignment horizontal="center" vertical="center" wrapText="1"/>
    </xf>
    <xf numFmtId="0" fontId="25" fillId="0" borderId="5" xfId="0" applyFont="1" applyFill="1" applyBorder="1" applyAlignment="1">
      <alignment horizontal="center" vertical="center" wrapText="1"/>
    </xf>
    <xf numFmtId="0" fontId="25" fillId="0" borderId="8" xfId="0" applyFont="1" applyFill="1" applyBorder="1" applyAlignment="1">
      <alignment horizontal="center" vertical="center" wrapText="1"/>
    </xf>
    <xf numFmtId="4" fontId="5" fillId="0" borderId="7" xfId="0" applyNumberFormat="1" applyFont="1" applyFill="1" applyBorder="1" applyAlignment="1">
      <alignment horizontal="center" vertical="center" wrapText="1"/>
    </xf>
    <xf numFmtId="0" fontId="16" fillId="0" borderId="5" xfId="0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 wrapText="1"/>
    </xf>
    <xf numFmtId="4" fontId="8" fillId="0" borderId="13" xfId="0" applyNumberFormat="1" applyFont="1" applyFill="1" applyBorder="1" applyAlignment="1" applyProtection="1">
      <alignment horizontal="center" vertical="center" wrapText="1"/>
    </xf>
    <xf numFmtId="4" fontId="12" fillId="0" borderId="29" xfId="0" applyNumberFormat="1" applyFont="1" applyFill="1" applyBorder="1" applyAlignment="1">
      <alignment horizontal="center" vertical="center" wrapText="1"/>
    </xf>
    <xf numFmtId="4" fontId="8" fillId="0" borderId="18" xfId="0" applyNumberFormat="1" applyFont="1" applyFill="1" applyBorder="1" applyAlignment="1" applyProtection="1">
      <alignment horizontal="center" vertical="center" wrapText="1"/>
    </xf>
    <xf numFmtId="4" fontId="1" fillId="0" borderId="30" xfId="0" applyNumberFormat="1" applyFont="1" applyFill="1" applyBorder="1" applyAlignment="1">
      <alignment horizontal="center" vertical="center" wrapText="1"/>
    </xf>
    <xf numFmtId="4" fontId="8" fillId="0" borderId="17" xfId="0" applyNumberFormat="1" applyFont="1" applyFill="1" applyBorder="1" applyAlignment="1" applyProtection="1">
      <alignment horizontal="center" vertical="center" wrapText="1"/>
    </xf>
    <xf numFmtId="4" fontId="12" fillId="0" borderId="28" xfId="0" applyNumberFormat="1" applyFont="1" applyFill="1" applyBorder="1" applyAlignment="1">
      <alignment horizontal="center" vertical="center" wrapText="1"/>
    </xf>
    <xf numFmtId="4" fontId="8" fillId="0" borderId="14" xfId="0" applyNumberFormat="1" applyFont="1" applyFill="1" applyBorder="1" applyAlignment="1" applyProtection="1">
      <alignment horizontal="center" vertical="center" wrapText="1"/>
    </xf>
    <xf numFmtId="4" fontId="1" fillId="0" borderId="31" xfId="0" applyNumberFormat="1" applyFont="1" applyFill="1" applyBorder="1" applyAlignment="1">
      <alignment horizontal="center" vertical="center" wrapText="1"/>
    </xf>
    <xf numFmtId="4" fontId="1" fillId="0" borderId="1" xfId="0" applyNumberFormat="1" applyFont="1" applyFill="1" applyBorder="1" applyAlignment="1">
      <alignment horizontal="center" vertical="center" wrapText="1"/>
    </xf>
    <xf numFmtId="0" fontId="24" fillId="0" borderId="3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39" fillId="0" borderId="4" xfId="0" applyFont="1" applyFill="1" applyBorder="1" applyAlignment="1">
      <alignment horizontal="center" vertical="center" textRotation="90" wrapText="1"/>
    </xf>
    <xf numFmtId="0" fontId="45" fillId="0" borderId="31" xfId="0" applyFont="1" applyFill="1" applyBorder="1" applyAlignment="1">
      <alignment horizontal="center" vertical="center" textRotation="90" wrapText="1"/>
    </xf>
    <xf numFmtId="49" fontId="2" fillId="0" borderId="23" xfId="1" applyNumberFormat="1" applyFont="1" applyFill="1" applyBorder="1" applyAlignment="1" applyProtection="1">
      <alignment horizontal="center" vertical="center" wrapText="1"/>
    </xf>
    <xf numFmtId="49" fontId="2" fillId="0" borderId="24" xfId="1" applyNumberFormat="1" applyFont="1" applyFill="1" applyBorder="1" applyAlignment="1" applyProtection="1">
      <alignment horizontal="center" vertical="center" wrapText="1"/>
    </xf>
    <xf numFmtId="49" fontId="2" fillId="0" borderId="26" xfId="1" applyNumberFormat="1" applyFont="1" applyFill="1" applyBorder="1" applyAlignment="1" applyProtection="1">
      <alignment horizontal="center" vertical="center" wrapText="1"/>
    </xf>
    <xf numFmtId="0" fontId="39" fillId="0" borderId="59" xfId="0" applyFont="1" applyFill="1" applyBorder="1" applyAlignment="1">
      <alignment horizontal="center" vertical="center" wrapText="1"/>
    </xf>
    <xf numFmtId="0" fontId="45" fillId="0" borderId="41" xfId="0" applyFont="1" applyFill="1" applyBorder="1" applyAlignment="1">
      <alignment horizontal="center" vertical="center" wrapText="1"/>
    </xf>
    <xf numFmtId="164" fontId="8" fillId="0" borderId="2" xfId="0" applyNumberFormat="1" applyFont="1" applyFill="1" applyBorder="1" applyAlignment="1">
      <alignment horizontal="center" vertical="center" wrapText="1"/>
    </xf>
    <xf numFmtId="164" fontId="13" fillId="0" borderId="2" xfId="0" applyNumberFormat="1" applyFont="1" applyFill="1" applyBorder="1" applyAlignment="1">
      <alignment horizontal="center" vertical="center" wrapText="1"/>
    </xf>
    <xf numFmtId="164" fontId="5" fillId="0" borderId="1" xfId="0" applyNumberFormat="1" applyFont="1" applyFill="1" applyBorder="1" applyAlignment="1">
      <alignment horizontal="center" vertical="center" wrapText="1"/>
    </xf>
    <xf numFmtId="164" fontId="34" fillId="0" borderId="2" xfId="0" applyNumberFormat="1" applyFont="1" applyFill="1" applyBorder="1" applyAlignment="1">
      <alignment horizontal="center" vertical="center" wrapText="1"/>
    </xf>
    <xf numFmtId="164" fontId="34" fillId="0" borderId="3" xfId="0" applyNumberFormat="1" applyFont="1" applyFill="1" applyBorder="1" applyAlignment="1">
      <alignment horizontal="center" vertical="center" wrapText="1"/>
    </xf>
    <xf numFmtId="164" fontId="8" fillId="0" borderId="1" xfId="0" applyNumberFormat="1" applyFont="1" applyFill="1" applyBorder="1" applyAlignment="1">
      <alignment horizontal="center" vertical="center" wrapText="1"/>
    </xf>
    <xf numFmtId="164" fontId="13" fillId="0" borderId="3" xfId="0" applyNumberFormat="1" applyFont="1" applyFill="1" applyBorder="1" applyAlignment="1">
      <alignment horizontal="center" vertical="center" wrapText="1"/>
    </xf>
    <xf numFmtId="164" fontId="3" fillId="0" borderId="21" xfId="0" applyNumberFormat="1" applyFont="1" applyFill="1" applyBorder="1" applyAlignment="1">
      <alignment horizontal="center" vertical="center" textRotation="90" wrapText="1"/>
    </xf>
    <xf numFmtId="0" fontId="35" fillId="0" borderId="34" xfId="0" applyFont="1" applyFill="1" applyBorder="1" applyAlignment="1">
      <alignment horizontal="center" vertical="center" textRotation="90" wrapText="1"/>
    </xf>
    <xf numFmtId="164" fontId="3" fillId="0" borderId="19" xfId="0" applyNumberFormat="1" applyFont="1" applyFill="1" applyBorder="1" applyAlignment="1">
      <alignment horizontal="center" vertical="center" textRotation="90" wrapText="1"/>
    </xf>
    <xf numFmtId="0" fontId="35" fillId="0" borderId="32" xfId="0" applyFont="1" applyFill="1" applyBorder="1" applyAlignment="1">
      <alignment horizontal="center" vertical="center" textRotation="90" wrapText="1"/>
    </xf>
    <xf numFmtId="164" fontId="3" fillId="0" borderId="20" xfId="0" applyNumberFormat="1" applyFont="1" applyFill="1" applyBorder="1" applyAlignment="1">
      <alignment horizontal="center" vertical="center" textRotation="90" wrapText="1"/>
    </xf>
    <xf numFmtId="0" fontId="35" fillId="0" borderId="33" xfId="0" applyFont="1" applyFill="1" applyBorder="1" applyAlignment="1">
      <alignment horizontal="center" vertical="center" textRotation="90" wrapText="1"/>
    </xf>
    <xf numFmtId="4" fontId="8" fillId="0" borderId="28" xfId="0" applyNumberFormat="1" applyFont="1" applyFill="1" applyBorder="1" applyAlignment="1" applyProtection="1">
      <alignment horizontal="center" vertical="center" wrapText="1"/>
    </xf>
    <xf numFmtId="0" fontId="12" fillId="0" borderId="29" xfId="0" applyFont="1" applyFill="1" applyBorder="1" applyAlignment="1">
      <alignment horizontal="center" vertical="center"/>
    </xf>
    <xf numFmtId="0" fontId="1" fillId="0" borderId="30" xfId="0" applyFont="1" applyFill="1" applyBorder="1" applyAlignment="1">
      <alignment horizontal="center" vertical="center"/>
    </xf>
    <xf numFmtId="4" fontId="8" fillId="0" borderId="29" xfId="0" applyNumberFormat="1" applyFont="1" applyFill="1" applyBorder="1" applyAlignment="1" applyProtection="1">
      <alignment horizontal="center" vertical="center" wrapText="1"/>
    </xf>
    <xf numFmtId="4" fontId="8" fillId="0" borderId="30" xfId="0" applyNumberFormat="1" applyFont="1" applyFill="1" applyBorder="1" applyAlignment="1" applyProtection="1">
      <alignment horizontal="center" vertical="center" wrapText="1"/>
    </xf>
    <xf numFmtId="4" fontId="8" fillId="0" borderId="31" xfId="0" applyNumberFormat="1" applyFont="1" applyFill="1" applyBorder="1" applyAlignment="1" applyProtection="1">
      <alignment horizontal="center" vertical="center" wrapText="1"/>
    </xf>
    <xf numFmtId="0" fontId="12" fillId="0" borderId="28" xfId="0" applyFont="1" applyFill="1" applyBorder="1" applyAlignment="1">
      <alignment horizontal="center" vertical="center"/>
    </xf>
    <xf numFmtId="0" fontId="1" fillId="0" borderId="30" xfId="0" applyFont="1" applyFill="1" applyBorder="1" applyAlignment="1">
      <alignment horizontal="center" vertical="center" wrapText="1"/>
    </xf>
    <xf numFmtId="4" fontId="8" fillId="0" borderId="12" xfId="0" applyNumberFormat="1" applyFont="1" applyFill="1" applyBorder="1" applyAlignment="1" applyProtection="1">
      <alignment horizontal="center" vertical="center" wrapText="1"/>
    </xf>
    <xf numFmtId="4" fontId="8" fillId="0" borderId="45" xfId="0" applyNumberFormat="1" applyFont="1" applyFill="1" applyBorder="1" applyAlignment="1" applyProtection="1">
      <alignment horizontal="center" vertical="center" wrapText="1"/>
    </xf>
    <xf numFmtId="0" fontId="12" fillId="0" borderId="29" xfId="0" applyFont="1" applyFill="1" applyBorder="1" applyAlignment="1">
      <alignment horizontal="center" vertical="center" wrapText="1"/>
    </xf>
    <xf numFmtId="0" fontId="12" fillId="0" borderId="28" xfId="0" applyFont="1" applyFill="1" applyBorder="1" applyAlignment="1">
      <alignment horizontal="center" vertical="center" wrapText="1"/>
    </xf>
    <xf numFmtId="49" fontId="2" fillId="0" borderId="15" xfId="1" applyNumberFormat="1" applyFont="1" applyFill="1" applyBorder="1" applyAlignment="1" applyProtection="1">
      <alignment horizontal="center" vertical="center" wrapText="1"/>
    </xf>
    <xf numFmtId="49" fontId="2" fillId="0" borderId="6" xfId="1" applyNumberFormat="1" applyFont="1" applyFill="1" applyBorder="1" applyAlignment="1" applyProtection="1">
      <alignment horizontal="center" vertical="center" wrapText="1"/>
    </xf>
    <xf numFmtId="49" fontId="2" fillId="0" borderId="16" xfId="1" applyNumberFormat="1" applyFont="1" applyFill="1" applyBorder="1" applyAlignment="1" applyProtection="1">
      <alignment horizontal="center" vertical="center" wrapText="1"/>
    </xf>
    <xf numFmtId="4" fontId="9" fillId="0" borderId="13" xfId="0" applyNumberFormat="1" applyFont="1" applyFill="1" applyBorder="1" applyAlignment="1" applyProtection="1">
      <alignment horizontal="center" vertical="center" wrapText="1"/>
    </xf>
    <xf numFmtId="0" fontId="12" fillId="0" borderId="13" xfId="0" applyFont="1" applyFill="1" applyBorder="1" applyAlignment="1">
      <alignment horizontal="center" vertical="center" wrapText="1"/>
    </xf>
    <xf numFmtId="3" fontId="8" fillId="0" borderId="17" xfId="0" applyNumberFormat="1" applyFont="1" applyFill="1" applyBorder="1" applyAlignment="1" applyProtection="1">
      <alignment horizontal="center" vertical="center" wrapText="1"/>
    </xf>
    <xf numFmtId="3" fontId="8" fillId="0" borderId="28" xfId="0" applyNumberFormat="1" applyFont="1" applyFill="1" applyBorder="1" applyAlignment="1" applyProtection="1">
      <alignment horizontal="center" vertical="center" wrapText="1"/>
    </xf>
    <xf numFmtId="4" fontId="2" fillId="0" borderId="15" xfId="0" applyNumberFormat="1" applyFont="1" applyFill="1" applyBorder="1" applyAlignment="1" applyProtection="1">
      <alignment horizontal="center" vertical="center" wrapText="1"/>
    </xf>
    <xf numFmtId="4" fontId="2" fillId="0" borderId="6" xfId="0" applyNumberFormat="1" applyFont="1" applyFill="1" applyBorder="1" applyAlignment="1" applyProtection="1">
      <alignment horizontal="center" vertical="center" wrapText="1"/>
    </xf>
    <xf numFmtId="4" fontId="2" fillId="0" borderId="16" xfId="0" applyNumberFormat="1" applyFont="1" applyFill="1" applyBorder="1" applyAlignment="1" applyProtection="1">
      <alignment horizontal="center" vertical="center" wrapText="1"/>
    </xf>
    <xf numFmtId="0" fontId="2" fillId="0" borderId="44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4" fillId="0" borderId="6" xfId="0" applyFont="1" applyFill="1" applyBorder="1" applyAlignment="1">
      <alignment horizontal="center" vertical="center" wrapText="1"/>
    </xf>
    <xf numFmtId="0" fontId="24" fillId="0" borderId="16" xfId="0" applyFont="1" applyFill="1" applyBorder="1" applyAlignment="1">
      <alignment horizontal="center" vertical="center" wrapText="1"/>
    </xf>
    <xf numFmtId="4" fontId="8" fillId="0" borderId="9" xfId="0" applyNumberFormat="1" applyFont="1" applyFill="1" applyBorder="1" applyAlignment="1" applyProtection="1">
      <alignment horizontal="center" vertical="center" wrapText="1"/>
    </xf>
    <xf numFmtId="4" fontId="8" fillId="0" borderId="10" xfId="0" applyNumberFormat="1" applyFont="1" applyFill="1" applyBorder="1" applyAlignment="1" applyProtection="1">
      <alignment horizontal="center" vertical="center" wrapText="1"/>
    </xf>
    <xf numFmtId="4" fontId="8" fillId="0" borderId="35" xfId="0" applyNumberFormat="1" applyFont="1" applyFill="1" applyBorder="1" applyAlignment="1" applyProtection="1">
      <alignment horizontal="center" vertical="center" wrapText="1"/>
    </xf>
    <xf numFmtId="4" fontId="8" fillId="0" borderId="11" xfId="0" applyNumberFormat="1" applyFont="1" applyFill="1" applyBorder="1" applyAlignment="1" applyProtection="1">
      <alignment horizontal="center" vertical="center" wrapText="1"/>
    </xf>
    <xf numFmtId="0" fontId="22" fillId="0" borderId="1" xfId="0" applyFont="1" applyFill="1" applyBorder="1" applyAlignment="1">
      <alignment horizontal="left" vertical="center" wrapText="1"/>
    </xf>
    <xf numFmtId="0" fontId="24" fillId="0" borderId="2" xfId="0" applyFont="1" applyFill="1" applyBorder="1" applyAlignment="1">
      <alignment horizontal="left" vertical="center" wrapText="1"/>
    </xf>
    <xf numFmtId="0" fontId="24" fillId="0" borderId="3" xfId="0" applyFont="1" applyFill="1" applyBorder="1" applyAlignment="1">
      <alignment horizontal="left" vertical="center" wrapText="1"/>
    </xf>
    <xf numFmtId="0" fontId="17" fillId="0" borderId="49" xfId="0" applyFont="1" applyFill="1" applyBorder="1" applyAlignment="1">
      <alignment horizontal="center" vertical="center" wrapText="1"/>
    </xf>
    <xf numFmtId="0" fontId="32" fillId="0" borderId="39" xfId="0" applyFont="1" applyFill="1" applyBorder="1" applyAlignment="1">
      <alignment vertical="center" wrapText="1"/>
    </xf>
    <xf numFmtId="0" fontId="32" fillId="0" borderId="40" xfId="0" applyFont="1" applyFill="1" applyBorder="1" applyAlignment="1">
      <alignment vertical="center" wrapText="1"/>
    </xf>
    <xf numFmtId="0" fontId="32" fillId="0" borderId="47" xfId="0" applyFont="1" applyFill="1" applyBorder="1" applyAlignment="1">
      <alignment vertical="center" wrapText="1"/>
    </xf>
    <xf numFmtId="0" fontId="32" fillId="0" borderId="27" xfId="0" applyFont="1" applyFill="1" applyBorder="1" applyAlignment="1">
      <alignment vertical="center" wrapText="1"/>
    </xf>
    <xf numFmtId="0" fontId="32" fillId="0" borderId="51" xfId="0" applyFont="1" applyFill="1" applyBorder="1" applyAlignment="1">
      <alignment vertical="center" wrapText="1"/>
    </xf>
    <xf numFmtId="0" fontId="16" fillId="0" borderId="0" xfId="0" applyFont="1" applyFill="1" applyAlignment="1">
      <alignment horizontal="center" vertical="center" wrapText="1"/>
    </xf>
    <xf numFmtId="3" fontId="8" fillId="0" borderId="60" xfId="0" applyNumberFormat="1" applyFont="1" applyFill="1" applyBorder="1" applyAlignment="1" applyProtection="1">
      <alignment horizontal="center" vertical="center" textRotation="90" wrapText="1"/>
    </xf>
    <xf numFmtId="0" fontId="24" fillId="0" borderId="36" xfId="0" applyFont="1" applyFill="1" applyBorder="1" applyAlignment="1">
      <alignment vertical="center" wrapText="1"/>
    </xf>
    <xf numFmtId="0" fontId="24" fillId="0" borderId="37" xfId="0" applyFont="1" applyFill="1" applyBorder="1" applyAlignment="1">
      <alignment vertical="center" wrapText="1"/>
    </xf>
    <xf numFmtId="49" fontId="8" fillId="0" borderId="15" xfId="0" applyNumberFormat="1" applyFont="1" applyFill="1" applyBorder="1" applyAlignment="1" applyProtection="1">
      <alignment horizontal="center" vertical="center" wrapText="1"/>
    </xf>
    <xf numFmtId="0" fontId="12" fillId="0" borderId="17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 applyProtection="1">
      <alignment horizontal="center" vertical="center" wrapText="1"/>
    </xf>
    <xf numFmtId="0" fontId="31" fillId="0" borderId="2" xfId="0" applyFont="1" applyFill="1" applyBorder="1" applyAlignment="1">
      <alignment horizontal="center" vertical="center" wrapText="1"/>
    </xf>
    <xf numFmtId="0" fontId="24" fillId="0" borderId="2" xfId="0" applyFont="1" applyFill="1" applyBorder="1" applyAlignment="1">
      <alignment vertical="center" wrapText="1"/>
    </xf>
    <xf numFmtId="0" fontId="24" fillId="0" borderId="3" xfId="0" applyFont="1" applyFill="1" applyBorder="1" applyAlignment="1">
      <alignment vertical="center" wrapText="1"/>
    </xf>
    <xf numFmtId="4" fontId="2" fillId="0" borderId="23" xfId="0" applyNumberFormat="1" applyFont="1" applyFill="1" applyBorder="1" applyAlignment="1" applyProtection="1">
      <alignment horizontal="center" vertical="center" wrapText="1"/>
    </xf>
    <xf numFmtId="4" fontId="2" fillId="0" borderId="24" xfId="0" applyNumberFormat="1" applyFont="1" applyFill="1" applyBorder="1" applyAlignment="1" applyProtection="1">
      <alignment horizontal="center" vertical="center" wrapText="1"/>
    </xf>
    <xf numFmtId="4" fontId="2" fillId="0" borderId="25" xfId="0" applyNumberFormat="1" applyFont="1" applyFill="1" applyBorder="1" applyAlignment="1" applyProtection="1">
      <alignment horizontal="center" vertical="center" wrapText="1"/>
    </xf>
    <xf numFmtId="4" fontId="2" fillId="0" borderId="26" xfId="0" applyNumberFormat="1" applyFont="1" applyFill="1" applyBorder="1" applyAlignment="1" applyProtection="1">
      <alignment horizontal="center" vertical="center" wrapText="1"/>
    </xf>
    <xf numFmtId="4" fontId="8" fillId="0" borderId="15" xfId="0" applyNumberFormat="1" applyFont="1" applyFill="1" applyBorder="1" applyAlignment="1" applyProtection="1">
      <alignment horizontal="center" vertical="center" wrapText="1"/>
    </xf>
    <xf numFmtId="4" fontId="8" fillId="0" borderId="6" xfId="0" applyNumberFormat="1" applyFont="1" applyFill="1" applyBorder="1" applyAlignment="1" applyProtection="1">
      <alignment horizontal="center" vertical="center" wrapText="1"/>
    </xf>
    <xf numFmtId="4" fontId="8" fillId="0" borderId="16" xfId="0" applyNumberFormat="1" applyFont="1" applyFill="1" applyBorder="1" applyAlignment="1" applyProtection="1">
      <alignment horizontal="center" vertical="center" wrapText="1"/>
    </xf>
    <xf numFmtId="4" fontId="21" fillId="0" borderId="15" xfId="0" applyNumberFormat="1" applyFont="1" applyFill="1" applyBorder="1" applyAlignment="1" applyProtection="1">
      <alignment horizontal="center" vertical="center" wrapText="1"/>
    </xf>
    <xf numFmtId="4" fontId="21" fillId="0" borderId="6" xfId="0" applyNumberFormat="1" applyFont="1" applyFill="1" applyBorder="1" applyAlignment="1" applyProtection="1">
      <alignment horizontal="center" vertical="center" wrapText="1"/>
    </xf>
    <xf numFmtId="4" fontId="21" fillId="0" borderId="16" xfId="0" applyNumberFormat="1" applyFont="1" applyFill="1" applyBorder="1" applyAlignment="1" applyProtection="1">
      <alignment horizontal="center" vertical="center" wrapText="1"/>
    </xf>
    <xf numFmtId="3" fontId="21" fillId="0" borderId="9" xfId="0" applyNumberFormat="1" applyFont="1" applyFill="1" applyBorder="1" applyAlignment="1" applyProtection="1">
      <alignment horizontal="center" vertical="center" wrapText="1"/>
    </xf>
    <xf numFmtId="0" fontId="58" fillId="0" borderId="28" xfId="0" applyFont="1" applyFill="1" applyBorder="1" applyAlignment="1">
      <alignment horizontal="center" vertical="center" wrapText="1"/>
    </xf>
    <xf numFmtId="3" fontId="8" fillId="0" borderId="35" xfId="0" applyNumberFormat="1" applyFont="1" applyFill="1" applyBorder="1" applyAlignment="1" applyProtection="1">
      <alignment horizontal="center" vertical="center" wrapText="1"/>
    </xf>
    <xf numFmtId="3" fontId="8" fillId="0" borderId="31" xfId="0" applyNumberFormat="1" applyFont="1" applyFill="1" applyBorder="1" applyAlignment="1" applyProtection="1">
      <alignment horizontal="center" vertical="center" wrapText="1"/>
    </xf>
    <xf numFmtId="164" fontId="12" fillId="0" borderId="21" xfId="0" applyNumberFormat="1" applyFont="1" applyFill="1" applyBorder="1" applyAlignment="1">
      <alignment horizontal="center" vertical="center" wrapText="1"/>
    </xf>
    <xf numFmtId="0" fontId="24" fillId="0" borderId="34" xfId="0" applyFont="1" applyFill="1" applyBorder="1" applyAlignment="1">
      <alignment horizontal="center" vertical="center" wrapText="1"/>
    </xf>
    <xf numFmtId="164" fontId="12" fillId="0" borderId="19" xfId="0" applyNumberFormat="1" applyFont="1" applyFill="1" applyBorder="1" applyAlignment="1">
      <alignment horizontal="center" vertical="center" wrapText="1"/>
    </xf>
    <xf numFmtId="164" fontId="12" fillId="0" borderId="20" xfId="0" applyNumberFormat="1" applyFont="1" applyFill="1" applyBorder="1" applyAlignment="1">
      <alignment horizontal="center" vertical="center" wrapText="1"/>
    </xf>
    <xf numFmtId="0" fontId="37" fillId="2" borderId="52" xfId="0" applyFont="1" applyFill="1" applyBorder="1" applyAlignment="1">
      <alignment horizontal="left" vertical="top" wrapText="1"/>
    </xf>
    <xf numFmtId="0" fontId="37" fillId="2" borderId="53" xfId="0" applyFont="1" applyFill="1" applyBorder="1" applyAlignment="1">
      <alignment horizontal="left" vertical="top" wrapText="1"/>
    </xf>
    <xf numFmtId="0" fontId="38" fillId="3" borderId="52" xfId="0" applyFont="1" applyFill="1" applyBorder="1" applyAlignment="1">
      <alignment horizontal="left" vertical="top" wrapText="1"/>
    </xf>
    <xf numFmtId="0" fontId="38" fillId="3" borderId="54" xfId="0" applyFont="1" applyFill="1" applyBorder="1" applyAlignment="1">
      <alignment horizontal="left" vertical="top" wrapText="1"/>
    </xf>
    <xf numFmtId="0" fontId="38" fillId="3" borderId="53" xfId="0" applyFont="1" applyFill="1" applyBorder="1" applyAlignment="1">
      <alignment horizontal="left" vertical="top" wrapText="1"/>
    </xf>
    <xf numFmtId="0" fontId="12" fillId="0" borderId="13" xfId="0" applyFont="1" applyFill="1" applyBorder="1" applyAlignment="1">
      <alignment vertical="center"/>
    </xf>
  </cellXfs>
  <cellStyles count="3">
    <cellStyle name="Обычный" xfId="0" builtinId="0"/>
    <cellStyle name="Обычный 2 4" xfId="2"/>
    <cellStyle name="Обычный 9" xfId="1"/>
  </cellStyles>
  <dxfs count="0"/>
  <tableStyles count="0" defaultTableStyle="TableStyleMedium2" defaultPivotStyle="PivotStyleLight16"/>
  <colors>
    <mruColors>
      <color rgb="FF99FF66"/>
      <color rgb="FFFF99FF"/>
      <color rgb="FF66FFCC"/>
      <color rgb="FFCCFF33"/>
      <color rgb="FFFF99CC"/>
      <color rgb="FF00FFFF"/>
      <color rgb="FFFFCC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QU221"/>
  <sheetViews>
    <sheetView tabSelected="1" zoomScale="65" zoomScaleNormal="65" workbookViewId="0">
      <pane xSplit="417" ySplit="11" topLeftCell="PB12" activePane="bottomRight" state="frozen"/>
      <selection pane="topRight" activeCell="PB1" sqref="PB1"/>
      <selection pane="bottomLeft" activeCell="A12" sqref="A12"/>
      <selection pane="bottomRight" activeCell="RA15" sqref="QZ15:RA16"/>
    </sheetView>
  </sheetViews>
  <sheetFormatPr defaultRowHeight="14.55" outlineLevelCol="1" x14ac:dyDescent="0.3"/>
  <cols>
    <col min="1" max="1" width="7.296875" style="449" customWidth="1"/>
    <col min="2" max="2" width="25.69921875" style="4" customWidth="1"/>
    <col min="3" max="3" width="4.09765625" style="4" hidden="1" customWidth="1"/>
    <col min="4" max="6" width="11.796875" style="5" hidden="1" customWidth="1"/>
    <col min="7" max="7" width="13" style="263" hidden="1" customWidth="1"/>
    <col min="8" max="9" width="11.796875" style="5" hidden="1" customWidth="1"/>
    <col min="10" max="10" width="8.59765625" style="5" hidden="1" customWidth="1" outlineLevel="1"/>
    <col min="11" max="11" width="8.5" style="5" hidden="1" customWidth="1" outlineLevel="1"/>
    <col min="12" max="12" width="10.09765625" style="5" hidden="1" customWidth="1" outlineLevel="1"/>
    <col min="13" max="13" width="9.69921875" style="5" hidden="1" customWidth="1" outlineLevel="1"/>
    <col min="14" max="14" width="8.796875" style="4" hidden="1" customWidth="1" outlineLevel="1"/>
    <col min="15" max="15" width="7.796875" style="4" hidden="1" customWidth="1" outlineLevel="1"/>
    <col min="16" max="29" width="8.796875" style="4" hidden="1" customWidth="1" outlineLevel="1"/>
    <col min="30" max="30" width="11.8984375" style="6" hidden="1" customWidth="1" outlineLevel="1"/>
    <col min="31" max="31" width="10.09765625" style="6" hidden="1" customWidth="1" outlineLevel="1"/>
    <col min="32" max="32" width="11.296875" style="6" hidden="1" customWidth="1" outlineLevel="1"/>
    <col min="33" max="33" width="8.8984375" style="6" hidden="1" customWidth="1" outlineLevel="1"/>
    <col min="34" max="34" width="10.5" style="6" hidden="1" customWidth="1" outlineLevel="1"/>
    <col min="35" max="35" width="8.8984375" style="6" hidden="1" customWidth="1" outlineLevel="1"/>
    <col min="36" max="36" width="9.19921875" style="6" hidden="1" customWidth="1" outlineLevel="1"/>
    <col min="37" max="37" width="8.8984375" style="6" hidden="1" customWidth="1" outlineLevel="1"/>
    <col min="38" max="38" width="10.8984375" style="6" hidden="1" customWidth="1" outlineLevel="1"/>
    <col min="39" max="39" width="11.59765625" style="6" hidden="1" customWidth="1" outlineLevel="1"/>
    <col min="40" max="40" width="10.5" style="7" hidden="1" customWidth="1" outlineLevel="1"/>
    <col min="41" max="41" width="11.296875" style="6" hidden="1" customWidth="1" outlineLevel="1"/>
    <col min="42" max="42" width="11.69921875" style="6" hidden="1" customWidth="1" outlineLevel="1"/>
    <col min="43" max="43" width="11.3984375" style="6" hidden="1" customWidth="1" outlineLevel="1"/>
    <col min="44" max="44" width="11.19921875" style="6" hidden="1" customWidth="1" outlineLevel="1"/>
    <col min="45" max="45" width="12.09765625" style="6" hidden="1" customWidth="1" outlineLevel="1"/>
    <col min="46" max="46" width="11.296875" style="6" hidden="1" customWidth="1" outlineLevel="1"/>
    <col min="47" max="47" width="8.8984375" style="8" hidden="1" customWidth="1" outlineLevel="1"/>
    <col min="48" max="48" width="12.19921875" style="6" hidden="1" customWidth="1" outlineLevel="1"/>
    <col min="49" max="49" width="8.8984375" style="6" hidden="1" customWidth="1" outlineLevel="1"/>
    <col min="50" max="50" width="12.8984375" style="6" hidden="1" customWidth="1" outlineLevel="1"/>
    <col min="51" max="51" width="12.5" style="6" hidden="1" customWidth="1" outlineLevel="1"/>
    <col min="52" max="52" width="10.796875" style="7" hidden="1" customWidth="1" outlineLevel="1"/>
    <col min="53" max="53" width="13.3984375" style="9" hidden="1" customWidth="1" outlineLevel="1"/>
    <col min="54" max="54" width="10.59765625" style="6" hidden="1" customWidth="1" outlineLevel="1"/>
    <col min="55" max="55" width="12.3984375" style="6" hidden="1" customWidth="1" outlineLevel="1"/>
    <col min="56" max="56" width="11.296875" style="8" hidden="1" customWidth="1" outlineLevel="1"/>
    <col min="57" max="57" width="8.8984375" style="8" hidden="1" customWidth="1" outlineLevel="1"/>
    <col min="58" max="58" width="8.8984375" style="6" hidden="1" customWidth="1" outlineLevel="1"/>
    <col min="59" max="60" width="8.8984375" style="8" hidden="1" customWidth="1" outlineLevel="1"/>
    <col min="61" max="61" width="10.3984375" style="6" hidden="1" customWidth="1" outlineLevel="1"/>
    <col min="62" max="62" width="10.3984375" style="8" hidden="1" customWidth="1" outlineLevel="1"/>
    <col min="63" max="63" width="8.8984375" style="6" hidden="1" customWidth="1" outlineLevel="1"/>
    <col min="64" max="64" width="11.69921875" style="6" hidden="1" customWidth="1" outlineLevel="1"/>
    <col min="65" max="65" width="10.796875" style="7" hidden="1" customWidth="1" outlineLevel="1"/>
    <col min="66" max="75" width="8.8984375" style="6" hidden="1" customWidth="1" outlineLevel="1"/>
    <col min="76" max="76" width="10.796875" style="7" hidden="1" customWidth="1" outlineLevel="1"/>
    <col min="77" max="77" width="10.796875" style="6" hidden="1" customWidth="1" outlineLevel="1"/>
    <col min="78" max="78" width="8.8984375" style="6" hidden="1" customWidth="1" outlineLevel="1"/>
    <col min="79" max="80" width="8.8984375" style="8" hidden="1" customWidth="1" outlineLevel="1"/>
    <col min="81" max="81" width="8.8984375" style="6" hidden="1" customWidth="1" outlineLevel="1"/>
    <col min="82" max="82" width="12.8984375" style="7" hidden="1" customWidth="1" outlineLevel="1"/>
    <col min="83" max="83" width="10.796875" style="6" hidden="1" customWidth="1" outlineLevel="1"/>
    <col min="84" max="84" width="8.8984375" style="6" hidden="1" customWidth="1" outlineLevel="1"/>
    <col min="85" max="86" width="8.8984375" style="8" hidden="1" customWidth="1" outlineLevel="1"/>
    <col min="87" max="87" width="8.8984375" style="6" hidden="1" customWidth="1" outlineLevel="1"/>
    <col min="88" max="88" width="10.09765625" style="7" hidden="1" customWidth="1" outlineLevel="1"/>
    <col min="89" max="92" width="10.5" style="7" hidden="1" customWidth="1" outlineLevel="1"/>
    <col min="93" max="93" width="10.5" style="10" hidden="1" customWidth="1" outlineLevel="1"/>
    <col min="94" max="94" width="10.5" style="7" hidden="1" customWidth="1" outlineLevel="1"/>
    <col min="95" max="95" width="10.5" style="10" hidden="1" customWidth="1" outlineLevel="1"/>
    <col min="96" max="97" width="10.5" style="7" hidden="1" customWidth="1" outlineLevel="1"/>
    <col min="98" max="98" width="10.5" style="10" hidden="1" customWidth="1" outlineLevel="1"/>
    <col min="99" max="101" width="10.5" style="7" hidden="1" customWidth="1" outlineLevel="1"/>
    <col min="102" max="102" width="11.59765625" style="6" hidden="1" customWidth="1" outlineLevel="1"/>
    <col min="103" max="104" width="8.8984375" style="6" hidden="1" customWidth="1" outlineLevel="1"/>
    <col min="105" max="105" width="10.8984375" style="6" hidden="1" customWidth="1" outlineLevel="1"/>
    <col min="106" max="106" width="8.8984375" style="6" hidden="1" customWidth="1" outlineLevel="1"/>
    <col min="107" max="107" width="11.19921875" style="7" hidden="1" customWidth="1" outlineLevel="1"/>
    <col min="108" max="110" width="8.8984375" style="6" hidden="1" customWidth="1" outlineLevel="1"/>
    <col min="111" max="111" width="10.8984375" style="6" hidden="1" customWidth="1" outlineLevel="1"/>
    <col min="112" max="112" width="8.8984375" style="6" hidden="1" customWidth="1" outlineLevel="1"/>
    <col min="113" max="113" width="8.8984375" style="7" hidden="1" customWidth="1" outlineLevel="1"/>
    <col min="114" max="114" width="11" style="6" hidden="1" customWidth="1" outlineLevel="1"/>
    <col min="115" max="116" width="8.8984375" style="6" hidden="1" customWidth="1" outlineLevel="1"/>
    <col min="117" max="117" width="10.5" style="6" hidden="1" customWidth="1" outlineLevel="1"/>
    <col min="118" max="118" width="8.8984375" style="6" hidden="1" customWidth="1" outlineLevel="1"/>
    <col min="119" max="119" width="10.5" style="6" hidden="1" customWidth="1" outlineLevel="1"/>
    <col min="120" max="121" width="8.8984375" style="6" hidden="1" customWidth="1" outlineLevel="1"/>
    <col min="122" max="122" width="10.8984375" style="6" hidden="1" customWidth="1" outlineLevel="1"/>
    <col min="123" max="123" width="8.8984375" style="6" hidden="1" customWidth="1" outlineLevel="1"/>
    <col min="124" max="124" width="11.3984375" style="7" hidden="1" customWidth="1" outlineLevel="1"/>
    <col min="125" max="125" width="10.796875" style="6" hidden="1" customWidth="1" outlineLevel="1"/>
    <col min="126" max="126" width="8.8984375" style="6" hidden="1" customWidth="1" outlineLevel="1"/>
    <col min="127" max="127" width="10.5" style="6" hidden="1" customWidth="1" outlineLevel="1"/>
    <col min="128" max="128" width="8.8984375" style="6" hidden="1" customWidth="1" outlineLevel="1"/>
    <col min="129" max="129" width="10.5" style="6" hidden="1" customWidth="1" outlineLevel="1"/>
    <col min="130" max="134" width="8.8984375" style="6" hidden="1" customWidth="1" outlineLevel="1"/>
    <col min="135" max="135" width="10.8984375" style="6" hidden="1" customWidth="1" outlineLevel="1"/>
    <col min="136" max="136" width="8.8984375" style="6" hidden="1" customWidth="1" outlineLevel="1"/>
    <col min="137" max="148" width="10.5" style="7" hidden="1" customWidth="1" outlineLevel="1"/>
    <col min="149" max="149" width="12.59765625" style="6" hidden="1" customWidth="1" outlineLevel="1"/>
    <col min="150" max="150" width="13.296875" style="6" hidden="1" customWidth="1" outlineLevel="1"/>
    <col min="151" max="151" width="11.296875" style="6" hidden="1" customWidth="1" outlineLevel="1"/>
    <col min="152" max="152" width="8.8984375" style="6" hidden="1" customWidth="1" outlineLevel="1"/>
    <col min="153" max="153" width="10.8984375" style="6" hidden="1" customWidth="1" outlineLevel="1"/>
    <col min="154" max="156" width="8.8984375" style="6" hidden="1" customWidth="1" outlineLevel="1"/>
    <col min="157" max="157" width="10.8984375" style="6" hidden="1" customWidth="1" outlineLevel="1"/>
    <col min="158" max="158" width="13.19921875" style="6" hidden="1" customWidth="1" outlineLevel="1"/>
    <col min="159" max="159" width="12" style="7" hidden="1" customWidth="1" outlineLevel="1"/>
    <col min="160" max="162" width="8.8984375" style="6" hidden="1" customWidth="1" outlineLevel="1"/>
    <col min="163" max="163" width="10.8984375" style="6" hidden="1" customWidth="1" outlineLevel="1"/>
    <col min="164" max="164" width="8.8984375" style="6" hidden="1" customWidth="1" outlineLevel="1"/>
    <col min="165" max="165" width="8.8984375" style="7" hidden="1" customWidth="1" outlineLevel="1"/>
    <col min="166" max="166" width="11.59765625" style="6" hidden="1" customWidth="1" outlineLevel="1"/>
    <col min="167" max="167" width="11.796875" style="6" hidden="1" customWidth="1" outlineLevel="1"/>
    <col min="168" max="168" width="8.8984375" style="6" hidden="1" customWidth="1" outlineLevel="1"/>
    <col min="169" max="169" width="10.8984375" style="6" hidden="1" customWidth="1" outlineLevel="1"/>
    <col min="170" max="170" width="10.796875" style="6" hidden="1" customWidth="1" outlineLevel="1"/>
    <col min="171" max="171" width="12.8984375" style="7" hidden="1" customWidth="1" outlineLevel="1"/>
    <col min="172" max="172" width="12.19921875" style="6" hidden="1" customWidth="1" outlineLevel="1"/>
    <col min="173" max="174" width="8.8984375" style="6" hidden="1" customWidth="1" outlineLevel="1"/>
    <col min="175" max="175" width="10.8984375" style="6" hidden="1" customWidth="1" outlineLevel="1"/>
    <col min="176" max="176" width="8.8984375" style="6" hidden="1" customWidth="1" outlineLevel="1"/>
    <col min="177" max="177" width="12.796875" style="7" hidden="1" customWidth="1" outlineLevel="1"/>
    <col min="178" max="178" width="14.796875" style="6" hidden="1" customWidth="1"/>
    <col min="179" max="187" width="12.59765625" style="6" hidden="1" customWidth="1"/>
    <col min="188" max="188" width="12.8984375" style="6" hidden="1" customWidth="1"/>
    <col min="189" max="190" width="12.8984375" style="8" hidden="1" customWidth="1"/>
    <col min="191" max="191" width="13.19921875" style="6" hidden="1" customWidth="1"/>
    <col min="192" max="193" width="13.19921875" style="8" hidden="1" customWidth="1"/>
    <col min="194" max="194" width="15.19921875" style="6" hidden="1" customWidth="1"/>
    <col min="195" max="196" width="17.8984375" style="7" hidden="1" customWidth="1"/>
    <col min="197" max="197" width="13.8984375" style="7" hidden="1" customWidth="1"/>
    <col min="198" max="198" width="12.69921875" style="7" hidden="1" customWidth="1"/>
    <col min="199" max="199" width="13.296875" style="7" hidden="1" customWidth="1"/>
    <col min="200" max="200" width="14.3984375" style="7" hidden="1" customWidth="1"/>
    <col min="201" max="201" width="11.09765625" style="7" hidden="1" customWidth="1"/>
    <col min="202" max="202" width="17.3984375" style="7" hidden="1" customWidth="1"/>
    <col min="203" max="203" width="13.8984375" style="5" hidden="1" customWidth="1"/>
    <col min="204" max="204" width="11.69921875" style="5" hidden="1" customWidth="1"/>
    <col min="205" max="206" width="8.796875" style="5" hidden="1" customWidth="1"/>
    <col min="207" max="207" width="11.69921875" style="74" hidden="1" customWidth="1"/>
    <col min="208" max="208" width="14.5" style="4" hidden="1" customWidth="1"/>
    <col min="209" max="209" width="13.09765625" style="4" hidden="1" customWidth="1"/>
    <col min="210" max="210" width="12.8984375" style="4" hidden="1" customWidth="1"/>
    <col min="211" max="211" width="11.8984375" style="4" hidden="1" customWidth="1"/>
    <col min="212" max="212" width="11.5" style="4" hidden="1" customWidth="1"/>
    <col min="213" max="213" width="12" style="74" hidden="1" customWidth="1"/>
    <col min="214" max="214" width="13.5" style="4" hidden="1" customWidth="1"/>
    <col min="215" max="215" width="15.09765625" style="4" hidden="1" customWidth="1"/>
    <col min="216" max="216" width="12.69921875" style="4" hidden="1" customWidth="1"/>
    <col min="217" max="217" width="10.5" style="4" hidden="1" customWidth="1"/>
    <col min="218" max="218" width="11.19921875" style="4" hidden="1" customWidth="1"/>
    <col min="219" max="219" width="11.19921875" style="75" hidden="1" customWidth="1"/>
    <col min="220" max="221" width="8.796875" style="4" hidden="1" customWidth="1"/>
    <col min="222" max="222" width="10.796875" style="4" hidden="1" customWidth="1"/>
    <col min="223" max="223" width="10.3984375" style="4" hidden="1" customWidth="1"/>
    <col min="224" max="225" width="8.796875" style="4" hidden="1" customWidth="1"/>
    <col min="226" max="226" width="10.296875" style="5" hidden="1" customWidth="1"/>
    <col min="227" max="227" width="9.5" style="5" hidden="1" customWidth="1"/>
    <col min="228" max="228" width="8.796875" style="5" hidden="1" customWidth="1"/>
    <col min="229" max="229" width="9.69921875" style="5" hidden="1" customWidth="1"/>
    <col min="230" max="230" width="10.296875" style="5" hidden="1" customWidth="1"/>
    <col min="231" max="233" width="8.796875" style="5" hidden="1" customWidth="1"/>
    <col min="234" max="234" width="11.09765625" style="5" hidden="1" customWidth="1"/>
    <col min="235" max="235" width="11" style="5" hidden="1" customWidth="1"/>
    <col min="236" max="236" width="9.69921875" style="5" hidden="1" customWidth="1"/>
    <col min="237" max="237" width="10.19921875" style="5" hidden="1" customWidth="1"/>
    <col min="238" max="238" width="10.296875" style="5" hidden="1" customWidth="1"/>
    <col min="239" max="241" width="8.796875" style="5" hidden="1" customWidth="1"/>
    <col min="242" max="242" width="11.09765625" style="5" hidden="1" customWidth="1"/>
    <col min="243" max="243" width="11" style="5" hidden="1" customWidth="1"/>
    <col min="244" max="244" width="9.69921875" style="5" hidden="1" customWidth="1"/>
    <col min="245" max="245" width="10.19921875" style="5" hidden="1" customWidth="1"/>
    <col min="246" max="246" width="10.296875" style="5" hidden="1" customWidth="1"/>
    <col min="247" max="249" width="8.796875" style="5" hidden="1" customWidth="1"/>
    <col min="250" max="250" width="11.09765625" style="5" hidden="1" customWidth="1"/>
    <col min="251" max="251" width="11" style="5" hidden="1" customWidth="1"/>
    <col min="252" max="252" width="9.69921875" style="5" hidden="1" customWidth="1"/>
    <col min="253" max="253" width="10.19921875" style="5" hidden="1" customWidth="1"/>
    <col min="254" max="254" width="10.296875" style="5" hidden="1" customWidth="1"/>
    <col min="255" max="257" width="8.796875" style="5" hidden="1" customWidth="1"/>
    <col min="258" max="258" width="11.09765625" style="5" hidden="1" customWidth="1"/>
    <col min="259" max="259" width="11" style="5" hidden="1" customWidth="1"/>
    <col min="260" max="260" width="9.69921875" style="5" hidden="1" customWidth="1"/>
    <col min="261" max="261" width="10.19921875" style="5" hidden="1" customWidth="1"/>
    <col min="262" max="262" width="10.296875" style="5" hidden="1" customWidth="1"/>
    <col min="263" max="265" width="8.796875" style="5" hidden="1" customWidth="1"/>
    <col min="266" max="266" width="11.09765625" style="5" hidden="1" customWidth="1"/>
    <col min="267" max="267" width="11" style="5" hidden="1" customWidth="1"/>
    <col min="268" max="268" width="9.69921875" style="5" hidden="1" customWidth="1"/>
    <col min="269" max="269" width="10.19921875" style="5" hidden="1" customWidth="1"/>
    <col min="270" max="270" width="10.296875" style="5" hidden="1" customWidth="1"/>
    <col min="271" max="273" width="8.796875" style="5" hidden="1" customWidth="1"/>
    <col min="274" max="274" width="11.09765625" style="5" hidden="1" customWidth="1"/>
    <col min="275" max="275" width="11" style="5" hidden="1" customWidth="1"/>
    <col min="276" max="276" width="9.69921875" style="5" hidden="1" customWidth="1"/>
    <col min="277" max="277" width="10.19921875" style="5" hidden="1" customWidth="1"/>
    <col min="278" max="278" width="10.296875" style="5" hidden="1" customWidth="1"/>
    <col min="279" max="281" width="8.796875" style="5" hidden="1" customWidth="1"/>
    <col min="282" max="282" width="11.09765625" style="5" hidden="1" customWidth="1"/>
    <col min="283" max="283" width="11" style="5" hidden="1" customWidth="1"/>
    <col min="284" max="284" width="9.69921875" style="5" hidden="1" customWidth="1"/>
    <col min="285" max="285" width="10.19921875" style="5" hidden="1" customWidth="1"/>
    <col min="286" max="286" width="10.296875" style="5" hidden="1" customWidth="1"/>
    <col min="287" max="289" width="8.796875" style="5" hidden="1" customWidth="1"/>
    <col min="290" max="290" width="11.09765625" style="5" hidden="1" customWidth="1"/>
    <col min="291" max="291" width="11" style="5" hidden="1" customWidth="1"/>
    <col min="292" max="292" width="9.69921875" style="5" hidden="1" customWidth="1"/>
    <col min="293" max="293" width="10.19921875" style="5" hidden="1" customWidth="1"/>
    <col min="294" max="294" width="10.296875" style="5" hidden="1" customWidth="1"/>
    <col min="295" max="297" width="8.796875" style="5" hidden="1" customWidth="1"/>
    <col min="298" max="298" width="11.09765625" style="5" hidden="1" customWidth="1"/>
    <col min="299" max="299" width="11" style="5" hidden="1" customWidth="1"/>
    <col min="300" max="300" width="9.69921875" style="5" hidden="1" customWidth="1"/>
    <col min="301" max="301" width="10.19921875" style="5" hidden="1" customWidth="1"/>
    <col min="302" max="302" width="10.296875" style="5" hidden="1" customWidth="1"/>
    <col min="303" max="305" width="8.796875" style="5" hidden="1" customWidth="1"/>
    <col min="306" max="306" width="11.09765625" style="5" hidden="1" customWidth="1"/>
    <col min="307" max="307" width="11" style="5" hidden="1" customWidth="1"/>
    <col min="308" max="308" width="9.69921875" style="5" hidden="1" customWidth="1"/>
    <col min="309" max="309" width="10.19921875" style="5" hidden="1" customWidth="1"/>
    <col min="310" max="310" width="10.296875" style="5" hidden="1" customWidth="1"/>
    <col min="311" max="313" width="8.796875" style="5" hidden="1" customWidth="1"/>
    <col min="314" max="314" width="11.09765625" style="5" hidden="1" customWidth="1"/>
    <col min="315" max="315" width="11" style="5" hidden="1" customWidth="1"/>
    <col min="316" max="316" width="9.69921875" style="5" hidden="1" customWidth="1"/>
    <col min="317" max="317" width="10.19921875" style="5" hidden="1" customWidth="1"/>
    <col min="318" max="318" width="10.296875" style="5" hidden="1" customWidth="1"/>
    <col min="319" max="321" width="8.796875" style="5" hidden="1" customWidth="1"/>
    <col min="322" max="322" width="11.09765625" style="5" hidden="1" customWidth="1"/>
    <col min="323" max="323" width="11" style="5" hidden="1" customWidth="1"/>
    <col min="324" max="324" width="9.69921875" style="5" hidden="1" customWidth="1"/>
    <col min="325" max="325" width="10.19921875" style="5" hidden="1" customWidth="1"/>
    <col min="326" max="326" width="10.296875" style="5" hidden="1" customWidth="1"/>
    <col min="327" max="329" width="8.796875" style="5" hidden="1" customWidth="1"/>
    <col min="330" max="330" width="11.09765625" style="5" hidden="1" customWidth="1"/>
    <col min="331" max="331" width="11" style="5" hidden="1" customWidth="1"/>
    <col min="332" max="332" width="9.69921875" style="5" hidden="1" customWidth="1"/>
    <col min="333" max="333" width="10.19921875" style="5" hidden="1" customWidth="1"/>
    <col min="334" max="334" width="10.296875" style="5" hidden="1" customWidth="1"/>
    <col min="335" max="337" width="8.796875" style="5" hidden="1" customWidth="1"/>
    <col min="338" max="338" width="11.09765625" style="5" hidden="1" customWidth="1"/>
    <col min="339" max="339" width="11" style="5" hidden="1" customWidth="1"/>
    <col min="340" max="340" width="9.69921875" style="5" hidden="1" customWidth="1"/>
    <col min="341" max="341" width="10.19921875" style="5" hidden="1" customWidth="1"/>
    <col min="342" max="342" width="10.296875" style="5" hidden="1" customWidth="1"/>
    <col min="343" max="345" width="8.796875" style="5" hidden="1" customWidth="1"/>
    <col min="346" max="346" width="11.09765625" style="5" hidden="1" customWidth="1"/>
    <col min="347" max="347" width="11" style="5" hidden="1" customWidth="1"/>
    <col min="348" max="348" width="9.69921875" style="5" hidden="1" customWidth="1"/>
    <col min="349" max="349" width="8.19921875" style="5" hidden="1" customWidth="1"/>
    <col min="350" max="350" width="10.296875" style="5" hidden="1" customWidth="1"/>
    <col min="351" max="353" width="8.796875" style="5" hidden="1" customWidth="1"/>
    <col min="354" max="354" width="5.8984375" style="12" hidden="1" customWidth="1"/>
    <col min="355" max="355" width="6.09765625" style="12" hidden="1" customWidth="1"/>
    <col min="356" max="356" width="6.796875" style="12" hidden="1" customWidth="1"/>
    <col min="357" max="362" width="6.19921875" style="12" hidden="1" customWidth="1"/>
    <col min="363" max="363" width="8" style="267" hidden="1" customWidth="1"/>
    <col min="364" max="365" width="6.19921875" style="12" hidden="1" customWidth="1"/>
    <col min="366" max="366" width="6" style="11" hidden="1" customWidth="1"/>
    <col min="367" max="367" width="5.19921875" style="11" hidden="1" customWidth="1"/>
    <col min="368" max="368" width="6.59765625" style="11" hidden="1" customWidth="1"/>
    <col min="369" max="369" width="5.296875" style="11" hidden="1" customWidth="1"/>
    <col min="370" max="370" width="6.3984375" style="43" hidden="1" customWidth="1"/>
    <col min="371" max="371" width="6.8984375" style="43" hidden="1" customWidth="1"/>
    <col min="372" max="372" width="7.8984375" style="43" hidden="1" customWidth="1"/>
    <col min="373" max="377" width="6.796875" style="43" hidden="1" customWidth="1"/>
    <col min="378" max="378" width="9" style="4" hidden="1" customWidth="1"/>
    <col min="379" max="379" width="6.59765625" style="4" hidden="1" customWidth="1"/>
    <col min="380" max="380" width="7.59765625" style="4" hidden="1" customWidth="1"/>
    <col min="381" max="381" width="6.5" style="4" hidden="1" customWidth="1"/>
    <col min="382" max="382" width="6.3984375" style="4" hidden="1" customWidth="1"/>
    <col min="383" max="383" width="5.796875" style="4" hidden="1" customWidth="1"/>
    <col min="384" max="384" width="6.8984375" style="4" hidden="1" customWidth="1"/>
    <col min="385" max="385" width="6.19921875" style="4" hidden="1" customWidth="1"/>
    <col min="386" max="387" width="6.8984375" style="4" hidden="1" customWidth="1"/>
    <col min="388" max="390" width="8.796875" style="4" hidden="1" customWidth="1"/>
    <col min="391" max="391" width="6.796875" style="4" hidden="1" customWidth="1"/>
    <col min="392" max="392" width="6.8984375" style="4" hidden="1" customWidth="1"/>
    <col min="393" max="393" width="7.19921875" style="4" hidden="1" customWidth="1"/>
    <col min="394" max="398" width="8.796875" style="76" hidden="1" customWidth="1"/>
    <col min="399" max="399" width="14.59765625" style="76" hidden="1" customWidth="1"/>
    <col min="400" max="400" width="13.8984375" style="9" hidden="1" customWidth="1"/>
    <col min="401" max="401" width="13.8984375" style="7" hidden="1" customWidth="1"/>
    <col min="402" max="402" width="11.8984375" style="6" hidden="1" customWidth="1"/>
    <col min="403" max="403" width="13.09765625" style="326" hidden="1" customWidth="1"/>
    <col min="404" max="404" width="15.3984375" style="7" hidden="1" customWidth="1"/>
    <col min="405" max="405" width="14.69921875" style="5" hidden="1" customWidth="1"/>
    <col min="406" max="406" width="25.796875" style="286" hidden="1" customWidth="1"/>
    <col min="407" max="407" width="13.59765625" style="5" hidden="1" customWidth="1"/>
    <col min="408" max="408" width="13.8984375" style="15" hidden="1" customWidth="1"/>
    <col min="409" max="409" width="13.8984375" style="9" hidden="1" customWidth="1"/>
    <col min="410" max="410" width="13.8984375" style="7" hidden="1" customWidth="1"/>
    <col min="411" max="411" width="11.8984375" style="6" hidden="1" customWidth="1"/>
    <col min="412" max="412" width="13.09765625" style="326" hidden="1" customWidth="1"/>
    <col min="413" max="413" width="15.3984375" style="7" hidden="1" customWidth="1"/>
    <col min="414" max="414" width="14.69921875" style="5" hidden="1" customWidth="1"/>
    <col min="415" max="415" width="24.59765625" style="5" hidden="1" customWidth="1"/>
    <col min="416" max="416" width="13.59765625" style="5" hidden="1" customWidth="1"/>
    <col min="417" max="417" width="13.8984375" style="15" hidden="1" customWidth="1"/>
    <col min="418" max="418" width="9.296875" style="5" customWidth="1"/>
    <col min="419" max="419" width="8.796875" style="303"/>
    <col min="420" max="420" width="8.69921875" style="263" customWidth="1"/>
    <col min="421" max="421" width="7" style="5" customWidth="1"/>
    <col min="422" max="422" width="6.59765625" style="5" customWidth="1"/>
    <col min="423" max="423" width="8.296875" style="5" customWidth="1"/>
    <col min="424" max="424" width="6.69921875" style="5" customWidth="1"/>
    <col min="425" max="426" width="6.8984375" style="279" customWidth="1"/>
    <col min="427" max="427" width="8.5" style="5" customWidth="1"/>
    <col min="428" max="428" width="7.59765625" style="5" customWidth="1"/>
    <col min="429" max="429" width="7.19921875" style="5" customWidth="1"/>
    <col min="430" max="430" width="6.8984375" style="5" customWidth="1"/>
    <col min="431" max="431" width="10.296875" style="5" customWidth="1"/>
    <col min="432" max="432" width="8.3984375" style="5" customWidth="1"/>
    <col min="433" max="433" width="10.59765625" style="5" customWidth="1"/>
    <col min="434" max="434" width="6.8984375" style="5" customWidth="1"/>
    <col min="435" max="435" width="7.8984375" style="5" customWidth="1"/>
    <col min="436" max="436" width="6.8984375" style="5" customWidth="1"/>
    <col min="437" max="437" width="6.8984375" style="5" hidden="1" customWidth="1"/>
    <col min="438" max="438" width="8.796875" style="307" hidden="1" customWidth="1"/>
    <col min="439" max="440" width="8.796875" style="308" hidden="1" customWidth="1"/>
    <col min="441" max="442" width="8.796875" style="4" hidden="1" customWidth="1"/>
    <col min="443" max="443" width="11.296875" style="6" hidden="1" customWidth="1"/>
    <col min="444" max="444" width="11.3984375" style="5" hidden="1" customWidth="1"/>
    <col min="445" max="445" width="8.796875" style="5" hidden="1" customWidth="1"/>
    <col min="446" max="446" width="11.296875" style="5" hidden="1" customWidth="1"/>
    <col min="447" max="447" width="8.796875" style="4" hidden="1" customWidth="1"/>
    <col min="448" max="448" width="11.296875" style="6" hidden="1" customWidth="1"/>
    <col min="449" max="449" width="8.796875" style="4" hidden="1" customWidth="1"/>
    <col min="450" max="450" width="11.296875" style="6" hidden="1" customWidth="1"/>
    <col min="451" max="451" width="8.796875" style="4" hidden="1" customWidth="1"/>
    <col min="452" max="452" width="13.59765625" style="4" hidden="1" customWidth="1"/>
    <col min="453" max="457" width="8.796875" style="4" hidden="1" customWidth="1"/>
    <col min="458" max="458" width="15.8984375" style="4" hidden="1" customWidth="1"/>
    <col min="459" max="459" width="12.796875" style="4" hidden="1" customWidth="1"/>
    <col min="460" max="460" width="11.69921875" style="4" hidden="1" customWidth="1"/>
    <col min="461" max="461" width="8.796875" style="4" hidden="1" customWidth="1"/>
    <col min="462" max="462" width="0" style="4" hidden="1" customWidth="1"/>
    <col min="463" max="463" width="0" style="5" hidden="1" customWidth="1"/>
    <col min="464" max="16384" width="8.796875" style="4"/>
  </cols>
  <sheetData>
    <row r="1" spans="1:463" ht="17.75" x14ac:dyDescent="0.3">
      <c r="A1" s="474" t="s">
        <v>1022</v>
      </c>
      <c r="OD1" s="4"/>
      <c r="OE1" s="4"/>
      <c r="OF1" s="4"/>
      <c r="OG1" s="4"/>
      <c r="OH1" s="4"/>
      <c r="OI1" s="4"/>
      <c r="PO1" s="330"/>
      <c r="PP1" s="15"/>
      <c r="PQ1" s="15"/>
      <c r="PR1" s="15"/>
      <c r="PS1" s="15"/>
      <c r="PT1" s="15"/>
      <c r="PU1" s="15"/>
      <c r="PV1" s="297"/>
      <c r="PW1" s="4"/>
      <c r="PX1" s="4"/>
    </row>
    <row r="2" spans="1:463" ht="17.75" customHeight="1" x14ac:dyDescent="0.3">
      <c r="OD2" s="4"/>
      <c r="OE2" s="4"/>
      <c r="OF2" s="4"/>
      <c r="OG2" s="4"/>
      <c r="OH2" s="4"/>
      <c r="OI2" s="4"/>
      <c r="PO2" s="330"/>
      <c r="PP2" s="15"/>
      <c r="PQ2" s="15"/>
      <c r="PR2" s="15"/>
      <c r="PS2" s="15"/>
      <c r="PT2" s="15"/>
      <c r="PU2" s="15"/>
      <c r="PV2" s="297"/>
      <c r="PW2" s="4"/>
      <c r="PX2" s="4"/>
    </row>
    <row r="3" spans="1:463" ht="17.75" customHeight="1" x14ac:dyDescent="0.3">
      <c r="A3" s="4"/>
      <c r="OD3" s="4"/>
      <c r="OE3" s="4"/>
      <c r="OF3" s="4"/>
      <c r="OG3" s="4"/>
      <c r="OH3" s="4"/>
      <c r="OI3" s="4"/>
      <c r="PO3" s="330"/>
      <c r="PP3" s="15"/>
      <c r="PQ3" s="15"/>
      <c r="PR3" s="15"/>
      <c r="PS3" s="15"/>
      <c r="PT3" s="15"/>
      <c r="PU3" s="15"/>
      <c r="PV3" s="297"/>
      <c r="PW3" s="4"/>
      <c r="PX3" s="4"/>
    </row>
    <row r="4" spans="1:463" ht="20.45" x14ac:dyDescent="0.3">
      <c r="A4" s="486" t="s">
        <v>1023</v>
      </c>
      <c r="B4" s="467"/>
      <c r="C4" s="261"/>
      <c r="D4" s="261"/>
      <c r="E4" s="261"/>
      <c r="F4" s="261"/>
      <c r="G4" s="261"/>
      <c r="H4" s="468" t="e">
        <f>#REF!/#REF!*100-100</f>
        <v>#REF!</v>
      </c>
      <c r="I4" s="205"/>
      <c r="J4" s="205"/>
      <c r="K4" s="205"/>
      <c r="L4" s="205"/>
      <c r="M4" s="205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05"/>
      <c r="AE4" s="205"/>
      <c r="AF4" s="205"/>
      <c r="AG4" s="205"/>
      <c r="AH4" s="205"/>
      <c r="AI4" s="205"/>
      <c r="AJ4" s="205"/>
      <c r="AK4" s="205"/>
      <c r="AL4" s="205"/>
      <c r="AM4" s="205"/>
      <c r="AN4" s="205"/>
      <c r="AO4" s="205"/>
      <c r="AP4" s="205"/>
      <c r="AQ4" s="205"/>
      <c r="AR4" s="205"/>
      <c r="AS4" s="205"/>
      <c r="AT4" s="205"/>
      <c r="AU4" s="205"/>
      <c r="AV4" s="205"/>
      <c r="AW4" s="205"/>
      <c r="AX4" s="205"/>
      <c r="AY4" s="205"/>
      <c r="AZ4" s="205"/>
      <c r="BA4" s="205"/>
      <c r="BB4" s="205"/>
      <c r="BC4" s="205"/>
      <c r="BD4" s="205"/>
      <c r="BE4" s="205"/>
      <c r="BF4" s="205"/>
      <c r="BG4" s="205"/>
      <c r="BH4" s="205"/>
      <c r="BI4" s="205"/>
      <c r="BJ4" s="205"/>
      <c r="BK4" s="205"/>
      <c r="BL4" s="205"/>
      <c r="BM4" s="205"/>
      <c r="BN4" s="205"/>
      <c r="BO4" s="205"/>
      <c r="BP4" s="205"/>
      <c r="BQ4" s="205"/>
      <c r="BR4" s="205"/>
      <c r="BS4" s="205"/>
      <c r="BT4" s="205"/>
      <c r="BU4" s="205"/>
      <c r="BV4" s="205"/>
      <c r="BW4" s="205"/>
      <c r="BX4" s="205"/>
      <c r="BY4" s="205"/>
      <c r="BZ4" s="205"/>
      <c r="CA4" s="205"/>
      <c r="CB4" s="205"/>
      <c r="CC4" s="205"/>
      <c r="CD4" s="205"/>
      <c r="CE4" s="205"/>
      <c r="CF4" s="205"/>
      <c r="CG4" s="205"/>
      <c r="CH4" s="205"/>
      <c r="CI4" s="205"/>
      <c r="CJ4" s="205"/>
      <c r="CK4" s="205"/>
      <c r="CL4" s="205"/>
      <c r="CM4" s="205"/>
      <c r="CN4" s="469"/>
      <c r="CO4" s="470"/>
      <c r="CP4" s="205"/>
      <c r="CQ4" s="470"/>
      <c r="CR4" s="205"/>
      <c r="CS4" s="205"/>
      <c r="CT4" s="470"/>
      <c r="CU4" s="205"/>
      <c r="CV4" s="205"/>
      <c r="CW4" s="205"/>
      <c r="CX4" s="205"/>
      <c r="CY4" s="205"/>
      <c r="CZ4" s="205"/>
      <c r="DA4" s="205"/>
      <c r="DB4" s="205"/>
      <c r="DC4" s="205"/>
      <c r="DD4" s="205"/>
      <c r="DE4" s="205"/>
      <c r="DF4" s="205"/>
      <c r="DG4" s="205"/>
      <c r="DH4" s="205"/>
      <c r="DI4" s="205"/>
      <c r="DJ4" s="205"/>
      <c r="DK4" s="205"/>
      <c r="DL4" s="205"/>
      <c r="DM4" s="205"/>
      <c r="DN4" s="205"/>
      <c r="DO4" s="205"/>
      <c r="DP4" s="205"/>
      <c r="DQ4" s="205"/>
      <c r="DR4" s="205"/>
      <c r="DS4" s="205"/>
      <c r="DT4" s="205"/>
      <c r="DU4" s="205"/>
      <c r="DV4" s="205"/>
      <c r="DW4" s="205"/>
      <c r="DX4" s="205"/>
      <c r="DY4" s="205"/>
      <c r="DZ4" s="205"/>
      <c r="EA4" s="205"/>
      <c r="EB4" s="205"/>
      <c r="EC4" s="205"/>
      <c r="ED4" s="205"/>
      <c r="EE4" s="205"/>
      <c r="EF4" s="205"/>
      <c r="EG4" s="205"/>
      <c r="EH4" s="205"/>
      <c r="EI4" s="205"/>
      <c r="EJ4" s="205"/>
      <c r="EK4" s="205"/>
      <c r="EL4" s="205"/>
      <c r="EM4" s="205"/>
      <c r="EN4" s="205"/>
      <c r="EO4" s="205"/>
      <c r="EP4" s="205"/>
      <c r="EQ4" s="205"/>
      <c r="ER4" s="205"/>
      <c r="ES4" s="205"/>
      <c r="ET4" s="205"/>
      <c r="EU4" s="205"/>
      <c r="EV4" s="205"/>
      <c r="EW4" s="205"/>
      <c r="EX4" s="205"/>
      <c r="EY4" s="205"/>
      <c r="EZ4" s="205"/>
      <c r="FA4" s="205"/>
      <c r="FB4" s="205"/>
      <c r="FC4" s="205"/>
      <c r="FD4" s="205"/>
      <c r="FE4" s="205"/>
      <c r="FF4" s="205"/>
      <c r="FG4" s="205"/>
      <c r="FH4" s="205"/>
      <c r="FI4" s="205"/>
      <c r="FJ4" s="205"/>
      <c r="FK4" s="205"/>
      <c r="FL4" s="205"/>
      <c r="FM4" s="205"/>
      <c r="FN4" s="205"/>
      <c r="FO4" s="205"/>
      <c r="FP4" s="205"/>
      <c r="FQ4" s="205"/>
      <c r="FR4" s="205"/>
      <c r="FS4" s="205"/>
      <c r="FT4" s="205"/>
      <c r="FU4" s="205"/>
      <c r="FV4" s="193"/>
      <c r="FW4" s="193"/>
      <c r="FX4" s="193"/>
      <c r="FY4" s="193"/>
      <c r="FZ4" s="193"/>
      <c r="GA4" s="193"/>
      <c r="GB4" s="193"/>
      <c r="GC4" s="193"/>
      <c r="GD4" s="193"/>
      <c r="GE4" s="193"/>
      <c r="GF4" s="193"/>
      <c r="GG4" s="195"/>
      <c r="GH4" s="195"/>
      <c r="GI4" s="193"/>
      <c r="GJ4" s="195"/>
      <c r="GK4" s="195"/>
      <c r="GL4" s="193"/>
      <c r="GM4" s="194"/>
      <c r="GN4" s="194"/>
      <c r="GO4" s="194"/>
      <c r="GP4" s="194"/>
      <c r="GQ4" s="194" t="s">
        <v>693</v>
      </c>
      <c r="GR4" s="194" t="s">
        <v>694</v>
      </c>
      <c r="GS4" s="194"/>
      <c r="GT4" s="194"/>
      <c r="GU4" s="192"/>
      <c r="GV4" s="192"/>
      <c r="GW4" s="194" t="s">
        <v>693</v>
      </c>
      <c r="GX4" s="471" t="s">
        <v>694</v>
      </c>
      <c r="GY4" s="198"/>
      <c r="GZ4" s="22"/>
      <c r="HA4" s="22"/>
      <c r="HB4" s="22"/>
      <c r="HC4" s="194" t="s">
        <v>693</v>
      </c>
      <c r="HD4" s="471" t="s">
        <v>694</v>
      </c>
      <c r="HE4" s="198"/>
      <c r="HF4" s="22"/>
      <c r="HG4" s="22"/>
      <c r="HH4" s="22"/>
      <c r="HI4" s="194" t="s">
        <v>693</v>
      </c>
      <c r="HJ4" s="471" t="s">
        <v>694</v>
      </c>
      <c r="HK4" s="199"/>
      <c r="HL4" s="22"/>
      <c r="HM4" s="22"/>
      <c r="HN4" s="22"/>
      <c r="HO4" s="22"/>
      <c r="HP4" s="22"/>
      <c r="HQ4" s="22"/>
      <c r="HR4" s="472" t="s">
        <v>674</v>
      </c>
      <c r="HS4" s="472"/>
      <c r="HT4" s="472" t="s">
        <v>675</v>
      </c>
      <c r="HU4" s="192"/>
      <c r="HV4" s="192"/>
      <c r="HW4" s="192"/>
      <c r="HX4" s="192"/>
      <c r="HY4" s="192"/>
      <c r="HZ4" s="192"/>
      <c r="IA4" s="192"/>
      <c r="IB4" s="192"/>
      <c r="IC4" s="192"/>
      <c r="ID4" s="192"/>
      <c r="IE4" s="192"/>
      <c r="IF4" s="192"/>
      <c r="IG4" s="192"/>
      <c r="IH4" s="192"/>
      <c r="II4" s="192"/>
      <c r="IJ4" s="192"/>
      <c r="IK4" s="192"/>
      <c r="IL4" s="192"/>
      <c r="IM4" s="192"/>
      <c r="IN4" s="192"/>
      <c r="IO4" s="192"/>
      <c r="IP4" s="192"/>
      <c r="IQ4" s="192"/>
      <c r="IR4" s="192"/>
      <c r="IS4" s="192"/>
      <c r="IT4" s="192"/>
      <c r="IU4" s="192"/>
      <c r="IV4" s="192"/>
      <c r="IW4" s="192"/>
      <c r="IX4" s="192"/>
      <c r="IY4" s="192"/>
      <c r="IZ4" s="192"/>
      <c r="JA4" s="192"/>
      <c r="JB4" s="192"/>
      <c r="JC4" s="192"/>
      <c r="JD4" s="192"/>
      <c r="JE4" s="192"/>
      <c r="JF4" s="192"/>
      <c r="JG4" s="192"/>
      <c r="JH4" s="192"/>
      <c r="JI4" s="192"/>
      <c r="JJ4" s="192"/>
      <c r="JK4" s="192"/>
      <c r="JL4" s="192"/>
      <c r="JM4" s="192"/>
      <c r="JN4" s="192"/>
      <c r="JO4" s="192"/>
      <c r="JP4" s="192"/>
      <c r="JQ4" s="192"/>
      <c r="JR4" s="192"/>
      <c r="JS4" s="192"/>
      <c r="JT4" s="192"/>
      <c r="JU4" s="192"/>
      <c r="JV4" s="192"/>
      <c r="JW4" s="192"/>
      <c r="JX4" s="192"/>
      <c r="JY4" s="192"/>
      <c r="JZ4" s="192"/>
      <c r="KA4" s="192"/>
      <c r="KB4" s="192"/>
      <c r="KC4" s="192"/>
      <c r="KD4" s="192"/>
      <c r="KE4" s="192"/>
      <c r="KF4" s="192"/>
      <c r="KG4" s="192"/>
      <c r="KH4" s="192"/>
      <c r="KI4" s="192"/>
      <c r="KJ4" s="192"/>
      <c r="KK4" s="192"/>
      <c r="KL4" s="192"/>
      <c r="KM4" s="192"/>
      <c r="KN4" s="192"/>
      <c r="KO4" s="192"/>
      <c r="KP4" s="192"/>
      <c r="KQ4" s="192"/>
      <c r="KR4" s="192"/>
      <c r="KS4" s="192"/>
      <c r="KT4" s="192"/>
      <c r="KU4" s="192"/>
      <c r="KV4" s="192"/>
      <c r="KW4" s="192"/>
      <c r="KX4" s="192"/>
      <c r="KY4" s="192"/>
      <c r="KZ4" s="192"/>
      <c r="LA4" s="192"/>
      <c r="LB4" s="192"/>
      <c r="LC4" s="192"/>
      <c r="LD4" s="192"/>
      <c r="LE4" s="192"/>
      <c r="LF4" s="192"/>
      <c r="LG4" s="192"/>
      <c r="LH4" s="192"/>
      <c r="LI4" s="192"/>
      <c r="LJ4" s="192"/>
      <c r="LK4" s="192"/>
      <c r="LL4" s="192"/>
      <c r="LM4" s="192"/>
      <c r="LN4" s="192"/>
      <c r="LO4" s="192"/>
      <c r="LP4" s="192"/>
      <c r="LQ4" s="192"/>
      <c r="LR4" s="192"/>
      <c r="LS4" s="192"/>
      <c r="LT4" s="192"/>
      <c r="LU4" s="192"/>
      <c r="LV4" s="192"/>
      <c r="LW4" s="192"/>
      <c r="LX4" s="192"/>
      <c r="LY4" s="192"/>
      <c r="LZ4" s="192"/>
      <c r="MA4" s="192"/>
      <c r="MB4" s="192"/>
      <c r="MC4" s="192"/>
      <c r="MD4" s="192"/>
      <c r="ME4" s="192"/>
      <c r="MF4" s="192"/>
      <c r="MG4" s="192"/>
      <c r="MH4" s="192"/>
      <c r="MI4" s="192"/>
      <c r="MJ4" s="192"/>
      <c r="MK4" s="192"/>
      <c r="ML4" s="192"/>
      <c r="MM4" s="192"/>
      <c r="MN4" s="192"/>
      <c r="MO4" s="192"/>
      <c r="MP4" s="473" t="s">
        <v>0</v>
      </c>
      <c r="MQ4" s="191"/>
      <c r="MR4" s="191"/>
      <c r="MS4" s="191"/>
      <c r="MT4" s="191"/>
      <c r="MU4" s="191"/>
      <c r="MV4" s="191"/>
      <c r="MW4" s="191"/>
      <c r="MX4" s="191"/>
      <c r="MY4" s="272"/>
      <c r="MZ4" s="191"/>
      <c r="NA4" s="191"/>
      <c r="NB4" s="200"/>
      <c r="NC4" s="200"/>
      <c r="ND4" s="200"/>
      <c r="NE4" s="200"/>
      <c r="NF4" s="201"/>
      <c r="NG4" s="201"/>
      <c r="NH4" s="201"/>
      <c r="NI4" s="201"/>
      <c r="NJ4" s="201"/>
      <c r="NK4" s="201"/>
      <c r="NL4" s="201"/>
      <c r="NM4" s="201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196"/>
      <c r="OK4" s="194"/>
      <c r="OL4" s="193"/>
      <c r="OM4" s="328"/>
      <c r="ON4" s="194"/>
      <c r="OO4" s="192"/>
      <c r="OP4" s="289"/>
      <c r="OQ4" s="192"/>
      <c r="OR4" s="261"/>
      <c r="OS4" s="196"/>
      <c r="OT4" s="194"/>
      <c r="OU4" s="193"/>
      <c r="OV4" s="328"/>
      <c r="OW4" s="194"/>
      <c r="OX4" s="192"/>
      <c r="OY4" s="192"/>
      <c r="OZ4" s="192"/>
      <c r="PA4" s="261"/>
      <c r="PB4" s="22"/>
      <c r="PC4" s="305"/>
      <c r="PD4" s="265"/>
      <c r="PE4" s="192"/>
      <c r="PO4" s="15"/>
      <c r="PP4" s="15"/>
      <c r="PQ4" s="15"/>
      <c r="PR4" s="15"/>
      <c r="PS4" s="15"/>
      <c r="PT4" s="15"/>
      <c r="PU4" s="15"/>
      <c r="PV4" s="297"/>
      <c r="PW4" s="4"/>
      <c r="PX4" s="4"/>
    </row>
    <row r="5" spans="1:463" ht="20.45" x14ac:dyDescent="0.3">
      <c r="A5" s="486" t="s">
        <v>1</v>
      </c>
      <c r="B5" s="467"/>
      <c r="C5" s="261"/>
      <c r="D5" s="261"/>
      <c r="E5" s="261"/>
      <c r="F5" s="261"/>
      <c r="G5" s="261"/>
      <c r="H5" s="198" t="e">
        <f>H4*#REF!/100+1</f>
        <v>#REF!</v>
      </c>
      <c r="I5" s="205"/>
      <c r="J5" s="205"/>
      <c r="K5" s="205"/>
      <c r="L5" s="205"/>
      <c r="M5" s="205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05"/>
      <c r="AE5" s="205"/>
      <c r="AF5" s="205"/>
      <c r="AG5" s="205"/>
      <c r="AH5" s="205"/>
      <c r="AI5" s="205"/>
      <c r="AJ5" s="205"/>
      <c r="AK5" s="205"/>
      <c r="AL5" s="205"/>
      <c r="AM5" s="205"/>
      <c r="AN5" s="205"/>
      <c r="AO5" s="205"/>
      <c r="AP5" s="205"/>
      <c r="AQ5" s="205"/>
      <c r="AR5" s="205"/>
      <c r="AS5" s="205"/>
      <c r="AT5" s="205"/>
      <c r="AU5" s="205"/>
      <c r="AV5" s="205"/>
      <c r="AW5" s="205"/>
      <c r="AX5" s="205"/>
      <c r="AY5" s="205"/>
      <c r="AZ5" s="205"/>
      <c r="BA5" s="205"/>
      <c r="BB5" s="205"/>
      <c r="BC5" s="205"/>
      <c r="BD5" s="205"/>
      <c r="BE5" s="205"/>
      <c r="BF5" s="205"/>
      <c r="BG5" s="205"/>
      <c r="BH5" s="205"/>
      <c r="BI5" s="205"/>
      <c r="BJ5" s="205"/>
      <c r="BK5" s="205"/>
      <c r="BL5" s="205"/>
      <c r="BM5" s="205"/>
      <c r="BN5" s="205"/>
      <c r="BO5" s="205"/>
      <c r="BP5" s="205"/>
      <c r="BQ5" s="205"/>
      <c r="BR5" s="205"/>
      <c r="BS5" s="205"/>
      <c r="BT5" s="205"/>
      <c r="BU5" s="205"/>
      <c r="BV5" s="205"/>
      <c r="BW5" s="205"/>
      <c r="BX5" s="205"/>
      <c r="BY5" s="205"/>
      <c r="BZ5" s="205"/>
      <c r="CA5" s="205"/>
      <c r="CB5" s="205"/>
      <c r="CC5" s="205"/>
      <c r="CD5" s="205"/>
      <c r="CE5" s="205"/>
      <c r="CF5" s="205"/>
      <c r="CG5" s="205"/>
      <c r="CH5" s="205"/>
      <c r="CI5" s="205"/>
      <c r="CJ5" s="205"/>
      <c r="CK5" s="205"/>
      <c r="CL5" s="205"/>
      <c r="CM5" s="205"/>
      <c r="CN5" s="469"/>
      <c r="CO5" s="470"/>
      <c r="CP5" s="205"/>
      <c r="CQ5" s="470"/>
      <c r="CR5" s="205"/>
      <c r="CS5" s="205"/>
      <c r="CT5" s="470"/>
      <c r="CU5" s="205"/>
      <c r="CV5" s="205"/>
      <c r="CW5" s="205"/>
      <c r="CX5" s="205"/>
      <c r="CY5" s="205"/>
      <c r="CZ5" s="205"/>
      <c r="DA5" s="205"/>
      <c r="DB5" s="205"/>
      <c r="DC5" s="205"/>
      <c r="DD5" s="205"/>
      <c r="DE5" s="205"/>
      <c r="DF5" s="205"/>
      <c r="DG5" s="205"/>
      <c r="DH5" s="205"/>
      <c r="DI5" s="205"/>
      <c r="DJ5" s="205"/>
      <c r="DK5" s="205"/>
      <c r="DL5" s="205"/>
      <c r="DM5" s="205"/>
      <c r="DN5" s="205"/>
      <c r="DO5" s="205"/>
      <c r="DP5" s="205"/>
      <c r="DQ5" s="205"/>
      <c r="DR5" s="205"/>
      <c r="DS5" s="205"/>
      <c r="DT5" s="205"/>
      <c r="DU5" s="205"/>
      <c r="DV5" s="205"/>
      <c r="DW5" s="205"/>
      <c r="DX5" s="205"/>
      <c r="DY5" s="205"/>
      <c r="DZ5" s="205"/>
      <c r="EA5" s="205"/>
      <c r="EB5" s="205"/>
      <c r="EC5" s="205"/>
      <c r="ED5" s="205"/>
      <c r="EE5" s="205"/>
      <c r="EF5" s="205"/>
      <c r="EG5" s="205"/>
      <c r="EH5" s="205"/>
      <c r="EI5" s="205"/>
      <c r="EJ5" s="205"/>
      <c r="EK5" s="205"/>
      <c r="EL5" s="205"/>
      <c r="EM5" s="205"/>
      <c r="EN5" s="205"/>
      <c r="EO5" s="205"/>
      <c r="EP5" s="205"/>
      <c r="EQ5" s="205"/>
      <c r="ER5" s="205"/>
      <c r="ES5" s="205"/>
      <c r="ET5" s="205"/>
      <c r="EU5" s="205"/>
      <c r="EV5" s="205"/>
      <c r="EW5" s="205"/>
      <c r="EX5" s="205"/>
      <c r="EY5" s="205"/>
      <c r="EZ5" s="205"/>
      <c r="FA5" s="205"/>
      <c r="FB5" s="205"/>
      <c r="FC5" s="205"/>
      <c r="FD5" s="205"/>
      <c r="FE5" s="205"/>
      <c r="FF5" s="205"/>
      <c r="FG5" s="205"/>
      <c r="FH5" s="205"/>
      <c r="FI5" s="205"/>
      <c r="FJ5" s="205"/>
      <c r="FK5" s="205"/>
      <c r="FL5" s="205"/>
      <c r="FM5" s="205"/>
      <c r="FN5" s="205"/>
      <c r="FO5" s="205"/>
      <c r="FP5" s="205"/>
      <c r="FQ5" s="205"/>
      <c r="FR5" s="205"/>
      <c r="FS5" s="205"/>
      <c r="FT5" s="205"/>
      <c r="FU5" s="205"/>
      <c r="FV5" s="193"/>
      <c r="FW5" s="193"/>
      <c r="FX5" s="193"/>
      <c r="FY5" s="193"/>
      <c r="FZ5" s="193"/>
      <c r="GA5" s="193"/>
      <c r="GB5" s="193"/>
      <c r="GC5" s="193"/>
      <c r="GD5" s="193"/>
      <c r="GE5" s="193"/>
      <c r="GF5" s="193"/>
      <c r="GG5" s="195"/>
      <c r="GH5" s="195"/>
      <c r="GI5" s="193"/>
      <c r="GJ5" s="195"/>
      <c r="GK5" s="195"/>
      <c r="GL5" s="193"/>
      <c r="GM5" s="194"/>
      <c r="GN5" s="194"/>
      <c r="GO5" s="194"/>
      <c r="GP5" s="194"/>
      <c r="GQ5" s="194"/>
      <c r="GR5" s="194"/>
      <c r="GS5" s="194"/>
      <c r="GT5" s="194"/>
      <c r="GU5" s="192"/>
      <c r="GV5" s="192"/>
      <c r="GW5" s="194"/>
      <c r="GX5" s="471"/>
      <c r="GY5" s="198"/>
      <c r="GZ5" s="22"/>
      <c r="HA5" s="22"/>
      <c r="HB5" s="22"/>
      <c r="HC5" s="194"/>
      <c r="HD5" s="471"/>
      <c r="HE5" s="198"/>
      <c r="HF5" s="22"/>
      <c r="HG5" s="22"/>
      <c r="HH5" s="22"/>
      <c r="HI5" s="194"/>
      <c r="HJ5" s="471"/>
      <c r="HK5" s="199"/>
      <c r="HL5" s="22"/>
      <c r="HM5" s="22"/>
      <c r="HN5" s="22"/>
      <c r="HO5" s="22"/>
      <c r="HP5" s="22"/>
      <c r="HQ5" s="22"/>
      <c r="HR5" s="472"/>
      <c r="HS5" s="472"/>
      <c r="HT5" s="472"/>
      <c r="HU5" s="192"/>
      <c r="HV5" s="192"/>
      <c r="HW5" s="192"/>
      <c r="HX5" s="192"/>
      <c r="HY5" s="192"/>
      <c r="HZ5" s="192"/>
      <c r="IA5" s="192"/>
      <c r="IB5" s="192"/>
      <c r="IC5" s="192"/>
      <c r="ID5" s="192"/>
      <c r="IE5" s="192"/>
      <c r="IF5" s="192"/>
      <c r="IG5" s="192"/>
      <c r="IH5" s="192"/>
      <c r="II5" s="192"/>
      <c r="IJ5" s="192"/>
      <c r="IK5" s="192"/>
      <c r="IL5" s="192"/>
      <c r="IM5" s="192"/>
      <c r="IN5" s="192"/>
      <c r="IO5" s="192"/>
      <c r="IP5" s="192"/>
      <c r="IQ5" s="192"/>
      <c r="IR5" s="192"/>
      <c r="IS5" s="192"/>
      <c r="IT5" s="192"/>
      <c r="IU5" s="192"/>
      <c r="IV5" s="192"/>
      <c r="IW5" s="192"/>
      <c r="IX5" s="192"/>
      <c r="IY5" s="192"/>
      <c r="IZ5" s="192"/>
      <c r="JA5" s="192"/>
      <c r="JB5" s="192"/>
      <c r="JC5" s="192"/>
      <c r="JD5" s="192"/>
      <c r="JE5" s="192"/>
      <c r="JF5" s="192"/>
      <c r="JG5" s="192"/>
      <c r="JH5" s="192"/>
      <c r="JI5" s="192"/>
      <c r="JJ5" s="192"/>
      <c r="JK5" s="192"/>
      <c r="JL5" s="192"/>
      <c r="JM5" s="192"/>
      <c r="JN5" s="192"/>
      <c r="JO5" s="192"/>
      <c r="JP5" s="192"/>
      <c r="JQ5" s="192"/>
      <c r="JR5" s="192"/>
      <c r="JS5" s="192"/>
      <c r="JT5" s="192"/>
      <c r="JU5" s="192"/>
      <c r="JV5" s="192"/>
      <c r="JW5" s="192"/>
      <c r="JX5" s="192"/>
      <c r="JY5" s="192"/>
      <c r="JZ5" s="192"/>
      <c r="KA5" s="192"/>
      <c r="KB5" s="192"/>
      <c r="KC5" s="192"/>
      <c r="KD5" s="192"/>
      <c r="KE5" s="192"/>
      <c r="KF5" s="192"/>
      <c r="KG5" s="192"/>
      <c r="KH5" s="192"/>
      <c r="KI5" s="192"/>
      <c r="KJ5" s="192"/>
      <c r="KK5" s="192"/>
      <c r="KL5" s="192"/>
      <c r="KM5" s="192"/>
      <c r="KN5" s="192"/>
      <c r="KO5" s="192"/>
      <c r="KP5" s="192"/>
      <c r="KQ5" s="192"/>
      <c r="KR5" s="192"/>
      <c r="KS5" s="192"/>
      <c r="KT5" s="192"/>
      <c r="KU5" s="192"/>
      <c r="KV5" s="192"/>
      <c r="KW5" s="192"/>
      <c r="KX5" s="192"/>
      <c r="KY5" s="192"/>
      <c r="KZ5" s="192"/>
      <c r="LA5" s="192"/>
      <c r="LB5" s="192"/>
      <c r="LC5" s="192"/>
      <c r="LD5" s="192"/>
      <c r="LE5" s="192"/>
      <c r="LF5" s="192"/>
      <c r="LG5" s="192"/>
      <c r="LH5" s="192"/>
      <c r="LI5" s="192"/>
      <c r="LJ5" s="192"/>
      <c r="LK5" s="192"/>
      <c r="LL5" s="192"/>
      <c r="LM5" s="192"/>
      <c r="LN5" s="192"/>
      <c r="LO5" s="192"/>
      <c r="LP5" s="192"/>
      <c r="LQ5" s="192"/>
      <c r="LR5" s="192"/>
      <c r="LS5" s="192"/>
      <c r="LT5" s="192"/>
      <c r="LU5" s="192"/>
      <c r="LV5" s="192"/>
      <c r="LW5" s="192"/>
      <c r="LX5" s="192"/>
      <c r="LY5" s="192"/>
      <c r="LZ5" s="192"/>
      <c r="MA5" s="192"/>
      <c r="MB5" s="192"/>
      <c r="MC5" s="192"/>
      <c r="MD5" s="192"/>
      <c r="ME5" s="192"/>
      <c r="MF5" s="192"/>
      <c r="MG5" s="192"/>
      <c r="MH5" s="192"/>
      <c r="MI5" s="192"/>
      <c r="MJ5" s="192"/>
      <c r="MK5" s="192"/>
      <c r="ML5" s="192"/>
      <c r="MM5" s="192"/>
      <c r="MN5" s="192"/>
      <c r="MO5" s="192"/>
      <c r="MP5" s="473"/>
      <c r="MQ5" s="191"/>
      <c r="MR5" s="191"/>
      <c r="MS5" s="191"/>
      <c r="MT5" s="191"/>
      <c r="MU5" s="191"/>
      <c r="MV5" s="191"/>
      <c r="MW5" s="191"/>
      <c r="MX5" s="191"/>
      <c r="MY5" s="272"/>
      <c r="MZ5" s="191"/>
      <c r="NA5" s="191"/>
      <c r="NB5" s="200"/>
      <c r="NC5" s="200"/>
      <c r="ND5" s="200"/>
      <c r="NE5" s="200"/>
      <c r="NF5" s="201"/>
      <c r="NG5" s="201"/>
      <c r="NH5" s="201"/>
      <c r="NI5" s="201"/>
      <c r="NJ5" s="201"/>
      <c r="NK5" s="201"/>
      <c r="NL5" s="201"/>
      <c r="NM5" s="201"/>
      <c r="NN5" s="22"/>
      <c r="NO5" s="22"/>
      <c r="NP5" s="22"/>
      <c r="NQ5" s="22"/>
      <c r="NR5" s="22"/>
      <c r="NS5" s="22"/>
      <c r="NT5" s="22"/>
      <c r="NU5" s="22"/>
      <c r="NV5" s="22"/>
      <c r="NW5" s="22"/>
      <c r="NX5" s="22"/>
      <c r="NY5" s="22"/>
      <c r="NZ5" s="22"/>
      <c r="OA5" s="22"/>
      <c r="OB5" s="22"/>
      <c r="OC5" s="22"/>
      <c r="OD5" s="22"/>
      <c r="OE5" s="22"/>
      <c r="OF5" s="22"/>
      <c r="OG5" s="22"/>
      <c r="OH5" s="22"/>
      <c r="OI5" s="22"/>
      <c r="OJ5" s="196"/>
      <c r="OK5" s="194"/>
      <c r="OL5" s="193"/>
      <c r="OM5" s="328"/>
      <c r="ON5" s="194"/>
      <c r="OO5" s="192"/>
      <c r="OP5" s="289"/>
      <c r="OQ5" s="192"/>
      <c r="OR5" s="261"/>
      <c r="OS5" s="196"/>
      <c r="OT5" s="194"/>
      <c r="OU5" s="193"/>
      <c r="OV5" s="328"/>
      <c r="OW5" s="194"/>
      <c r="OX5" s="192"/>
      <c r="OY5" s="192"/>
      <c r="OZ5" s="192"/>
      <c r="PA5" s="261"/>
      <c r="PB5" s="466"/>
      <c r="PC5" s="305"/>
      <c r="PD5" s="265"/>
      <c r="PE5" s="192"/>
      <c r="PO5" s="15"/>
      <c r="PP5" s="15"/>
      <c r="PQ5" s="15"/>
      <c r="PR5" s="15"/>
      <c r="PS5" s="15"/>
      <c r="PT5" s="15"/>
      <c r="PU5" s="15"/>
      <c r="PV5" s="297"/>
      <c r="PW5" s="4"/>
      <c r="PX5" s="4"/>
    </row>
    <row r="6" spans="1:463" ht="20.45" x14ac:dyDescent="0.3">
      <c r="A6" s="713"/>
      <c r="B6" s="713"/>
      <c r="C6" s="713"/>
      <c r="D6" s="713"/>
      <c r="E6" s="713"/>
      <c r="F6" s="713"/>
      <c r="G6" s="713"/>
      <c r="H6" s="713"/>
      <c r="I6" s="713"/>
      <c r="J6" s="713"/>
      <c r="K6" s="713"/>
      <c r="L6" s="713"/>
      <c r="M6" s="713"/>
      <c r="N6" s="713"/>
      <c r="O6" s="713"/>
      <c r="P6" s="713"/>
      <c r="Q6" s="713"/>
      <c r="R6" s="713"/>
      <c r="S6" s="713"/>
      <c r="T6" s="713"/>
      <c r="U6" s="713"/>
      <c r="V6" s="713"/>
      <c r="W6" s="713"/>
      <c r="X6" s="713"/>
      <c r="Y6" s="713"/>
      <c r="Z6" s="713"/>
      <c r="AA6" s="713"/>
      <c r="AB6" s="713"/>
      <c r="AC6" s="713"/>
      <c r="AD6" s="713"/>
      <c r="AE6" s="713"/>
      <c r="AF6" s="713"/>
      <c r="AG6" s="713"/>
      <c r="AH6" s="713"/>
      <c r="AI6" s="713"/>
      <c r="AJ6" s="713"/>
      <c r="AK6" s="713"/>
      <c r="AL6" s="713"/>
      <c r="AM6" s="713"/>
      <c r="AN6" s="713"/>
      <c r="AO6" s="713"/>
      <c r="AP6" s="713"/>
      <c r="AQ6" s="713"/>
      <c r="AR6" s="713"/>
      <c r="AS6" s="713"/>
      <c r="AT6" s="713"/>
      <c r="AU6" s="713"/>
      <c r="AV6" s="713"/>
      <c r="AW6" s="713"/>
      <c r="AX6" s="713"/>
      <c r="AY6" s="713"/>
      <c r="AZ6" s="713"/>
      <c r="BA6" s="713"/>
      <c r="BB6" s="713"/>
      <c r="BC6" s="713"/>
      <c r="BD6" s="713"/>
      <c r="BE6" s="713"/>
      <c r="BF6" s="713"/>
      <c r="BG6" s="713"/>
      <c r="BH6" s="713"/>
      <c r="BI6" s="713"/>
      <c r="BJ6" s="713"/>
      <c r="BK6" s="713"/>
      <c r="BL6" s="713"/>
      <c r="BM6" s="713"/>
      <c r="BN6" s="713"/>
      <c r="BO6" s="713"/>
      <c r="BP6" s="713"/>
      <c r="BQ6" s="713"/>
      <c r="BR6" s="713"/>
      <c r="BS6" s="713"/>
      <c r="BT6" s="713"/>
      <c r="BU6" s="713"/>
      <c r="BV6" s="713"/>
      <c r="BW6" s="713"/>
      <c r="BX6" s="713"/>
      <c r="BY6" s="713"/>
      <c r="BZ6" s="713"/>
      <c r="CA6" s="713"/>
      <c r="CB6" s="713"/>
      <c r="CC6" s="713"/>
      <c r="CD6" s="713"/>
      <c r="CE6" s="713"/>
      <c r="CF6" s="713"/>
      <c r="CG6" s="713"/>
      <c r="CH6" s="713"/>
      <c r="CI6" s="713"/>
      <c r="CJ6" s="713"/>
      <c r="CK6" s="713"/>
      <c r="CL6" s="713"/>
      <c r="CM6" s="713"/>
      <c r="CN6" s="713"/>
      <c r="CO6" s="713"/>
      <c r="CP6" s="713"/>
      <c r="CQ6" s="713"/>
      <c r="CR6" s="713"/>
      <c r="CS6" s="713"/>
      <c r="CT6" s="713"/>
      <c r="CU6" s="713"/>
      <c r="CV6" s="713"/>
      <c r="CW6" s="713"/>
      <c r="CX6" s="713"/>
      <c r="CY6" s="713"/>
      <c r="CZ6" s="713"/>
      <c r="DA6" s="713"/>
      <c r="DB6" s="713"/>
      <c r="DC6" s="713"/>
      <c r="DD6" s="713"/>
      <c r="DE6" s="713"/>
      <c r="DF6" s="713"/>
      <c r="DG6" s="713"/>
      <c r="DH6" s="713"/>
      <c r="DI6" s="713"/>
      <c r="DJ6" s="713"/>
      <c r="DK6" s="713"/>
      <c r="DL6" s="713"/>
      <c r="DM6" s="713"/>
      <c r="DN6" s="713"/>
      <c r="DO6" s="713"/>
      <c r="DP6" s="713"/>
      <c r="DQ6" s="713"/>
      <c r="DR6" s="713"/>
      <c r="DS6" s="713"/>
      <c r="DT6" s="713"/>
      <c r="DU6" s="713"/>
      <c r="DV6" s="713"/>
      <c r="DW6" s="713"/>
      <c r="DX6" s="713"/>
      <c r="DY6" s="713"/>
      <c r="DZ6" s="713"/>
      <c r="EA6" s="713"/>
      <c r="EB6" s="713"/>
      <c r="EC6" s="713"/>
      <c r="ED6" s="713"/>
      <c r="EE6" s="713"/>
      <c r="EF6" s="713"/>
      <c r="EG6" s="713"/>
      <c r="EH6" s="713"/>
      <c r="EI6" s="713"/>
      <c r="EJ6" s="713"/>
      <c r="EK6" s="713"/>
      <c r="EL6" s="713"/>
      <c r="EM6" s="713"/>
      <c r="EN6" s="713"/>
      <c r="EO6" s="713"/>
      <c r="EP6" s="713"/>
      <c r="EQ6" s="713"/>
      <c r="ER6" s="713"/>
      <c r="ES6" s="713"/>
      <c r="ET6" s="713"/>
      <c r="EU6" s="713"/>
      <c r="EV6" s="713"/>
      <c r="EW6" s="713"/>
      <c r="EX6" s="713"/>
      <c r="EY6" s="713"/>
      <c r="EZ6" s="713"/>
      <c r="FA6" s="713"/>
      <c r="FB6" s="713"/>
      <c r="FC6" s="713"/>
      <c r="FD6" s="713"/>
      <c r="FE6" s="713"/>
      <c r="FF6" s="713"/>
      <c r="FG6" s="713"/>
      <c r="FH6" s="713"/>
      <c r="FI6" s="713"/>
      <c r="FJ6" s="713"/>
      <c r="FK6" s="713"/>
      <c r="FL6" s="713"/>
      <c r="FM6" s="713"/>
      <c r="FN6" s="713"/>
      <c r="FO6" s="713"/>
      <c r="FP6" s="713"/>
      <c r="FQ6" s="713"/>
      <c r="FR6" s="713"/>
      <c r="FS6" s="713"/>
      <c r="FT6" s="713"/>
      <c r="FU6" s="713"/>
      <c r="GQ6" s="15">
        <v>1.1567000000000001</v>
      </c>
      <c r="GR6" s="15">
        <v>1.1549</v>
      </c>
      <c r="GW6" s="15">
        <v>1.1567000000000001</v>
      </c>
      <c r="GX6" s="15">
        <v>1.1549</v>
      </c>
      <c r="HC6" s="15">
        <v>1.1567000000000001</v>
      </c>
      <c r="HD6" s="15">
        <v>1.1549</v>
      </c>
      <c r="HI6" s="15">
        <v>1.1567000000000001</v>
      </c>
      <c r="HJ6" s="15">
        <v>1.1549</v>
      </c>
      <c r="HR6" s="15">
        <v>1.1567000000000001</v>
      </c>
      <c r="HS6" s="15"/>
      <c r="HT6" s="15">
        <v>1.1549</v>
      </c>
      <c r="MP6" s="13" t="s">
        <v>1</v>
      </c>
      <c r="MQ6" s="56"/>
      <c r="MR6" s="56"/>
      <c r="MS6" s="56"/>
      <c r="MT6" s="56"/>
      <c r="MU6" s="56"/>
      <c r="MV6" s="56"/>
      <c r="MW6" s="56"/>
      <c r="MX6" s="56"/>
      <c r="MY6" s="268"/>
      <c r="MZ6" s="56"/>
      <c r="NA6" s="56"/>
      <c r="OD6" s="4"/>
      <c r="OE6" s="4"/>
      <c r="OF6" s="4"/>
      <c r="OG6" s="4"/>
      <c r="OH6" s="4"/>
      <c r="OI6" s="4"/>
      <c r="PB6" s="4"/>
      <c r="PO6" s="15"/>
      <c r="PP6" s="15"/>
      <c r="PQ6" s="15"/>
      <c r="PR6" s="15"/>
      <c r="PS6" s="15"/>
      <c r="PT6" s="15"/>
      <c r="PU6" s="15"/>
      <c r="PV6" s="297"/>
      <c r="PW6" s="4"/>
      <c r="PX6" s="4"/>
    </row>
    <row r="7" spans="1:463" ht="15.05" thickBot="1" x14ac:dyDescent="0.35">
      <c r="A7" s="450"/>
      <c r="B7" s="22"/>
      <c r="AG7" s="17">
        <v>9.8974000000000006E-2</v>
      </c>
      <c r="AH7" s="17">
        <v>0.31294</v>
      </c>
      <c r="AK7" s="17">
        <v>1.9345000000000001E-2</v>
      </c>
      <c r="AL7" s="17">
        <v>0.58526800000000001</v>
      </c>
      <c r="AR7" s="17">
        <v>9.8974000000000006E-2</v>
      </c>
      <c r="AS7" s="17">
        <v>0.31294</v>
      </c>
      <c r="AW7" s="17">
        <v>1.9345000000000001E-2</v>
      </c>
      <c r="AX7" s="17">
        <v>0.58526800000000001</v>
      </c>
      <c r="BJ7" s="17">
        <v>0.58526800000000001</v>
      </c>
      <c r="BK7" s="17">
        <v>1.9345000000000001E-2</v>
      </c>
      <c r="BQ7" s="17">
        <v>9.8974000000000006E-2</v>
      </c>
      <c r="BR7" s="17">
        <v>0.31294</v>
      </c>
      <c r="BU7" s="17">
        <v>1.9345000000000001E-2</v>
      </c>
      <c r="BV7" s="17">
        <v>0.58526800000000001</v>
      </c>
      <c r="CA7" s="17">
        <v>0.58526800000000001</v>
      </c>
      <c r="CB7" s="17">
        <v>1.9345000000000001E-2</v>
      </c>
      <c r="CG7" s="17">
        <v>0.58526800000000001</v>
      </c>
      <c r="CH7" s="17">
        <v>1.9345000000000001E-2</v>
      </c>
      <c r="CZ7" s="17">
        <v>1.9345000000000001E-2</v>
      </c>
      <c r="DA7" s="17">
        <v>0.58526800000000001</v>
      </c>
      <c r="DF7" s="17">
        <v>1.9345000000000001E-2</v>
      </c>
      <c r="DG7" s="17">
        <v>0.58526800000000001</v>
      </c>
      <c r="DN7" s="17">
        <v>9.8974000000000006E-2</v>
      </c>
      <c r="DO7" s="17">
        <v>0.31294</v>
      </c>
      <c r="DQ7" s="17">
        <v>1.9345000000000001E-2</v>
      </c>
      <c r="DR7" s="17">
        <v>0.58526800000000001</v>
      </c>
      <c r="DX7" s="17">
        <v>9.8974000000000006E-2</v>
      </c>
      <c r="DY7" s="17">
        <v>0.31294</v>
      </c>
      <c r="ED7" s="17">
        <v>1.9345000000000001E-2</v>
      </c>
      <c r="EE7" s="17">
        <v>0.58526800000000001</v>
      </c>
      <c r="EV7" s="17">
        <v>9.8974000000000006E-2</v>
      </c>
      <c r="EW7" s="17">
        <v>0.31294</v>
      </c>
      <c r="EZ7" s="17">
        <v>1.9345000000000001E-2</v>
      </c>
      <c r="FA7" s="17">
        <v>0.58526800000000001</v>
      </c>
      <c r="FF7" s="17">
        <v>1.9345000000000001E-2</v>
      </c>
      <c r="FG7" s="17">
        <v>0.58526800000000001</v>
      </c>
      <c r="FL7" s="17">
        <v>1.9345000000000001E-2</v>
      </c>
      <c r="FM7" s="17">
        <v>0.58526800000000001</v>
      </c>
      <c r="FR7" s="17">
        <v>1.9345000000000001E-2</v>
      </c>
      <c r="FS7" s="17">
        <v>0.58526800000000001</v>
      </c>
      <c r="OD7" s="4"/>
      <c r="OE7" s="4"/>
      <c r="OF7" s="4"/>
      <c r="OG7" s="4"/>
      <c r="OH7" s="4"/>
      <c r="OI7" s="4"/>
      <c r="PO7" s="15"/>
      <c r="PP7" s="15"/>
      <c r="PQ7" s="15"/>
      <c r="PR7" s="15"/>
      <c r="PS7" s="15"/>
      <c r="PT7" s="15"/>
      <c r="PU7" s="15"/>
      <c r="PV7" s="297"/>
      <c r="PW7" s="4"/>
      <c r="PX7" s="4"/>
    </row>
    <row r="8" spans="1:463" s="21" customFormat="1" ht="35.5" customHeight="1" thickBot="1" x14ac:dyDescent="0.35">
      <c r="A8" s="451"/>
      <c r="B8" s="77"/>
      <c r="C8" s="714" t="s">
        <v>2</v>
      </c>
      <c r="D8" s="717" t="s">
        <v>873</v>
      </c>
      <c r="E8" s="616" t="s">
        <v>20</v>
      </c>
      <c r="F8" s="617"/>
      <c r="G8" s="617"/>
      <c r="H8" s="617"/>
      <c r="I8" s="618"/>
      <c r="J8" s="719" t="s">
        <v>3</v>
      </c>
      <c r="K8" s="720"/>
      <c r="L8" s="720"/>
      <c r="M8" s="720"/>
      <c r="N8" s="721"/>
      <c r="O8" s="721"/>
      <c r="P8" s="721"/>
      <c r="Q8" s="721"/>
      <c r="R8" s="721"/>
      <c r="S8" s="721"/>
      <c r="T8" s="721"/>
      <c r="U8" s="721"/>
      <c r="V8" s="721"/>
      <c r="W8" s="721"/>
      <c r="X8" s="721"/>
      <c r="Y8" s="721"/>
      <c r="Z8" s="721"/>
      <c r="AA8" s="721"/>
      <c r="AB8" s="721"/>
      <c r="AC8" s="722"/>
      <c r="AD8" s="692" t="s">
        <v>4</v>
      </c>
      <c r="AE8" s="693"/>
      <c r="AF8" s="693"/>
      <c r="AG8" s="693"/>
      <c r="AH8" s="693"/>
      <c r="AI8" s="693"/>
      <c r="AJ8" s="693"/>
      <c r="AK8" s="693"/>
      <c r="AL8" s="693"/>
      <c r="AM8" s="693"/>
      <c r="AN8" s="694"/>
      <c r="AO8" s="692" t="s">
        <v>5</v>
      </c>
      <c r="AP8" s="693"/>
      <c r="AQ8" s="693"/>
      <c r="AR8" s="693"/>
      <c r="AS8" s="693"/>
      <c r="AT8" s="693"/>
      <c r="AU8" s="693"/>
      <c r="AV8" s="693"/>
      <c r="AW8" s="693"/>
      <c r="AX8" s="693"/>
      <c r="AY8" s="693"/>
      <c r="AZ8" s="694"/>
      <c r="BA8" s="692" t="s">
        <v>9</v>
      </c>
      <c r="BB8" s="693"/>
      <c r="BC8" s="693"/>
      <c r="BD8" s="693"/>
      <c r="BE8" s="693"/>
      <c r="BF8" s="693"/>
      <c r="BG8" s="693"/>
      <c r="BH8" s="693"/>
      <c r="BI8" s="693"/>
      <c r="BJ8" s="693"/>
      <c r="BK8" s="693"/>
      <c r="BL8" s="693"/>
      <c r="BM8" s="694"/>
      <c r="BN8" s="692" t="s">
        <v>10</v>
      </c>
      <c r="BO8" s="693"/>
      <c r="BP8" s="693"/>
      <c r="BQ8" s="693"/>
      <c r="BR8" s="693"/>
      <c r="BS8" s="693"/>
      <c r="BT8" s="693"/>
      <c r="BU8" s="693"/>
      <c r="BV8" s="693"/>
      <c r="BW8" s="693"/>
      <c r="BX8" s="694"/>
      <c r="BY8" s="723" t="s">
        <v>11</v>
      </c>
      <c r="BZ8" s="724"/>
      <c r="CA8" s="724"/>
      <c r="CB8" s="724"/>
      <c r="CC8" s="724"/>
      <c r="CD8" s="725"/>
      <c r="CE8" s="723" t="s">
        <v>12</v>
      </c>
      <c r="CF8" s="724"/>
      <c r="CG8" s="724"/>
      <c r="CH8" s="724"/>
      <c r="CI8" s="724"/>
      <c r="CJ8" s="726"/>
      <c r="CK8" s="692" t="s">
        <v>634</v>
      </c>
      <c r="CL8" s="698"/>
      <c r="CM8" s="698"/>
      <c r="CN8" s="698"/>
      <c r="CO8" s="698"/>
      <c r="CP8" s="698"/>
      <c r="CQ8" s="698"/>
      <c r="CR8" s="698"/>
      <c r="CS8" s="698"/>
      <c r="CT8" s="698"/>
      <c r="CU8" s="698"/>
      <c r="CV8" s="698"/>
      <c r="CW8" s="699"/>
      <c r="CX8" s="692" t="s">
        <v>13</v>
      </c>
      <c r="CY8" s="693"/>
      <c r="CZ8" s="693"/>
      <c r="DA8" s="693"/>
      <c r="DB8" s="693"/>
      <c r="DC8" s="694"/>
      <c r="DD8" s="692" t="s">
        <v>14</v>
      </c>
      <c r="DE8" s="693"/>
      <c r="DF8" s="693"/>
      <c r="DG8" s="693"/>
      <c r="DH8" s="693"/>
      <c r="DI8" s="694"/>
      <c r="DJ8" s="695" t="s">
        <v>15</v>
      </c>
      <c r="DK8" s="696"/>
      <c r="DL8" s="696"/>
      <c r="DM8" s="696"/>
      <c r="DN8" s="696"/>
      <c r="DO8" s="696"/>
      <c r="DP8" s="696"/>
      <c r="DQ8" s="696"/>
      <c r="DR8" s="696"/>
      <c r="DS8" s="696"/>
      <c r="DT8" s="697"/>
      <c r="DU8" s="692" t="s">
        <v>16</v>
      </c>
      <c r="DV8" s="693"/>
      <c r="DW8" s="693"/>
      <c r="DX8" s="693"/>
      <c r="DY8" s="693"/>
      <c r="DZ8" s="693"/>
      <c r="EA8" s="693"/>
      <c r="EB8" s="693"/>
      <c r="EC8" s="693"/>
      <c r="ED8" s="693"/>
      <c r="EE8" s="693"/>
      <c r="EF8" s="693"/>
      <c r="EG8" s="694"/>
      <c r="EH8" s="692" t="s">
        <v>635</v>
      </c>
      <c r="EI8" s="698"/>
      <c r="EJ8" s="698"/>
      <c r="EK8" s="698"/>
      <c r="EL8" s="698"/>
      <c r="EM8" s="698"/>
      <c r="EN8" s="698"/>
      <c r="EO8" s="698"/>
      <c r="EP8" s="698"/>
      <c r="EQ8" s="698"/>
      <c r="ER8" s="699"/>
      <c r="ES8" s="727" t="s">
        <v>8</v>
      </c>
      <c r="ET8" s="728"/>
      <c r="EU8" s="728"/>
      <c r="EV8" s="728"/>
      <c r="EW8" s="728"/>
      <c r="EX8" s="728"/>
      <c r="EY8" s="728"/>
      <c r="EZ8" s="728"/>
      <c r="FA8" s="728"/>
      <c r="FB8" s="728"/>
      <c r="FC8" s="729"/>
      <c r="FD8" s="727" t="s">
        <v>17</v>
      </c>
      <c r="FE8" s="728"/>
      <c r="FF8" s="728"/>
      <c r="FG8" s="728"/>
      <c r="FH8" s="728"/>
      <c r="FI8" s="729"/>
      <c r="FJ8" s="730" t="s">
        <v>18</v>
      </c>
      <c r="FK8" s="731"/>
      <c r="FL8" s="731"/>
      <c r="FM8" s="731"/>
      <c r="FN8" s="731"/>
      <c r="FO8" s="732"/>
      <c r="FP8" s="730" t="s">
        <v>19</v>
      </c>
      <c r="FQ8" s="731"/>
      <c r="FR8" s="731"/>
      <c r="FS8" s="731"/>
      <c r="FT8" s="731"/>
      <c r="FU8" s="732"/>
      <c r="FV8" s="78" t="s">
        <v>642</v>
      </c>
      <c r="FW8" s="79"/>
      <c r="FX8" s="79"/>
      <c r="FY8" s="79"/>
      <c r="FZ8" s="79"/>
      <c r="GA8" s="79"/>
      <c r="GB8" s="79"/>
      <c r="GC8" s="79"/>
      <c r="GD8" s="79"/>
      <c r="GE8" s="79"/>
      <c r="GF8" s="79"/>
      <c r="GG8" s="79"/>
      <c r="GH8" s="79"/>
      <c r="GI8" s="79"/>
      <c r="GJ8" s="79"/>
      <c r="GK8" s="80"/>
      <c r="GL8" s="79"/>
      <c r="GM8" s="80"/>
      <c r="GN8" s="704" t="s">
        <v>692</v>
      </c>
      <c r="GO8" s="705"/>
      <c r="GP8" s="705"/>
      <c r="GQ8" s="705"/>
      <c r="GR8" s="705"/>
      <c r="GS8" s="705"/>
      <c r="GT8" s="705"/>
      <c r="GU8" s="705"/>
      <c r="GV8" s="705"/>
      <c r="GW8" s="705"/>
      <c r="GX8" s="705"/>
      <c r="GY8" s="705"/>
      <c r="GZ8" s="705"/>
      <c r="HA8" s="705"/>
      <c r="HB8" s="705"/>
      <c r="HC8" s="705"/>
      <c r="HD8" s="705"/>
      <c r="HE8" s="705"/>
      <c r="HF8" s="705"/>
      <c r="HG8" s="705"/>
      <c r="HH8" s="705"/>
      <c r="HI8" s="705"/>
      <c r="HJ8" s="705"/>
      <c r="HK8" s="706"/>
      <c r="HL8" s="707" t="s">
        <v>669</v>
      </c>
      <c r="HM8" s="708"/>
      <c r="HN8" s="708"/>
      <c r="HO8" s="709"/>
      <c r="HP8" s="19"/>
      <c r="HQ8" s="19"/>
      <c r="HR8" s="20" t="s">
        <v>20</v>
      </c>
      <c r="HS8" s="18"/>
      <c r="HT8" s="18"/>
      <c r="HU8" s="18"/>
      <c r="HV8" s="18"/>
      <c r="HW8" s="18"/>
      <c r="HX8" s="18"/>
      <c r="HY8" s="18"/>
      <c r="HZ8" s="18"/>
      <c r="IA8" s="18"/>
      <c r="IB8" s="18"/>
      <c r="IC8" s="18"/>
      <c r="ID8" s="18"/>
      <c r="IE8" s="18"/>
      <c r="IF8" s="18"/>
      <c r="IG8" s="18"/>
      <c r="IH8" s="18"/>
      <c r="II8" s="18"/>
      <c r="IJ8" s="18"/>
      <c r="IK8" s="18"/>
      <c r="IL8" s="18"/>
      <c r="IM8" s="18"/>
      <c r="IN8" s="18"/>
      <c r="IO8" s="18"/>
      <c r="IP8" s="18"/>
      <c r="IQ8" s="18"/>
      <c r="IR8" s="18"/>
      <c r="IS8" s="18"/>
      <c r="IT8" s="18"/>
      <c r="IU8" s="18"/>
      <c r="IV8" s="18"/>
      <c r="IW8" s="18"/>
      <c r="IX8" s="18"/>
      <c r="IY8" s="18"/>
      <c r="IZ8" s="18"/>
      <c r="JA8" s="18"/>
      <c r="JB8" s="18"/>
      <c r="JC8" s="18"/>
      <c r="JD8" s="18"/>
      <c r="JE8" s="18"/>
      <c r="JF8" s="18"/>
      <c r="JG8" s="18"/>
      <c r="JH8" s="18"/>
      <c r="JI8" s="18"/>
      <c r="JJ8" s="18"/>
      <c r="JK8" s="18"/>
      <c r="JL8" s="18"/>
      <c r="JM8" s="18"/>
      <c r="JN8" s="18"/>
      <c r="JO8" s="18"/>
      <c r="JP8" s="18"/>
      <c r="JQ8" s="18"/>
      <c r="JR8" s="18"/>
      <c r="JS8" s="18"/>
      <c r="JT8" s="18"/>
      <c r="JU8" s="18"/>
      <c r="JV8" s="18"/>
      <c r="JW8" s="18"/>
      <c r="JX8" s="18"/>
      <c r="JY8" s="18"/>
      <c r="JZ8" s="18"/>
      <c r="KA8" s="18"/>
      <c r="KB8" s="18"/>
      <c r="KC8" s="18"/>
      <c r="KD8" s="18"/>
      <c r="KE8" s="18"/>
      <c r="KF8" s="18"/>
      <c r="KG8" s="18"/>
      <c r="KH8" s="18"/>
      <c r="KI8" s="18"/>
      <c r="KJ8" s="18"/>
      <c r="KK8" s="18"/>
      <c r="KL8" s="18"/>
      <c r="KM8" s="18"/>
      <c r="KN8" s="18"/>
      <c r="KO8" s="18"/>
      <c r="KP8" s="18"/>
      <c r="KQ8" s="18"/>
      <c r="KR8" s="18"/>
      <c r="KS8" s="18"/>
      <c r="KT8" s="18"/>
      <c r="KU8" s="18"/>
      <c r="KV8" s="18"/>
      <c r="KW8" s="18"/>
      <c r="KX8" s="18"/>
      <c r="KY8" s="18"/>
      <c r="KZ8" s="18"/>
      <c r="LA8" s="18"/>
      <c r="LB8" s="18"/>
      <c r="LC8" s="18"/>
      <c r="LD8" s="18"/>
      <c r="LE8" s="18"/>
      <c r="LF8" s="18"/>
      <c r="LG8" s="18"/>
      <c r="LH8" s="18"/>
      <c r="LI8" s="18"/>
      <c r="LJ8" s="18"/>
      <c r="LK8" s="18"/>
      <c r="LL8" s="18"/>
      <c r="LM8" s="18"/>
      <c r="LN8" s="18"/>
      <c r="LO8" s="18"/>
      <c r="LP8" s="18"/>
      <c r="LQ8" s="18"/>
      <c r="LR8" s="18"/>
      <c r="LS8" s="18"/>
      <c r="LT8" s="18"/>
      <c r="LU8" s="18"/>
      <c r="LV8" s="18"/>
      <c r="LW8" s="18"/>
      <c r="LX8" s="18"/>
      <c r="LY8" s="18"/>
      <c r="LZ8" s="18"/>
      <c r="MA8" s="18"/>
      <c r="MB8" s="18"/>
      <c r="MC8" s="18"/>
      <c r="MD8" s="18"/>
      <c r="ME8" s="18"/>
      <c r="MF8" s="18"/>
      <c r="MG8" s="18"/>
      <c r="MH8" s="18"/>
      <c r="MI8" s="18"/>
      <c r="MJ8" s="18"/>
      <c r="MK8" s="18"/>
      <c r="ML8" s="18"/>
      <c r="MM8" s="18"/>
      <c r="MN8" s="18"/>
      <c r="MO8" s="18"/>
      <c r="MP8" s="81"/>
      <c r="MQ8" s="81"/>
      <c r="MR8" s="81"/>
      <c r="MS8" s="81"/>
      <c r="MT8" s="81"/>
      <c r="MU8" s="81"/>
      <c r="MV8" s="81"/>
      <c r="MW8" s="81"/>
      <c r="MX8" s="81"/>
      <c r="MY8" s="269"/>
      <c r="MZ8" s="81"/>
      <c r="NA8" s="81"/>
      <c r="NB8" s="11"/>
      <c r="NC8" s="11"/>
      <c r="ND8" s="11"/>
      <c r="NE8" s="11"/>
      <c r="NF8" s="82"/>
      <c r="NG8" s="82"/>
      <c r="NH8" s="82"/>
      <c r="NI8" s="82"/>
      <c r="NJ8" s="82"/>
      <c r="NK8" s="82"/>
      <c r="NL8" s="82"/>
      <c r="NM8" s="82"/>
      <c r="OJ8" s="253"/>
      <c r="OK8" s="283"/>
      <c r="OL8" s="254"/>
      <c r="OM8" s="327"/>
      <c r="ON8" s="283"/>
      <c r="OO8" s="255"/>
      <c r="OP8" s="287"/>
      <c r="OQ8" s="255"/>
      <c r="OR8" s="259"/>
      <c r="OS8" s="253"/>
      <c r="OT8" s="283"/>
      <c r="OU8" s="254"/>
      <c r="OV8" s="327"/>
      <c r="OW8" s="283"/>
      <c r="OX8" s="255"/>
      <c r="OY8" s="255"/>
      <c r="OZ8" s="255"/>
      <c r="PA8" s="259"/>
      <c r="PB8" s="369"/>
      <c r="PC8" s="304"/>
      <c r="PD8" s="264"/>
      <c r="PE8" s="255"/>
      <c r="PF8" s="255"/>
      <c r="PG8" s="255"/>
      <c r="PH8" s="255"/>
      <c r="PI8" s="292"/>
      <c r="PJ8" s="292"/>
      <c r="PK8" s="255"/>
      <c r="PL8" s="255"/>
      <c r="PM8" s="255"/>
      <c r="PN8" s="255"/>
      <c r="PO8" s="259"/>
      <c r="PP8" s="259"/>
      <c r="PQ8" s="259"/>
      <c r="PR8" s="331"/>
      <c r="PS8" s="260" t="s">
        <v>672</v>
      </c>
      <c r="PT8" s="259"/>
      <c r="PU8" s="259"/>
      <c r="PV8" s="298"/>
      <c r="QA8" s="254"/>
      <c r="QB8" s="255"/>
      <c r="QC8" s="255"/>
      <c r="QD8" s="255"/>
      <c r="QF8" s="254"/>
      <c r="QH8" s="254"/>
      <c r="QU8" s="255"/>
    </row>
    <row r="9" spans="1:463" ht="24.75" customHeight="1" thickBot="1" x14ac:dyDescent="0.35">
      <c r="A9" s="733" t="s">
        <v>21</v>
      </c>
      <c r="B9" s="735" t="s">
        <v>22</v>
      </c>
      <c r="C9" s="715"/>
      <c r="D9" s="718"/>
      <c r="E9" s="619" t="s">
        <v>869</v>
      </c>
      <c r="F9" s="623" t="s">
        <v>872</v>
      </c>
      <c r="G9" s="658" t="s">
        <v>889</v>
      </c>
      <c r="H9" s="619" t="s">
        <v>870</v>
      </c>
      <c r="I9" s="621" t="s">
        <v>871</v>
      </c>
      <c r="J9" s="737" t="s">
        <v>23</v>
      </c>
      <c r="K9" s="739" t="s">
        <v>24</v>
      </c>
      <c r="L9" s="739" t="s">
        <v>25</v>
      </c>
      <c r="M9" s="740" t="s">
        <v>26</v>
      </c>
      <c r="N9" s="685" t="s">
        <v>643</v>
      </c>
      <c r="O9" s="686"/>
      <c r="P9" s="686"/>
      <c r="Q9" s="686"/>
      <c r="R9" s="686"/>
      <c r="S9" s="686"/>
      <c r="T9" s="686"/>
      <c r="U9" s="686"/>
      <c r="V9" s="686"/>
      <c r="W9" s="686"/>
      <c r="X9" s="686"/>
      <c r="Y9" s="686"/>
      <c r="Z9" s="686"/>
      <c r="AA9" s="686"/>
      <c r="AB9" s="686"/>
      <c r="AC9" s="687"/>
      <c r="AD9" s="644" t="s">
        <v>27</v>
      </c>
      <c r="AE9" s="640" t="s">
        <v>28</v>
      </c>
      <c r="AF9" s="640" t="s">
        <v>29</v>
      </c>
      <c r="AG9" s="475" t="s">
        <v>30</v>
      </c>
      <c r="AH9" s="475"/>
      <c r="AI9" s="640" t="s">
        <v>31</v>
      </c>
      <c r="AJ9" s="640" t="s">
        <v>32</v>
      </c>
      <c r="AK9" s="475" t="s">
        <v>30</v>
      </c>
      <c r="AL9" s="475"/>
      <c r="AM9" s="640" t="s">
        <v>33</v>
      </c>
      <c r="AN9" s="642" t="s">
        <v>34</v>
      </c>
      <c r="AO9" s="644" t="s">
        <v>27</v>
      </c>
      <c r="AP9" s="640" t="s">
        <v>28</v>
      </c>
      <c r="AQ9" s="640" t="s">
        <v>29</v>
      </c>
      <c r="AR9" s="475" t="s">
        <v>30</v>
      </c>
      <c r="AS9" s="475"/>
      <c r="AT9" s="640" t="s">
        <v>31</v>
      </c>
      <c r="AU9" s="483" t="s">
        <v>30</v>
      </c>
      <c r="AV9" s="640" t="s">
        <v>32</v>
      </c>
      <c r="AW9" s="475" t="s">
        <v>30</v>
      </c>
      <c r="AX9" s="475"/>
      <c r="AY9" s="640" t="s">
        <v>33</v>
      </c>
      <c r="AZ9" s="642" t="s">
        <v>34</v>
      </c>
      <c r="BA9" s="690" t="s">
        <v>35</v>
      </c>
      <c r="BB9" s="640" t="s">
        <v>36</v>
      </c>
      <c r="BC9" s="640" t="s">
        <v>37</v>
      </c>
      <c r="BD9" s="688" t="s">
        <v>30</v>
      </c>
      <c r="BE9" s="689"/>
      <c r="BF9" s="640" t="s">
        <v>38</v>
      </c>
      <c r="BG9" s="688" t="s">
        <v>30</v>
      </c>
      <c r="BH9" s="689"/>
      <c r="BI9" s="640" t="s">
        <v>32</v>
      </c>
      <c r="BJ9" s="475"/>
      <c r="BK9" s="475" t="s">
        <v>30</v>
      </c>
      <c r="BL9" s="640" t="s">
        <v>33</v>
      </c>
      <c r="BM9" s="642" t="s">
        <v>34</v>
      </c>
      <c r="BN9" s="644" t="s">
        <v>27</v>
      </c>
      <c r="BO9" s="640" t="s">
        <v>28</v>
      </c>
      <c r="BP9" s="640" t="s">
        <v>29</v>
      </c>
      <c r="BQ9" s="475" t="s">
        <v>30</v>
      </c>
      <c r="BR9" s="475"/>
      <c r="BS9" s="640" t="s">
        <v>31</v>
      </c>
      <c r="BT9" s="640" t="s">
        <v>32</v>
      </c>
      <c r="BU9" s="475" t="s">
        <v>30</v>
      </c>
      <c r="BV9" s="475"/>
      <c r="BW9" s="640" t="s">
        <v>33</v>
      </c>
      <c r="BX9" s="642" t="s">
        <v>34</v>
      </c>
      <c r="BY9" s="700"/>
      <c r="BZ9" s="701"/>
      <c r="CA9" s="701"/>
      <c r="CB9" s="701"/>
      <c r="CC9" s="701"/>
      <c r="CD9" s="702" t="s">
        <v>34</v>
      </c>
      <c r="CE9" s="700"/>
      <c r="CF9" s="701"/>
      <c r="CG9" s="701"/>
      <c r="CH9" s="701"/>
      <c r="CI9" s="701"/>
      <c r="CJ9" s="703" t="s">
        <v>34</v>
      </c>
      <c r="CK9" s="485"/>
      <c r="CL9" s="484"/>
      <c r="CM9" s="484"/>
      <c r="CN9" s="83"/>
      <c r="CO9" s="84"/>
      <c r="CP9" s="484"/>
      <c r="CQ9" s="483" t="s">
        <v>30</v>
      </c>
      <c r="CR9" s="475"/>
      <c r="CS9" s="484"/>
      <c r="CT9" s="483" t="s">
        <v>30</v>
      </c>
      <c r="CU9" s="475"/>
      <c r="CV9" s="484"/>
      <c r="CW9" s="85"/>
      <c r="CX9" s="644" t="s">
        <v>39</v>
      </c>
      <c r="CY9" s="640" t="s">
        <v>40</v>
      </c>
      <c r="CZ9" s="475" t="s">
        <v>30</v>
      </c>
      <c r="DA9" s="475"/>
      <c r="DB9" s="640" t="s">
        <v>41</v>
      </c>
      <c r="DC9" s="642" t="s">
        <v>42</v>
      </c>
      <c r="DD9" s="644" t="s">
        <v>39</v>
      </c>
      <c r="DE9" s="640" t="s">
        <v>40</v>
      </c>
      <c r="DF9" s="475" t="s">
        <v>30</v>
      </c>
      <c r="DG9" s="475"/>
      <c r="DH9" s="640" t="s">
        <v>41</v>
      </c>
      <c r="DI9" s="642" t="s">
        <v>42</v>
      </c>
      <c r="DJ9" s="681" t="s">
        <v>27</v>
      </c>
      <c r="DK9" s="640" t="s">
        <v>28</v>
      </c>
      <c r="DL9" s="640" t="s">
        <v>31</v>
      </c>
      <c r="DM9" s="640" t="s">
        <v>43</v>
      </c>
      <c r="DN9" s="475" t="s">
        <v>30</v>
      </c>
      <c r="DO9" s="475"/>
      <c r="DP9" s="640" t="s">
        <v>44</v>
      </c>
      <c r="DQ9" s="475" t="s">
        <v>30</v>
      </c>
      <c r="DR9" s="475"/>
      <c r="DS9" s="640" t="s">
        <v>45</v>
      </c>
      <c r="DT9" s="646" t="s">
        <v>42</v>
      </c>
      <c r="DU9" s="644" t="s">
        <v>27</v>
      </c>
      <c r="DV9" s="640" t="s">
        <v>28</v>
      </c>
      <c r="DW9" s="640" t="s">
        <v>43</v>
      </c>
      <c r="DX9" s="475" t="s">
        <v>30</v>
      </c>
      <c r="DY9" s="475"/>
      <c r="DZ9" s="640" t="s">
        <v>46</v>
      </c>
      <c r="EA9" s="640" t="s">
        <v>47</v>
      </c>
      <c r="EB9" s="640" t="s">
        <v>48</v>
      </c>
      <c r="EC9" s="640" t="s">
        <v>32</v>
      </c>
      <c r="ED9" s="475" t="s">
        <v>30</v>
      </c>
      <c r="EE9" s="475"/>
      <c r="EF9" s="640" t="s">
        <v>33</v>
      </c>
      <c r="EG9" s="642" t="s">
        <v>42</v>
      </c>
      <c r="EH9" s="485"/>
      <c r="EI9" s="484"/>
      <c r="EJ9" s="484"/>
      <c r="EK9" s="484"/>
      <c r="EL9" s="483" t="s">
        <v>30</v>
      </c>
      <c r="EM9" s="483"/>
      <c r="EN9" s="484"/>
      <c r="EO9" s="475" t="s">
        <v>30</v>
      </c>
      <c r="EP9" s="475"/>
      <c r="EQ9" s="484"/>
      <c r="ER9" s="85"/>
      <c r="ES9" s="644" t="s">
        <v>27</v>
      </c>
      <c r="ET9" s="640" t="s">
        <v>28</v>
      </c>
      <c r="EU9" s="640" t="s">
        <v>49</v>
      </c>
      <c r="EV9" s="475" t="s">
        <v>30</v>
      </c>
      <c r="EW9" s="475"/>
      <c r="EX9" s="640" t="s">
        <v>31</v>
      </c>
      <c r="EY9" s="640" t="s">
        <v>32</v>
      </c>
      <c r="EZ9" s="475" t="s">
        <v>30</v>
      </c>
      <c r="FA9" s="475"/>
      <c r="FB9" s="640" t="s">
        <v>33</v>
      </c>
      <c r="FC9" s="642" t="s">
        <v>34</v>
      </c>
      <c r="FD9" s="644" t="s">
        <v>50</v>
      </c>
      <c r="FE9" s="640" t="s">
        <v>32</v>
      </c>
      <c r="FF9" s="475" t="s">
        <v>30</v>
      </c>
      <c r="FG9" s="475"/>
      <c r="FH9" s="640" t="s">
        <v>33</v>
      </c>
      <c r="FI9" s="642" t="s">
        <v>42</v>
      </c>
      <c r="FJ9" s="644" t="s">
        <v>51</v>
      </c>
      <c r="FK9" s="640" t="s">
        <v>32</v>
      </c>
      <c r="FL9" s="475" t="s">
        <v>30</v>
      </c>
      <c r="FM9" s="475"/>
      <c r="FN9" s="640" t="s">
        <v>33</v>
      </c>
      <c r="FO9" s="642" t="s">
        <v>42</v>
      </c>
      <c r="FP9" s="644" t="s">
        <v>51</v>
      </c>
      <c r="FQ9" s="640" t="s">
        <v>32</v>
      </c>
      <c r="FR9" s="475" t="s">
        <v>30</v>
      </c>
      <c r="FS9" s="475"/>
      <c r="FT9" s="640" t="s">
        <v>33</v>
      </c>
      <c r="FU9" s="646" t="s">
        <v>42</v>
      </c>
      <c r="FV9" s="86" t="s">
        <v>53</v>
      </c>
      <c r="FW9" s="87" t="s">
        <v>31</v>
      </c>
      <c r="FX9" s="87" t="s">
        <v>52</v>
      </c>
      <c r="FY9" s="87" t="s">
        <v>641</v>
      </c>
      <c r="FZ9" s="87" t="s">
        <v>11</v>
      </c>
      <c r="GA9" s="87" t="s">
        <v>12</v>
      </c>
      <c r="GB9" s="87" t="s">
        <v>58</v>
      </c>
      <c r="GC9" s="87" t="s">
        <v>59</v>
      </c>
      <c r="GD9" s="87" t="s">
        <v>639</v>
      </c>
      <c r="GE9" s="87" t="s">
        <v>640</v>
      </c>
      <c r="GF9" s="87" t="s">
        <v>630</v>
      </c>
      <c r="GG9" s="88" t="s">
        <v>20</v>
      </c>
      <c r="GH9" s="88"/>
      <c r="GI9" s="87" t="s">
        <v>638</v>
      </c>
      <c r="GJ9" s="88" t="s">
        <v>20</v>
      </c>
      <c r="GK9" s="89"/>
      <c r="GL9" s="648" t="s">
        <v>690</v>
      </c>
      <c r="GM9" s="649"/>
      <c r="GN9" s="650" t="s">
        <v>698</v>
      </c>
      <c r="GO9" s="651"/>
      <c r="GP9" s="651"/>
      <c r="GQ9" s="651"/>
      <c r="GR9" s="651"/>
      <c r="GS9" s="652"/>
      <c r="GT9" s="650" t="s">
        <v>699</v>
      </c>
      <c r="GU9" s="651"/>
      <c r="GV9" s="651"/>
      <c r="GW9" s="651"/>
      <c r="GX9" s="651"/>
      <c r="GY9" s="652"/>
      <c r="GZ9" s="637" t="s">
        <v>700</v>
      </c>
      <c r="HA9" s="638"/>
      <c r="HB9" s="638"/>
      <c r="HC9" s="638"/>
      <c r="HD9" s="638"/>
      <c r="HE9" s="639"/>
      <c r="HF9" s="637" t="s">
        <v>701</v>
      </c>
      <c r="HG9" s="638"/>
      <c r="HH9" s="638"/>
      <c r="HI9" s="638"/>
      <c r="HJ9" s="638"/>
      <c r="HK9" s="639"/>
      <c r="HL9" s="710"/>
      <c r="HM9" s="711"/>
      <c r="HN9" s="711"/>
      <c r="HO9" s="712"/>
      <c r="HP9" s="22"/>
      <c r="HQ9" s="22"/>
      <c r="HR9" s="634" t="s">
        <v>654</v>
      </c>
      <c r="HS9" s="635"/>
      <c r="HT9" s="635"/>
      <c r="HU9" s="635"/>
      <c r="HV9" s="635"/>
      <c r="HW9" s="635"/>
      <c r="HX9" s="635"/>
      <c r="HY9" s="636"/>
      <c r="HZ9" s="634" t="s">
        <v>660</v>
      </c>
      <c r="IA9" s="635"/>
      <c r="IB9" s="635"/>
      <c r="IC9" s="635"/>
      <c r="ID9" s="635"/>
      <c r="IE9" s="635"/>
      <c r="IF9" s="635"/>
      <c r="IG9" s="636"/>
      <c r="IH9" s="634" t="s">
        <v>661</v>
      </c>
      <c r="II9" s="635"/>
      <c r="IJ9" s="635"/>
      <c r="IK9" s="635"/>
      <c r="IL9" s="635"/>
      <c r="IM9" s="635"/>
      <c r="IN9" s="635"/>
      <c r="IO9" s="636"/>
      <c r="IP9" s="634" t="s">
        <v>662</v>
      </c>
      <c r="IQ9" s="635"/>
      <c r="IR9" s="635"/>
      <c r="IS9" s="635"/>
      <c r="IT9" s="635"/>
      <c r="IU9" s="635"/>
      <c r="IV9" s="635"/>
      <c r="IW9" s="636"/>
      <c r="IX9" s="634" t="s">
        <v>11</v>
      </c>
      <c r="IY9" s="635"/>
      <c r="IZ9" s="635"/>
      <c r="JA9" s="635"/>
      <c r="JB9" s="635"/>
      <c r="JC9" s="635"/>
      <c r="JD9" s="635"/>
      <c r="JE9" s="636"/>
      <c r="JF9" s="634" t="s">
        <v>663</v>
      </c>
      <c r="JG9" s="635"/>
      <c r="JH9" s="635"/>
      <c r="JI9" s="635"/>
      <c r="JJ9" s="635"/>
      <c r="JK9" s="635"/>
      <c r="JL9" s="635"/>
      <c r="JM9" s="636"/>
      <c r="JN9" s="634" t="s">
        <v>634</v>
      </c>
      <c r="JO9" s="635"/>
      <c r="JP9" s="635"/>
      <c r="JQ9" s="635"/>
      <c r="JR9" s="635"/>
      <c r="JS9" s="635"/>
      <c r="JT9" s="635"/>
      <c r="JU9" s="636"/>
      <c r="JV9" s="634" t="s">
        <v>13</v>
      </c>
      <c r="JW9" s="635"/>
      <c r="JX9" s="635"/>
      <c r="JY9" s="635"/>
      <c r="JZ9" s="635"/>
      <c r="KA9" s="635"/>
      <c r="KB9" s="635"/>
      <c r="KC9" s="636"/>
      <c r="KD9" s="634" t="s">
        <v>14</v>
      </c>
      <c r="KE9" s="635"/>
      <c r="KF9" s="635"/>
      <c r="KG9" s="635"/>
      <c r="KH9" s="635"/>
      <c r="KI9" s="635"/>
      <c r="KJ9" s="635"/>
      <c r="KK9" s="636"/>
      <c r="KL9" s="634" t="s">
        <v>664</v>
      </c>
      <c r="KM9" s="635"/>
      <c r="KN9" s="635"/>
      <c r="KO9" s="635"/>
      <c r="KP9" s="635"/>
      <c r="KQ9" s="635"/>
      <c r="KR9" s="635"/>
      <c r="KS9" s="636"/>
      <c r="KT9" s="634" t="s">
        <v>665</v>
      </c>
      <c r="KU9" s="635"/>
      <c r="KV9" s="635"/>
      <c r="KW9" s="635"/>
      <c r="KX9" s="635"/>
      <c r="KY9" s="635"/>
      <c r="KZ9" s="635"/>
      <c r="LA9" s="636"/>
      <c r="LB9" s="634" t="s">
        <v>635</v>
      </c>
      <c r="LC9" s="635"/>
      <c r="LD9" s="635"/>
      <c r="LE9" s="635"/>
      <c r="LF9" s="635"/>
      <c r="LG9" s="635"/>
      <c r="LH9" s="635"/>
      <c r="LI9" s="636"/>
      <c r="LJ9" s="634" t="s">
        <v>666</v>
      </c>
      <c r="LK9" s="635"/>
      <c r="LL9" s="635"/>
      <c r="LM9" s="635"/>
      <c r="LN9" s="635"/>
      <c r="LO9" s="635"/>
      <c r="LP9" s="635"/>
      <c r="LQ9" s="636"/>
      <c r="LR9" s="634" t="s">
        <v>667</v>
      </c>
      <c r="LS9" s="635"/>
      <c r="LT9" s="635"/>
      <c r="LU9" s="635"/>
      <c r="LV9" s="635"/>
      <c r="LW9" s="635"/>
      <c r="LX9" s="635"/>
      <c r="LY9" s="636"/>
      <c r="LZ9" s="634" t="s">
        <v>668</v>
      </c>
      <c r="MA9" s="635"/>
      <c r="MB9" s="635"/>
      <c r="MC9" s="635"/>
      <c r="MD9" s="635"/>
      <c r="ME9" s="635"/>
      <c r="MF9" s="635"/>
      <c r="MG9" s="636"/>
      <c r="MH9" s="634" t="s">
        <v>19</v>
      </c>
      <c r="MI9" s="635"/>
      <c r="MJ9" s="635"/>
      <c r="MK9" s="635"/>
      <c r="ML9" s="635"/>
      <c r="MM9" s="635"/>
      <c r="MN9" s="635"/>
      <c r="MO9" s="636"/>
      <c r="MP9" s="667" t="s">
        <v>676</v>
      </c>
      <c r="MQ9" s="669" t="s">
        <v>677</v>
      </c>
      <c r="MR9" s="669" t="s">
        <v>678</v>
      </c>
      <c r="MS9" s="671" t="s">
        <v>679</v>
      </c>
      <c r="MT9" s="660" t="s">
        <v>673</v>
      </c>
      <c r="MU9" s="661"/>
      <c r="MV9" s="661"/>
      <c r="MW9" s="661"/>
      <c r="MX9" s="662" t="s">
        <v>874</v>
      </c>
      <c r="MY9" s="663"/>
      <c r="MZ9" s="663"/>
      <c r="NA9" s="664"/>
      <c r="NB9" s="665" t="s">
        <v>673</v>
      </c>
      <c r="NC9" s="661"/>
      <c r="ND9" s="661"/>
      <c r="NE9" s="666"/>
      <c r="NF9" s="662" t="s">
        <v>684</v>
      </c>
      <c r="NG9" s="663"/>
      <c r="NH9" s="663"/>
      <c r="NI9" s="664"/>
      <c r="NJ9" s="476"/>
      <c r="NK9" s="476"/>
      <c r="NL9" s="476"/>
      <c r="NM9" s="476"/>
      <c r="NN9" s="655" t="s">
        <v>685</v>
      </c>
      <c r="NO9" s="656"/>
      <c r="NP9" s="656"/>
      <c r="NQ9" s="656"/>
      <c r="NR9" s="656"/>
      <c r="NS9" s="656"/>
      <c r="NT9" s="656"/>
      <c r="NU9" s="656"/>
      <c r="NV9" s="656"/>
      <c r="NW9" s="656"/>
      <c r="NX9" s="656"/>
      <c r="NY9" s="656"/>
      <c r="NZ9" s="656"/>
      <c r="OA9" s="656"/>
      <c r="OB9" s="656"/>
      <c r="OC9" s="657"/>
      <c r="OD9" s="4"/>
      <c r="OE9" s="4"/>
      <c r="OF9" s="4"/>
      <c r="OG9" s="4"/>
      <c r="OH9" s="4"/>
      <c r="OI9" s="4"/>
      <c r="OJ9" s="625" t="s">
        <v>896</v>
      </c>
      <c r="OK9" s="626"/>
      <c r="OL9" s="626"/>
      <c r="OM9" s="626"/>
      <c r="ON9" s="626"/>
      <c r="OO9" s="626"/>
      <c r="OP9" s="626"/>
      <c r="OQ9" s="626"/>
      <c r="OR9" s="627"/>
      <c r="OS9" s="628" t="s">
        <v>897</v>
      </c>
      <c r="OT9" s="629"/>
      <c r="OU9" s="629"/>
      <c r="OV9" s="629"/>
      <c r="OW9" s="629"/>
      <c r="OX9" s="629"/>
      <c r="OY9" s="629"/>
      <c r="OZ9" s="629"/>
      <c r="PA9" s="629"/>
      <c r="PB9" s="630" t="s">
        <v>900</v>
      </c>
      <c r="PC9" s="632" t="s">
        <v>898</v>
      </c>
      <c r="PD9" s="653" t="s">
        <v>899</v>
      </c>
      <c r="PE9" s="655" t="s">
        <v>685</v>
      </c>
      <c r="PF9" s="656"/>
      <c r="PG9" s="656"/>
      <c r="PH9" s="656"/>
      <c r="PI9" s="656"/>
      <c r="PJ9" s="656"/>
      <c r="PK9" s="656"/>
      <c r="PL9" s="656"/>
      <c r="PM9" s="656"/>
      <c r="PN9" s="656"/>
      <c r="PO9" s="656"/>
      <c r="PP9" s="656"/>
      <c r="PQ9" s="656"/>
      <c r="PR9" s="656"/>
      <c r="PS9" s="656"/>
      <c r="PT9" s="657"/>
      <c r="PU9" s="332"/>
      <c r="PV9" s="297"/>
      <c r="PW9" s="4"/>
      <c r="PX9" s="4"/>
    </row>
    <row r="10" spans="1:463" ht="164.95" customHeight="1" thickBot="1" x14ac:dyDescent="0.35">
      <c r="A10" s="734"/>
      <c r="B10" s="736"/>
      <c r="C10" s="716"/>
      <c r="D10" s="684"/>
      <c r="E10" s="620"/>
      <c r="F10" s="624"/>
      <c r="G10" s="659"/>
      <c r="H10" s="620"/>
      <c r="I10" s="622"/>
      <c r="J10" s="738"/>
      <c r="K10" s="620"/>
      <c r="L10" s="620"/>
      <c r="M10" s="622"/>
      <c r="N10" s="65" t="s">
        <v>644</v>
      </c>
      <c r="O10" s="66" t="s">
        <v>5</v>
      </c>
      <c r="P10" s="66" t="s">
        <v>645</v>
      </c>
      <c r="Q10" s="66" t="s">
        <v>6</v>
      </c>
      <c r="R10" s="66" t="s">
        <v>646</v>
      </c>
      <c r="S10" s="66" t="s">
        <v>7</v>
      </c>
      <c r="T10" s="66" t="s">
        <v>647</v>
      </c>
      <c r="U10" s="66" t="s">
        <v>13</v>
      </c>
      <c r="V10" s="66" t="s">
        <v>14</v>
      </c>
      <c r="W10" s="66" t="s">
        <v>648</v>
      </c>
      <c r="X10" s="66" t="s">
        <v>649</v>
      </c>
      <c r="Y10" s="67" t="s">
        <v>650</v>
      </c>
      <c r="Z10" s="66" t="s">
        <v>651</v>
      </c>
      <c r="AA10" s="66" t="s">
        <v>652</v>
      </c>
      <c r="AB10" s="66" t="s">
        <v>653</v>
      </c>
      <c r="AC10" s="68" t="s">
        <v>19</v>
      </c>
      <c r="AD10" s="673"/>
      <c r="AE10" s="676"/>
      <c r="AF10" s="676"/>
      <c r="AG10" s="479" t="s">
        <v>52</v>
      </c>
      <c r="AH10" s="479" t="s">
        <v>696</v>
      </c>
      <c r="AI10" s="676"/>
      <c r="AJ10" s="676"/>
      <c r="AK10" s="479" t="s">
        <v>52</v>
      </c>
      <c r="AL10" s="479" t="s">
        <v>696</v>
      </c>
      <c r="AM10" s="676"/>
      <c r="AN10" s="677"/>
      <c r="AO10" s="673"/>
      <c r="AP10" s="676"/>
      <c r="AQ10" s="676"/>
      <c r="AR10" s="479" t="s">
        <v>52</v>
      </c>
      <c r="AS10" s="479" t="s">
        <v>696</v>
      </c>
      <c r="AT10" s="676"/>
      <c r="AU10" s="58" t="s">
        <v>54</v>
      </c>
      <c r="AV10" s="676"/>
      <c r="AW10" s="479" t="s">
        <v>52</v>
      </c>
      <c r="AX10" s="479" t="s">
        <v>695</v>
      </c>
      <c r="AY10" s="676"/>
      <c r="AZ10" s="677"/>
      <c r="BA10" s="691"/>
      <c r="BB10" s="676"/>
      <c r="BC10" s="676"/>
      <c r="BD10" s="58" t="s">
        <v>52</v>
      </c>
      <c r="BE10" s="58" t="s">
        <v>55</v>
      </c>
      <c r="BF10" s="676"/>
      <c r="BG10" s="58" t="s">
        <v>52</v>
      </c>
      <c r="BH10" s="58" t="s">
        <v>55</v>
      </c>
      <c r="BI10" s="676"/>
      <c r="BJ10" s="58" t="s">
        <v>697</v>
      </c>
      <c r="BK10" s="479" t="s">
        <v>52</v>
      </c>
      <c r="BL10" s="676"/>
      <c r="BM10" s="677"/>
      <c r="BN10" s="673"/>
      <c r="BO10" s="676"/>
      <c r="BP10" s="676"/>
      <c r="BQ10" s="479" t="s">
        <v>52</v>
      </c>
      <c r="BR10" s="479" t="s">
        <v>695</v>
      </c>
      <c r="BS10" s="676"/>
      <c r="BT10" s="676"/>
      <c r="BU10" s="479" t="s">
        <v>52</v>
      </c>
      <c r="BV10" s="479" t="s">
        <v>695</v>
      </c>
      <c r="BW10" s="676"/>
      <c r="BX10" s="677"/>
      <c r="BY10" s="477" t="s">
        <v>887</v>
      </c>
      <c r="BZ10" s="479" t="s">
        <v>32</v>
      </c>
      <c r="CA10" s="58" t="s">
        <v>697</v>
      </c>
      <c r="CB10" s="58" t="s">
        <v>56</v>
      </c>
      <c r="CC10" s="479" t="s">
        <v>33</v>
      </c>
      <c r="CD10" s="678"/>
      <c r="CE10" s="477" t="s">
        <v>888</v>
      </c>
      <c r="CF10" s="479" t="s">
        <v>32</v>
      </c>
      <c r="CG10" s="58" t="s">
        <v>697</v>
      </c>
      <c r="CH10" s="58" t="s">
        <v>56</v>
      </c>
      <c r="CI10" s="479" t="s">
        <v>33</v>
      </c>
      <c r="CJ10" s="677"/>
      <c r="CK10" s="477" t="s">
        <v>695</v>
      </c>
      <c r="CL10" s="479" t="s">
        <v>629</v>
      </c>
      <c r="CM10" s="479" t="s">
        <v>57</v>
      </c>
      <c r="CN10" s="479"/>
      <c r="CO10" s="58" t="s">
        <v>56</v>
      </c>
      <c r="CP10" s="479" t="s">
        <v>630</v>
      </c>
      <c r="CQ10" s="58" t="s">
        <v>52</v>
      </c>
      <c r="CR10" s="479" t="s">
        <v>695</v>
      </c>
      <c r="CS10" s="479" t="s">
        <v>631</v>
      </c>
      <c r="CT10" s="58" t="s">
        <v>52</v>
      </c>
      <c r="CU10" s="479" t="s">
        <v>695</v>
      </c>
      <c r="CV10" s="479" t="s">
        <v>632</v>
      </c>
      <c r="CW10" s="480" t="s">
        <v>633</v>
      </c>
      <c r="CX10" s="684"/>
      <c r="CY10" s="683"/>
      <c r="CZ10" s="479" t="s">
        <v>52</v>
      </c>
      <c r="DA10" s="479" t="s">
        <v>695</v>
      </c>
      <c r="DB10" s="683"/>
      <c r="DC10" s="680"/>
      <c r="DD10" s="684"/>
      <c r="DE10" s="683"/>
      <c r="DF10" s="479" t="s">
        <v>52</v>
      </c>
      <c r="DG10" s="479" t="s">
        <v>695</v>
      </c>
      <c r="DH10" s="683"/>
      <c r="DI10" s="680"/>
      <c r="DJ10" s="682"/>
      <c r="DK10" s="676"/>
      <c r="DL10" s="676"/>
      <c r="DM10" s="676"/>
      <c r="DN10" s="479" t="s">
        <v>52</v>
      </c>
      <c r="DO10" s="479" t="s">
        <v>695</v>
      </c>
      <c r="DP10" s="676"/>
      <c r="DQ10" s="479" t="s">
        <v>52</v>
      </c>
      <c r="DR10" s="479" t="s">
        <v>695</v>
      </c>
      <c r="DS10" s="676"/>
      <c r="DT10" s="678"/>
      <c r="DU10" s="679"/>
      <c r="DV10" s="674"/>
      <c r="DW10" s="676"/>
      <c r="DX10" s="479" t="s">
        <v>52</v>
      </c>
      <c r="DY10" s="479" t="s">
        <v>695</v>
      </c>
      <c r="DZ10" s="674"/>
      <c r="EA10" s="674"/>
      <c r="EB10" s="674"/>
      <c r="EC10" s="674"/>
      <c r="ED10" s="479" t="s">
        <v>52</v>
      </c>
      <c r="EE10" s="479" t="s">
        <v>695</v>
      </c>
      <c r="EF10" s="674"/>
      <c r="EG10" s="675"/>
      <c r="EH10" s="477" t="s">
        <v>695</v>
      </c>
      <c r="EI10" s="479" t="s">
        <v>629</v>
      </c>
      <c r="EJ10" s="479" t="s">
        <v>57</v>
      </c>
      <c r="EK10" s="479" t="s">
        <v>630</v>
      </c>
      <c r="EL10" s="58" t="s">
        <v>52</v>
      </c>
      <c r="EM10" s="58" t="s">
        <v>695</v>
      </c>
      <c r="EN10" s="479" t="s">
        <v>631</v>
      </c>
      <c r="EO10" s="479" t="s">
        <v>52</v>
      </c>
      <c r="EP10" s="479" t="s">
        <v>695</v>
      </c>
      <c r="EQ10" s="479" t="s">
        <v>632</v>
      </c>
      <c r="ER10" s="480" t="s">
        <v>633</v>
      </c>
      <c r="ES10" s="673"/>
      <c r="ET10" s="676"/>
      <c r="EU10" s="676"/>
      <c r="EV10" s="479" t="s">
        <v>52</v>
      </c>
      <c r="EW10" s="479" t="s">
        <v>695</v>
      </c>
      <c r="EX10" s="676"/>
      <c r="EY10" s="676"/>
      <c r="EZ10" s="479" t="s">
        <v>52</v>
      </c>
      <c r="FA10" s="479" t="s">
        <v>695</v>
      </c>
      <c r="FB10" s="676"/>
      <c r="FC10" s="677"/>
      <c r="FD10" s="673"/>
      <c r="FE10" s="674"/>
      <c r="FF10" s="479" t="s">
        <v>52</v>
      </c>
      <c r="FG10" s="479" t="s">
        <v>695</v>
      </c>
      <c r="FH10" s="674"/>
      <c r="FI10" s="675"/>
      <c r="FJ10" s="645"/>
      <c r="FK10" s="641"/>
      <c r="FL10" s="479" t="s">
        <v>52</v>
      </c>
      <c r="FM10" s="479" t="s">
        <v>695</v>
      </c>
      <c r="FN10" s="641"/>
      <c r="FO10" s="643"/>
      <c r="FP10" s="645"/>
      <c r="FQ10" s="641"/>
      <c r="FR10" s="479" t="s">
        <v>52</v>
      </c>
      <c r="FS10" s="479" t="s">
        <v>695</v>
      </c>
      <c r="FT10" s="641"/>
      <c r="FU10" s="647"/>
      <c r="FV10" s="90" t="s">
        <v>636</v>
      </c>
      <c r="FW10" s="91"/>
      <c r="FX10" s="91" t="s">
        <v>637</v>
      </c>
      <c r="FY10" s="91"/>
      <c r="FZ10" s="91"/>
      <c r="GA10" s="91"/>
      <c r="GB10" s="91"/>
      <c r="GC10" s="91"/>
      <c r="GD10" s="91"/>
      <c r="GE10" s="91"/>
      <c r="GF10" s="91"/>
      <c r="GG10" s="92" t="s">
        <v>53</v>
      </c>
      <c r="GH10" s="93" t="s">
        <v>52</v>
      </c>
      <c r="GI10" s="91"/>
      <c r="GJ10" s="92" t="s">
        <v>53</v>
      </c>
      <c r="GK10" s="94" t="s">
        <v>52</v>
      </c>
      <c r="GL10" s="95" t="s">
        <v>670</v>
      </c>
      <c r="GM10" s="96" t="s">
        <v>671</v>
      </c>
      <c r="GN10" s="97" t="s">
        <v>691</v>
      </c>
      <c r="GO10" s="481" t="s">
        <v>687</v>
      </c>
      <c r="GP10" s="481" t="s">
        <v>686</v>
      </c>
      <c r="GQ10" s="481" t="s">
        <v>688</v>
      </c>
      <c r="GR10" s="481" t="s">
        <v>689</v>
      </c>
      <c r="GS10" s="98" t="s">
        <v>62</v>
      </c>
      <c r="GT10" s="99" t="s">
        <v>691</v>
      </c>
      <c r="GU10" s="481" t="s">
        <v>687</v>
      </c>
      <c r="GV10" s="481" t="s">
        <v>686</v>
      </c>
      <c r="GW10" s="481" t="s">
        <v>688</v>
      </c>
      <c r="GX10" s="481" t="s">
        <v>689</v>
      </c>
      <c r="GY10" s="100" t="s">
        <v>62</v>
      </c>
      <c r="GZ10" s="99" t="s">
        <v>691</v>
      </c>
      <c r="HA10" s="481" t="s">
        <v>687</v>
      </c>
      <c r="HB10" s="481" t="s">
        <v>686</v>
      </c>
      <c r="HC10" s="481" t="s">
        <v>688</v>
      </c>
      <c r="HD10" s="481" t="s">
        <v>689</v>
      </c>
      <c r="HE10" s="100" t="s">
        <v>62</v>
      </c>
      <c r="HF10" s="99" t="s">
        <v>691</v>
      </c>
      <c r="HG10" s="481" t="s">
        <v>687</v>
      </c>
      <c r="HH10" s="481" t="s">
        <v>686</v>
      </c>
      <c r="HI10" s="481" t="s">
        <v>688</v>
      </c>
      <c r="HJ10" s="481" t="s">
        <v>689</v>
      </c>
      <c r="HK10" s="100" t="s">
        <v>62</v>
      </c>
      <c r="HL10" s="101" t="s">
        <v>23</v>
      </c>
      <c r="HM10" s="102" t="s">
        <v>24</v>
      </c>
      <c r="HN10" s="102" t="s">
        <v>25</v>
      </c>
      <c r="HO10" s="103" t="s">
        <v>26</v>
      </c>
      <c r="HP10" s="16"/>
      <c r="HQ10" s="16"/>
      <c r="HR10" s="482" t="s">
        <v>655</v>
      </c>
      <c r="HS10" s="481" t="s">
        <v>656</v>
      </c>
      <c r="HT10" s="481" t="s">
        <v>657</v>
      </c>
      <c r="HU10" s="481" t="s">
        <v>658</v>
      </c>
      <c r="HV10" s="478" t="s">
        <v>659</v>
      </c>
      <c r="HW10" s="481" t="s">
        <v>60</v>
      </c>
      <c r="HX10" s="481" t="s">
        <v>61</v>
      </c>
      <c r="HY10" s="104" t="s">
        <v>62</v>
      </c>
      <c r="HZ10" s="482" t="s">
        <v>655</v>
      </c>
      <c r="IA10" s="481" t="s">
        <v>656</v>
      </c>
      <c r="IB10" s="481" t="s">
        <v>657</v>
      </c>
      <c r="IC10" s="481" t="s">
        <v>658</v>
      </c>
      <c r="ID10" s="478" t="s">
        <v>659</v>
      </c>
      <c r="IE10" s="481" t="s">
        <v>60</v>
      </c>
      <c r="IF10" s="481" t="s">
        <v>61</v>
      </c>
      <c r="IG10" s="104" t="s">
        <v>62</v>
      </c>
      <c r="IH10" s="482" t="s">
        <v>655</v>
      </c>
      <c r="II10" s="481" t="s">
        <v>656</v>
      </c>
      <c r="IJ10" s="481" t="s">
        <v>657</v>
      </c>
      <c r="IK10" s="481" t="s">
        <v>658</v>
      </c>
      <c r="IL10" s="478" t="s">
        <v>659</v>
      </c>
      <c r="IM10" s="481" t="s">
        <v>60</v>
      </c>
      <c r="IN10" s="481" t="s">
        <v>61</v>
      </c>
      <c r="IO10" s="104" t="s">
        <v>62</v>
      </c>
      <c r="IP10" s="482" t="s">
        <v>655</v>
      </c>
      <c r="IQ10" s="481" t="s">
        <v>656</v>
      </c>
      <c r="IR10" s="481" t="s">
        <v>657</v>
      </c>
      <c r="IS10" s="481" t="s">
        <v>658</v>
      </c>
      <c r="IT10" s="478" t="s">
        <v>659</v>
      </c>
      <c r="IU10" s="481" t="s">
        <v>60</v>
      </c>
      <c r="IV10" s="481" t="s">
        <v>61</v>
      </c>
      <c r="IW10" s="104" t="s">
        <v>62</v>
      </c>
      <c r="IX10" s="482" t="s">
        <v>655</v>
      </c>
      <c r="IY10" s="481" t="s">
        <v>656</v>
      </c>
      <c r="IZ10" s="481" t="s">
        <v>657</v>
      </c>
      <c r="JA10" s="481" t="s">
        <v>658</v>
      </c>
      <c r="JB10" s="478" t="s">
        <v>659</v>
      </c>
      <c r="JC10" s="481" t="s">
        <v>60</v>
      </c>
      <c r="JD10" s="481" t="s">
        <v>61</v>
      </c>
      <c r="JE10" s="104" t="s">
        <v>62</v>
      </c>
      <c r="JF10" s="482" t="s">
        <v>655</v>
      </c>
      <c r="JG10" s="481" t="s">
        <v>656</v>
      </c>
      <c r="JH10" s="481" t="s">
        <v>657</v>
      </c>
      <c r="JI10" s="481" t="s">
        <v>658</v>
      </c>
      <c r="JJ10" s="478" t="s">
        <v>659</v>
      </c>
      <c r="JK10" s="481" t="s">
        <v>60</v>
      </c>
      <c r="JL10" s="481" t="s">
        <v>61</v>
      </c>
      <c r="JM10" s="104" t="s">
        <v>62</v>
      </c>
      <c r="JN10" s="482" t="s">
        <v>655</v>
      </c>
      <c r="JO10" s="481" t="s">
        <v>656</v>
      </c>
      <c r="JP10" s="481" t="s">
        <v>657</v>
      </c>
      <c r="JQ10" s="481" t="s">
        <v>658</v>
      </c>
      <c r="JR10" s="478" t="s">
        <v>659</v>
      </c>
      <c r="JS10" s="481" t="s">
        <v>60</v>
      </c>
      <c r="JT10" s="481" t="s">
        <v>61</v>
      </c>
      <c r="JU10" s="104" t="s">
        <v>62</v>
      </c>
      <c r="JV10" s="482" t="s">
        <v>655</v>
      </c>
      <c r="JW10" s="481" t="s">
        <v>656</v>
      </c>
      <c r="JX10" s="481" t="s">
        <v>657</v>
      </c>
      <c r="JY10" s="481" t="s">
        <v>658</v>
      </c>
      <c r="JZ10" s="478" t="s">
        <v>659</v>
      </c>
      <c r="KA10" s="481" t="s">
        <v>60</v>
      </c>
      <c r="KB10" s="481" t="s">
        <v>61</v>
      </c>
      <c r="KC10" s="104" t="s">
        <v>62</v>
      </c>
      <c r="KD10" s="482" t="s">
        <v>655</v>
      </c>
      <c r="KE10" s="481" t="s">
        <v>656</v>
      </c>
      <c r="KF10" s="481" t="s">
        <v>657</v>
      </c>
      <c r="KG10" s="481" t="s">
        <v>658</v>
      </c>
      <c r="KH10" s="478" t="s">
        <v>659</v>
      </c>
      <c r="KI10" s="481" t="s">
        <v>60</v>
      </c>
      <c r="KJ10" s="481" t="s">
        <v>61</v>
      </c>
      <c r="KK10" s="104" t="s">
        <v>62</v>
      </c>
      <c r="KL10" s="482" t="s">
        <v>655</v>
      </c>
      <c r="KM10" s="481" t="s">
        <v>656</v>
      </c>
      <c r="KN10" s="481" t="s">
        <v>657</v>
      </c>
      <c r="KO10" s="481" t="s">
        <v>658</v>
      </c>
      <c r="KP10" s="478" t="s">
        <v>659</v>
      </c>
      <c r="KQ10" s="481" t="s">
        <v>60</v>
      </c>
      <c r="KR10" s="481" t="s">
        <v>61</v>
      </c>
      <c r="KS10" s="104" t="s">
        <v>62</v>
      </c>
      <c r="KT10" s="482" t="s">
        <v>655</v>
      </c>
      <c r="KU10" s="481" t="s">
        <v>656</v>
      </c>
      <c r="KV10" s="481" t="s">
        <v>657</v>
      </c>
      <c r="KW10" s="481" t="s">
        <v>658</v>
      </c>
      <c r="KX10" s="478" t="s">
        <v>659</v>
      </c>
      <c r="KY10" s="481" t="s">
        <v>60</v>
      </c>
      <c r="KZ10" s="481" t="s">
        <v>61</v>
      </c>
      <c r="LA10" s="104" t="s">
        <v>62</v>
      </c>
      <c r="LB10" s="482" t="s">
        <v>655</v>
      </c>
      <c r="LC10" s="481" t="s">
        <v>656</v>
      </c>
      <c r="LD10" s="481" t="s">
        <v>657</v>
      </c>
      <c r="LE10" s="481" t="s">
        <v>658</v>
      </c>
      <c r="LF10" s="478" t="s">
        <v>659</v>
      </c>
      <c r="LG10" s="481" t="s">
        <v>60</v>
      </c>
      <c r="LH10" s="481" t="s">
        <v>61</v>
      </c>
      <c r="LI10" s="104" t="s">
        <v>62</v>
      </c>
      <c r="LJ10" s="482" t="s">
        <v>655</v>
      </c>
      <c r="LK10" s="481" t="s">
        <v>656</v>
      </c>
      <c r="LL10" s="481" t="s">
        <v>657</v>
      </c>
      <c r="LM10" s="481" t="s">
        <v>658</v>
      </c>
      <c r="LN10" s="478" t="s">
        <v>659</v>
      </c>
      <c r="LO10" s="481" t="s">
        <v>60</v>
      </c>
      <c r="LP10" s="481" t="s">
        <v>61</v>
      </c>
      <c r="LQ10" s="104" t="s">
        <v>62</v>
      </c>
      <c r="LR10" s="482" t="s">
        <v>655</v>
      </c>
      <c r="LS10" s="481" t="s">
        <v>656</v>
      </c>
      <c r="LT10" s="481" t="s">
        <v>657</v>
      </c>
      <c r="LU10" s="481" t="s">
        <v>658</v>
      </c>
      <c r="LV10" s="478" t="s">
        <v>659</v>
      </c>
      <c r="LW10" s="481" t="s">
        <v>60</v>
      </c>
      <c r="LX10" s="481" t="s">
        <v>61</v>
      </c>
      <c r="LY10" s="104" t="s">
        <v>62</v>
      </c>
      <c r="LZ10" s="482" t="s">
        <v>655</v>
      </c>
      <c r="MA10" s="481" t="s">
        <v>656</v>
      </c>
      <c r="MB10" s="481" t="s">
        <v>657</v>
      </c>
      <c r="MC10" s="481" t="s">
        <v>658</v>
      </c>
      <c r="MD10" s="478" t="s">
        <v>659</v>
      </c>
      <c r="ME10" s="481" t="s">
        <v>60</v>
      </c>
      <c r="MF10" s="481" t="s">
        <v>61</v>
      </c>
      <c r="MG10" s="104" t="s">
        <v>62</v>
      </c>
      <c r="MH10" s="482" t="s">
        <v>655</v>
      </c>
      <c r="MI10" s="481" t="s">
        <v>656</v>
      </c>
      <c r="MJ10" s="481" t="s">
        <v>657</v>
      </c>
      <c r="MK10" s="481" t="s">
        <v>658</v>
      </c>
      <c r="ML10" s="478" t="s">
        <v>659</v>
      </c>
      <c r="MM10" s="481" t="s">
        <v>60</v>
      </c>
      <c r="MN10" s="481" t="s">
        <v>61</v>
      </c>
      <c r="MO10" s="104" t="s">
        <v>62</v>
      </c>
      <c r="MP10" s="668"/>
      <c r="MQ10" s="670"/>
      <c r="MR10" s="670"/>
      <c r="MS10" s="672"/>
      <c r="MT10" s="105" t="s">
        <v>680</v>
      </c>
      <c r="MU10" s="106" t="s">
        <v>681</v>
      </c>
      <c r="MV10" s="106" t="s">
        <v>682</v>
      </c>
      <c r="MW10" s="107" t="s">
        <v>683</v>
      </c>
      <c r="MX10" s="108" t="s">
        <v>23</v>
      </c>
      <c r="MY10" s="270" t="s">
        <v>24</v>
      </c>
      <c r="MZ10" s="109" t="s">
        <v>25</v>
      </c>
      <c r="NA10" s="110" t="s">
        <v>26</v>
      </c>
      <c r="NB10" s="111" t="s">
        <v>680</v>
      </c>
      <c r="NC10" s="106" t="s">
        <v>681</v>
      </c>
      <c r="ND10" s="106" t="s">
        <v>682</v>
      </c>
      <c r="NE10" s="112" t="s">
        <v>683</v>
      </c>
      <c r="NF10" s="108" t="s">
        <v>23</v>
      </c>
      <c r="NG10" s="109" t="s">
        <v>24</v>
      </c>
      <c r="NH10" s="109" t="s">
        <v>25</v>
      </c>
      <c r="NI10" s="110" t="s">
        <v>26</v>
      </c>
      <c r="NJ10" s="113"/>
      <c r="NK10" s="113"/>
      <c r="NL10" s="113"/>
      <c r="NM10" s="113"/>
      <c r="NN10" s="69" t="s">
        <v>644</v>
      </c>
      <c r="NO10" s="70" t="s">
        <v>5</v>
      </c>
      <c r="NP10" s="70" t="s">
        <v>645</v>
      </c>
      <c r="NQ10" s="70" t="s">
        <v>6</v>
      </c>
      <c r="NR10" s="70" t="s">
        <v>646</v>
      </c>
      <c r="NS10" s="70" t="s">
        <v>7</v>
      </c>
      <c r="NT10" s="71" t="s">
        <v>647</v>
      </c>
      <c r="NU10" s="70" t="s">
        <v>13</v>
      </c>
      <c r="NV10" s="70" t="s">
        <v>14</v>
      </c>
      <c r="NW10" s="70" t="s">
        <v>648</v>
      </c>
      <c r="NX10" s="70" t="s">
        <v>649</v>
      </c>
      <c r="NY10" s="72" t="s">
        <v>650</v>
      </c>
      <c r="NZ10" s="70" t="s">
        <v>651</v>
      </c>
      <c r="OA10" s="70" t="s">
        <v>652</v>
      </c>
      <c r="OB10" s="70" t="s">
        <v>653</v>
      </c>
      <c r="OC10" s="73" t="s">
        <v>19</v>
      </c>
      <c r="OD10" s="4"/>
      <c r="OE10" s="4"/>
      <c r="OF10" s="4"/>
      <c r="OG10" s="4"/>
      <c r="OH10" s="4"/>
      <c r="OI10" s="4"/>
      <c r="OJ10" s="558" t="s">
        <v>895</v>
      </c>
      <c r="OK10" s="559" t="s">
        <v>880</v>
      </c>
      <c r="OL10" s="559" t="s">
        <v>879</v>
      </c>
      <c r="OM10" s="560" t="s">
        <v>865</v>
      </c>
      <c r="ON10" s="559" t="s">
        <v>881</v>
      </c>
      <c r="OO10" s="561" t="s">
        <v>866</v>
      </c>
      <c r="OP10" s="562" t="s">
        <v>882</v>
      </c>
      <c r="OQ10" s="563" t="s">
        <v>876</v>
      </c>
      <c r="OR10" s="564" t="s">
        <v>875</v>
      </c>
      <c r="OS10" s="565" t="s">
        <v>895</v>
      </c>
      <c r="OT10" s="566" t="s">
        <v>883</v>
      </c>
      <c r="OU10" s="566" t="s">
        <v>884</v>
      </c>
      <c r="OV10" s="567" t="s">
        <v>867</v>
      </c>
      <c r="OW10" s="566" t="s">
        <v>885</v>
      </c>
      <c r="OX10" s="568" t="s">
        <v>868</v>
      </c>
      <c r="OY10" s="562" t="s">
        <v>882</v>
      </c>
      <c r="OZ10" s="563" t="s">
        <v>877</v>
      </c>
      <c r="PA10" s="569" t="s">
        <v>878</v>
      </c>
      <c r="PB10" s="631"/>
      <c r="PC10" s="633"/>
      <c r="PD10" s="654"/>
      <c r="PE10" s="69" t="s">
        <v>644</v>
      </c>
      <c r="PF10" s="70" t="s">
        <v>5</v>
      </c>
      <c r="PG10" s="70" t="s">
        <v>645</v>
      </c>
      <c r="PH10" s="70" t="s">
        <v>6</v>
      </c>
      <c r="PI10" s="570" t="s">
        <v>646</v>
      </c>
      <c r="PJ10" s="570" t="s">
        <v>7</v>
      </c>
      <c r="PK10" s="71" t="s">
        <v>647</v>
      </c>
      <c r="PL10" s="70" t="s">
        <v>13</v>
      </c>
      <c r="PM10" s="70" t="s">
        <v>14</v>
      </c>
      <c r="PN10" s="70" t="s">
        <v>648</v>
      </c>
      <c r="PO10" s="70" t="s">
        <v>649</v>
      </c>
      <c r="PP10" s="72" t="s">
        <v>650</v>
      </c>
      <c r="PQ10" s="70" t="s">
        <v>651</v>
      </c>
      <c r="PR10" s="70" t="s">
        <v>652</v>
      </c>
      <c r="PS10" s="70" t="s">
        <v>653</v>
      </c>
      <c r="PT10" s="73" t="s">
        <v>19</v>
      </c>
      <c r="PU10" s="333"/>
      <c r="PV10" s="309" t="s">
        <v>886</v>
      </c>
      <c r="PW10" s="4"/>
      <c r="PX10" s="4"/>
      <c r="QA10" s="324" t="s">
        <v>891</v>
      </c>
      <c r="QB10" s="324" t="s">
        <v>892</v>
      </c>
      <c r="QC10" s="258"/>
      <c r="QD10" s="252" t="s">
        <v>890</v>
      </c>
      <c r="QF10" s="324" t="s">
        <v>893</v>
      </c>
      <c r="QH10" s="324" t="s">
        <v>894</v>
      </c>
    </row>
    <row r="11" spans="1:463" s="366" customFormat="1" ht="19.350000000000001" customHeight="1" thickBot="1" x14ac:dyDescent="0.35">
      <c r="A11" s="344">
        <v>1</v>
      </c>
      <c r="B11" s="345">
        <v>2</v>
      </c>
      <c r="C11" s="346"/>
      <c r="D11" s="344"/>
      <c r="E11" s="345"/>
      <c r="F11" s="347"/>
      <c r="G11" s="348"/>
      <c r="H11" s="345"/>
      <c r="I11" s="346"/>
      <c r="J11" s="349"/>
      <c r="K11" s="350"/>
      <c r="L11" s="350"/>
      <c r="M11" s="351"/>
      <c r="N11" s="339"/>
      <c r="O11" s="340"/>
      <c r="P11" s="340"/>
      <c r="Q11" s="340"/>
      <c r="R11" s="340"/>
      <c r="S11" s="340"/>
      <c r="T11" s="340"/>
      <c r="U11" s="340"/>
      <c r="V11" s="340"/>
      <c r="W11" s="340"/>
      <c r="X11" s="340"/>
      <c r="Y11" s="341"/>
      <c r="Z11" s="340"/>
      <c r="AA11" s="340"/>
      <c r="AB11" s="340"/>
      <c r="AC11" s="342"/>
      <c r="AD11" s="339"/>
      <c r="AE11" s="340"/>
      <c r="AF11" s="340"/>
      <c r="AG11" s="340"/>
      <c r="AH11" s="340"/>
      <c r="AI11" s="340"/>
      <c r="AJ11" s="340"/>
      <c r="AK11" s="340"/>
      <c r="AL11" s="340"/>
      <c r="AM11" s="340"/>
      <c r="AN11" s="342"/>
      <c r="AO11" s="339"/>
      <c r="AP11" s="340"/>
      <c r="AQ11" s="340"/>
      <c r="AR11" s="340"/>
      <c r="AS11" s="340"/>
      <c r="AT11" s="340"/>
      <c r="AU11" s="352"/>
      <c r="AV11" s="340"/>
      <c r="AW11" s="340"/>
      <c r="AX11" s="340"/>
      <c r="AY11" s="340"/>
      <c r="AZ11" s="342"/>
      <c r="BA11" s="339"/>
      <c r="BB11" s="340"/>
      <c r="BC11" s="340"/>
      <c r="BD11" s="352"/>
      <c r="BE11" s="352"/>
      <c r="BF11" s="340"/>
      <c r="BG11" s="352"/>
      <c r="BH11" s="352"/>
      <c r="BI11" s="340"/>
      <c r="BJ11" s="352"/>
      <c r="BK11" s="340"/>
      <c r="BL11" s="340"/>
      <c r="BM11" s="342"/>
      <c r="BN11" s="339"/>
      <c r="BO11" s="340"/>
      <c r="BP11" s="340"/>
      <c r="BQ11" s="340"/>
      <c r="BR11" s="340"/>
      <c r="BS11" s="340"/>
      <c r="BT11" s="340"/>
      <c r="BU11" s="340"/>
      <c r="BV11" s="340"/>
      <c r="BW11" s="340"/>
      <c r="BX11" s="342"/>
      <c r="BY11" s="353"/>
      <c r="BZ11" s="340"/>
      <c r="CA11" s="352"/>
      <c r="CB11" s="352"/>
      <c r="CC11" s="340"/>
      <c r="CD11" s="354"/>
      <c r="CE11" s="339"/>
      <c r="CF11" s="340"/>
      <c r="CG11" s="352"/>
      <c r="CH11" s="352"/>
      <c r="CI11" s="340"/>
      <c r="CJ11" s="342"/>
      <c r="CK11" s="339"/>
      <c r="CL11" s="340"/>
      <c r="CM11" s="340"/>
      <c r="CN11" s="340"/>
      <c r="CO11" s="352"/>
      <c r="CP11" s="340"/>
      <c r="CQ11" s="352"/>
      <c r="CR11" s="340"/>
      <c r="CS11" s="340"/>
      <c r="CT11" s="352"/>
      <c r="CU11" s="340"/>
      <c r="CV11" s="340"/>
      <c r="CW11" s="342"/>
      <c r="CX11" s="339"/>
      <c r="CY11" s="340"/>
      <c r="CZ11" s="340"/>
      <c r="DA11" s="340"/>
      <c r="DB11" s="340"/>
      <c r="DC11" s="342"/>
      <c r="DD11" s="339"/>
      <c r="DE11" s="340"/>
      <c r="DF11" s="340"/>
      <c r="DG11" s="340"/>
      <c r="DH11" s="340"/>
      <c r="DI11" s="342"/>
      <c r="DJ11" s="353"/>
      <c r="DK11" s="340"/>
      <c r="DL11" s="340"/>
      <c r="DM11" s="340"/>
      <c r="DN11" s="340"/>
      <c r="DO11" s="340"/>
      <c r="DP11" s="340"/>
      <c r="DQ11" s="340"/>
      <c r="DR11" s="340"/>
      <c r="DS11" s="340"/>
      <c r="DT11" s="354"/>
      <c r="DU11" s="339"/>
      <c r="DV11" s="340"/>
      <c r="DW11" s="340"/>
      <c r="DX11" s="340"/>
      <c r="DY11" s="340"/>
      <c r="DZ11" s="340"/>
      <c r="EA11" s="340"/>
      <c r="EB11" s="340"/>
      <c r="EC11" s="340"/>
      <c r="ED11" s="340"/>
      <c r="EE11" s="340"/>
      <c r="EF11" s="340"/>
      <c r="EG11" s="342"/>
      <c r="EH11" s="339"/>
      <c r="EI11" s="340"/>
      <c r="EJ11" s="340"/>
      <c r="EK11" s="340"/>
      <c r="EL11" s="340"/>
      <c r="EM11" s="340"/>
      <c r="EN11" s="340"/>
      <c r="EO11" s="340"/>
      <c r="EP11" s="340"/>
      <c r="EQ11" s="340"/>
      <c r="ER11" s="342"/>
      <c r="ES11" s="339"/>
      <c r="ET11" s="340"/>
      <c r="EU11" s="340"/>
      <c r="EV11" s="340"/>
      <c r="EW11" s="340"/>
      <c r="EX11" s="340"/>
      <c r="EY11" s="340"/>
      <c r="EZ11" s="340"/>
      <c r="FA11" s="340"/>
      <c r="FB11" s="340"/>
      <c r="FC11" s="342"/>
      <c r="FD11" s="339"/>
      <c r="FE11" s="340"/>
      <c r="FF11" s="340"/>
      <c r="FG11" s="340"/>
      <c r="FH11" s="340"/>
      <c r="FI11" s="342"/>
      <c r="FJ11" s="339"/>
      <c r="FK11" s="340"/>
      <c r="FL11" s="340"/>
      <c r="FM11" s="340"/>
      <c r="FN11" s="340"/>
      <c r="FO11" s="342"/>
      <c r="FP11" s="339"/>
      <c r="FQ11" s="340"/>
      <c r="FR11" s="340"/>
      <c r="FS11" s="340"/>
      <c r="FT11" s="340"/>
      <c r="FU11" s="354"/>
      <c r="FV11" s="349"/>
      <c r="FW11" s="350"/>
      <c r="FX11" s="350"/>
      <c r="FY11" s="350"/>
      <c r="FZ11" s="350"/>
      <c r="GA11" s="350"/>
      <c r="GB11" s="350"/>
      <c r="GC11" s="350"/>
      <c r="GD11" s="350"/>
      <c r="GE11" s="350"/>
      <c r="GF11" s="350"/>
      <c r="GG11" s="355"/>
      <c r="GH11" s="355"/>
      <c r="GI11" s="350"/>
      <c r="GJ11" s="355"/>
      <c r="GK11" s="356"/>
      <c r="GL11" s="349"/>
      <c r="GM11" s="357"/>
      <c r="GN11" s="349"/>
      <c r="GO11" s="350"/>
      <c r="GP11" s="350"/>
      <c r="GQ11" s="350"/>
      <c r="GR11" s="351"/>
      <c r="GS11" s="358"/>
      <c r="GT11" s="360"/>
      <c r="GU11" s="350"/>
      <c r="GV11" s="350"/>
      <c r="GW11" s="350"/>
      <c r="GX11" s="357"/>
      <c r="GY11" s="358"/>
      <c r="GZ11" s="349"/>
      <c r="HA11" s="350"/>
      <c r="HB11" s="350"/>
      <c r="HC11" s="350"/>
      <c r="HD11" s="351"/>
      <c r="HE11" s="358"/>
      <c r="HF11" s="349"/>
      <c r="HG11" s="350"/>
      <c r="HH11" s="350"/>
      <c r="HI11" s="350"/>
      <c r="HJ11" s="351"/>
      <c r="HK11" s="359"/>
      <c r="HL11" s="359"/>
      <c r="HM11" s="360"/>
      <c r="HN11" s="360"/>
      <c r="HO11" s="361"/>
      <c r="HP11" s="360"/>
      <c r="HQ11" s="360"/>
      <c r="HR11" s="349"/>
      <c r="HS11" s="350"/>
      <c r="HT11" s="350"/>
      <c r="HU11" s="350"/>
      <c r="HV11" s="350"/>
      <c r="HW11" s="350"/>
      <c r="HX11" s="351"/>
      <c r="HY11" s="358"/>
      <c r="HZ11" s="349"/>
      <c r="IA11" s="350"/>
      <c r="IB11" s="350"/>
      <c r="IC11" s="350"/>
      <c r="ID11" s="350"/>
      <c r="IE11" s="350"/>
      <c r="IF11" s="351"/>
      <c r="IG11" s="358"/>
      <c r="IH11" s="349"/>
      <c r="II11" s="350"/>
      <c r="IJ11" s="350"/>
      <c r="IK11" s="350"/>
      <c r="IL11" s="350"/>
      <c r="IM11" s="350"/>
      <c r="IN11" s="351"/>
      <c r="IO11" s="358"/>
      <c r="IP11" s="349"/>
      <c r="IQ11" s="350"/>
      <c r="IR11" s="350"/>
      <c r="IS11" s="350"/>
      <c r="IT11" s="350"/>
      <c r="IU11" s="350"/>
      <c r="IV11" s="351"/>
      <c r="IW11" s="358"/>
      <c r="IX11" s="349"/>
      <c r="IY11" s="350"/>
      <c r="IZ11" s="350"/>
      <c r="JA11" s="350"/>
      <c r="JB11" s="350"/>
      <c r="JC11" s="350"/>
      <c r="JD11" s="351"/>
      <c r="JE11" s="358"/>
      <c r="JF11" s="349"/>
      <c r="JG11" s="350"/>
      <c r="JH11" s="350"/>
      <c r="JI11" s="350"/>
      <c r="JJ11" s="350"/>
      <c r="JK11" s="350"/>
      <c r="JL11" s="351"/>
      <c r="JM11" s="358"/>
      <c r="JN11" s="349"/>
      <c r="JO11" s="350"/>
      <c r="JP11" s="350"/>
      <c r="JQ11" s="350"/>
      <c r="JR11" s="350"/>
      <c r="JS11" s="350"/>
      <c r="JT11" s="351"/>
      <c r="JU11" s="358"/>
      <c r="JV11" s="349"/>
      <c r="JW11" s="350"/>
      <c r="JX11" s="350"/>
      <c r="JY11" s="350"/>
      <c r="JZ11" s="350"/>
      <c r="KA11" s="350"/>
      <c r="KB11" s="351"/>
      <c r="KC11" s="358"/>
      <c r="KD11" s="349"/>
      <c r="KE11" s="350"/>
      <c r="KF11" s="350"/>
      <c r="KG11" s="350"/>
      <c r="KH11" s="350"/>
      <c r="KI11" s="350"/>
      <c r="KJ11" s="351"/>
      <c r="KK11" s="358"/>
      <c r="KL11" s="349"/>
      <c r="KM11" s="350"/>
      <c r="KN11" s="350"/>
      <c r="KO11" s="350"/>
      <c r="KP11" s="350"/>
      <c r="KQ11" s="350"/>
      <c r="KR11" s="351"/>
      <c r="KS11" s="358"/>
      <c r="KT11" s="349"/>
      <c r="KU11" s="350"/>
      <c r="KV11" s="350"/>
      <c r="KW11" s="350"/>
      <c r="KX11" s="350"/>
      <c r="KY11" s="350"/>
      <c r="KZ11" s="351"/>
      <c r="LA11" s="358"/>
      <c r="LB11" s="349"/>
      <c r="LC11" s="350"/>
      <c r="LD11" s="350"/>
      <c r="LE11" s="350"/>
      <c r="LF11" s="350"/>
      <c r="LG11" s="350"/>
      <c r="LH11" s="351"/>
      <c r="LI11" s="358"/>
      <c r="LJ11" s="349"/>
      <c r="LK11" s="350"/>
      <c r="LL11" s="350"/>
      <c r="LM11" s="350"/>
      <c r="LN11" s="350"/>
      <c r="LO11" s="350"/>
      <c r="LP11" s="351"/>
      <c r="LQ11" s="358"/>
      <c r="LR11" s="349"/>
      <c r="LS11" s="350"/>
      <c r="LT11" s="350"/>
      <c r="LU11" s="350"/>
      <c r="LV11" s="350"/>
      <c r="LW11" s="350"/>
      <c r="LX11" s="351"/>
      <c r="LY11" s="358"/>
      <c r="LZ11" s="349"/>
      <c r="MA11" s="350"/>
      <c r="MB11" s="350"/>
      <c r="MC11" s="350"/>
      <c r="MD11" s="350"/>
      <c r="ME11" s="350"/>
      <c r="MF11" s="351"/>
      <c r="MG11" s="358"/>
      <c r="MH11" s="349"/>
      <c r="MI11" s="350"/>
      <c r="MJ11" s="350"/>
      <c r="MK11" s="350"/>
      <c r="ML11" s="350"/>
      <c r="MM11" s="350"/>
      <c r="MN11" s="351"/>
      <c r="MO11" s="358"/>
      <c r="MP11" s="349">
        <v>3</v>
      </c>
      <c r="MQ11" s="350">
        <v>4</v>
      </c>
      <c r="MR11" s="350">
        <v>5</v>
      </c>
      <c r="MS11" s="351">
        <v>6</v>
      </c>
      <c r="MT11" s="359">
        <v>7</v>
      </c>
      <c r="MU11" s="357">
        <v>8</v>
      </c>
      <c r="MV11" s="357">
        <v>9</v>
      </c>
      <c r="MW11" s="357">
        <v>10</v>
      </c>
      <c r="MX11" s="362">
        <v>11</v>
      </c>
      <c r="MY11" s="363">
        <v>12</v>
      </c>
      <c r="MZ11" s="364">
        <v>13</v>
      </c>
      <c r="NA11" s="365">
        <v>14</v>
      </c>
      <c r="NB11" s="359">
        <v>7</v>
      </c>
      <c r="NC11" s="350">
        <v>8</v>
      </c>
      <c r="ND11" s="360">
        <v>9</v>
      </c>
      <c r="NE11" s="351">
        <v>10</v>
      </c>
      <c r="NF11" s="359">
        <v>11</v>
      </c>
      <c r="NG11" s="357">
        <v>12</v>
      </c>
      <c r="NH11" s="350">
        <v>13</v>
      </c>
      <c r="NI11" s="351">
        <v>14</v>
      </c>
      <c r="NJ11" s="360"/>
      <c r="NK11" s="360"/>
      <c r="NL11" s="360"/>
      <c r="NM11" s="360"/>
      <c r="NN11" s="339">
        <v>15</v>
      </c>
      <c r="NO11" s="340">
        <v>16</v>
      </c>
      <c r="NP11" s="340">
        <v>17</v>
      </c>
      <c r="NQ11" s="340">
        <v>18</v>
      </c>
      <c r="NR11" s="340">
        <v>19</v>
      </c>
      <c r="NS11" s="340">
        <v>20</v>
      </c>
      <c r="NT11" s="340">
        <v>21</v>
      </c>
      <c r="NU11" s="340">
        <v>22</v>
      </c>
      <c r="NV11" s="340">
        <v>23</v>
      </c>
      <c r="NW11" s="340">
        <v>24</v>
      </c>
      <c r="NX11" s="340">
        <v>25</v>
      </c>
      <c r="NY11" s="341">
        <v>26</v>
      </c>
      <c r="NZ11" s="340">
        <v>27</v>
      </c>
      <c r="OA11" s="340">
        <v>28</v>
      </c>
      <c r="OB11" s="340">
        <v>29</v>
      </c>
      <c r="OC11" s="342">
        <v>30</v>
      </c>
      <c r="OJ11" s="571"/>
      <c r="OK11" s="572"/>
      <c r="OL11" s="572"/>
      <c r="OM11" s="573"/>
      <c r="ON11" s="572"/>
      <c r="OO11" s="572"/>
      <c r="OP11" s="574"/>
      <c r="OQ11" s="572"/>
      <c r="OR11" s="575"/>
      <c r="OS11" s="576"/>
      <c r="OT11" s="572"/>
      <c r="OU11" s="572"/>
      <c r="OV11" s="573"/>
      <c r="OW11" s="572"/>
      <c r="OX11" s="572"/>
      <c r="OY11" s="572"/>
      <c r="OZ11" s="572"/>
      <c r="PA11" s="574"/>
      <c r="PB11" s="571">
        <v>3</v>
      </c>
      <c r="PC11" s="573">
        <v>4</v>
      </c>
      <c r="PD11" s="577">
        <v>5</v>
      </c>
      <c r="PE11" s="578">
        <v>6</v>
      </c>
      <c r="PF11" s="579">
        <v>7</v>
      </c>
      <c r="PG11" s="579">
        <v>8</v>
      </c>
      <c r="PH11" s="579">
        <v>9</v>
      </c>
      <c r="PI11" s="580">
        <v>10</v>
      </c>
      <c r="PJ11" s="580">
        <v>11</v>
      </c>
      <c r="PK11" s="579">
        <v>12</v>
      </c>
      <c r="PL11" s="579">
        <v>13</v>
      </c>
      <c r="PM11" s="579">
        <v>14</v>
      </c>
      <c r="PN11" s="579">
        <v>15</v>
      </c>
      <c r="PO11" s="579">
        <v>16</v>
      </c>
      <c r="PP11" s="581">
        <v>17</v>
      </c>
      <c r="PQ11" s="579">
        <v>18</v>
      </c>
      <c r="PR11" s="579">
        <v>19</v>
      </c>
      <c r="PS11" s="579">
        <v>20</v>
      </c>
      <c r="PT11" s="582">
        <v>21</v>
      </c>
      <c r="PU11" s="343"/>
      <c r="PV11" s="367"/>
      <c r="QA11" s="368"/>
      <c r="QB11" s="368"/>
      <c r="QC11" s="368"/>
      <c r="QD11" s="368"/>
      <c r="QF11" s="368"/>
      <c r="QH11" s="368"/>
    </row>
    <row r="12" spans="1:463" ht="15.05" customHeight="1" x14ac:dyDescent="0.3">
      <c r="A12" s="452">
        <v>1</v>
      </c>
      <c r="B12" s="25" t="s">
        <v>79</v>
      </c>
      <c r="C12" s="26">
        <v>9</v>
      </c>
      <c r="D12" s="256">
        <v>6106.43</v>
      </c>
      <c r="E12" s="27">
        <v>6106.43</v>
      </c>
      <c r="F12" s="28">
        <v>601.14</v>
      </c>
      <c r="G12" s="311">
        <f>E12-F12</f>
        <v>5505.29</v>
      </c>
      <c r="H12" s="27"/>
      <c r="I12" s="257"/>
      <c r="J12" s="32">
        <v>3.3649974471851483</v>
      </c>
      <c r="K12" s="33">
        <v>3.9017974471851482</v>
      </c>
      <c r="L12" s="33">
        <v>2.6554999999999991</v>
      </c>
      <c r="M12" s="122">
        <v>3.0707999999999993</v>
      </c>
      <c r="N12" s="1">
        <v>0.4153</v>
      </c>
      <c r="O12" s="2">
        <v>0.52559999999999996</v>
      </c>
      <c r="P12" s="2">
        <v>0.29419744718514895</v>
      </c>
      <c r="Q12" s="2">
        <v>1.72E-2</v>
      </c>
      <c r="R12" s="2">
        <v>0.25369999999999998</v>
      </c>
      <c r="S12" s="2">
        <v>0</v>
      </c>
      <c r="T12" s="2">
        <v>0.63439999999999996</v>
      </c>
      <c r="U12" s="2">
        <v>2.8799999999999999E-2</v>
      </c>
      <c r="V12" s="2">
        <v>1E-3</v>
      </c>
      <c r="W12" s="2">
        <v>2.8000000000000001E-2</v>
      </c>
      <c r="X12" s="2">
        <v>0.1148</v>
      </c>
      <c r="Y12" s="2">
        <v>0.84899999999999998</v>
      </c>
      <c r="Z12" s="2">
        <v>0.1285</v>
      </c>
      <c r="AA12" s="2">
        <v>2.0000000000000001E-4</v>
      </c>
      <c r="AB12" s="2">
        <v>0.32800000000000001</v>
      </c>
      <c r="AC12" s="3">
        <v>0.28310000000000002</v>
      </c>
      <c r="AD12" s="123">
        <v>977.94</v>
      </c>
      <c r="AE12" s="60">
        <v>215.14680000000001</v>
      </c>
      <c r="AF12" s="60">
        <v>658.20545082000001</v>
      </c>
      <c r="AG12" s="60">
        <f t="shared" ref="AG12:AG43" si="0">AF12*$AG$7</f>
        <v>65.145226289458691</v>
      </c>
      <c r="AH12" s="60">
        <f t="shared" ref="AH12:AH43" si="1">AF12*$AH$7</f>
        <v>205.97881377961079</v>
      </c>
      <c r="AI12" s="60">
        <v>24.475370533891699</v>
      </c>
      <c r="AJ12" s="60">
        <v>136.93103647755768</v>
      </c>
      <c r="AK12" s="60">
        <f t="shared" ref="AK12:AK43" si="2">AJ12*$AK$7</f>
        <v>2.6489309006583537</v>
      </c>
      <c r="AL12" s="60">
        <f t="shared" ref="AL12:AL43" si="3">AJ12*$AL$7</f>
        <v>80.141353857147237</v>
      </c>
      <c r="AM12" s="60">
        <v>100.63493289157248</v>
      </c>
      <c r="AN12" s="124">
        <v>2536.0003088676258</v>
      </c>
      <c r="AO12" s="123">
        <v>1197.7</v>
      </c>
      <c r="AP12" s="60">
        <v>263.49400000000003</v>
      </c>
      <c r="AQ12" s="60">
        <v>806.11557809999999</v>
      </c>
      <c r="AR12" s="60">
        <f t="shared" ref="AR12:AR43" si="4">AQ12*$AR$7</f>
        <v>79.784483226869398</v>
      </c>
      <c r="AS12" s="60">
        <f t="shared" ref="AS12:AS43" si="5">AQ12*$AS$7</f>
        <v>252.26580901061399</v>
      </c>
      <c r="AT12" s="125">
        <v>106.7909827615</v>
      </c>
      <c r="AU12" s="126">
        <v>9.834545425982899</v>
      </c>
      <c r="AV12" s="60">
        <v>173.30934094288949</v>
      </c>
      <c r="AW12" s="60">
        <f t="shared" ref="AW12:AW43" si="6">AV12*$AW$7</f>
        <v>3.3526692005401975</v>
      </c>
      <c r="AX12" s="60">
        <f t="shared" ref="AX12:AX43" si="7">AV12*$AX$7</f>
        <v>101.43241135496305</v>
      </c>
      <c r="AY12" s="60">
        <v>127.37049509021948</v>
      </c>
      <c r="AZ12" s="124">
        <v>3209.7364762735301</v>
      </c>
      <c r="BA12" s="127">
        <v>228</v>
      </c>
      <c r="BB12" s="60">
        <v>1162.1539999999998</v>
      </c>
      <c r="BC12" s="60">
        <v>121.19603901481919</v>
      </c>
      <c r="BD12" s="61">
        <v>96.956831211855359</v>
      </c>
      <c r="BE12" s="61">
        <v>24.239207802963833</v>
      </c>
      <c r="BF12" s="60">
        <v>45.448522499999996</v>
      </c>
      <c r="BG12" s="61">
        <v>36.358817999999999</v>
      </c>
      <c r="BH12" s="61">
        <v>9.0897044999999963</v>
      </c>
      <c r="BI12" s="60">
        <v>97.002294990581788</v>
      </c>
      <c r="BJ12" s="61">
        <f t="shared" ref="BJ12:BJ43" si="8">BI12*$BJ$7</f>
        <v>56.772339184547825</v>
      </c>
      <c r="BK12" s="60">
        <f t="shared" ref="BK12:BK43" si="9">BI12*$BK$7</f>
        <v>1.8765093965928048</v>
      </c>
      <c r="BL12" s="60">
        <v>71.290042825270049</v>
      </c>
      <c r="BM12" s="124">
        <v>1796.509079196805</v>
      </c>
      <c r="BN12" s="123">
        <v>38.5</v>
      </c>
      <c r="BO12" s="60">
        <v>8.4700000000000006</v>
      </c>
      <c r="BP12" s="60">
        <v>25.912540500000002</v>
      </c>
      <c r="BQ12" s="60">
        <f t="shared" ref="BQ12:BQ43" si="10">BP12*$BQ$7</f>
        <v>2.5646677834470002</v>
      </c>
      <c r="BR12" s="60">
        <f t="shared" ref="BR12:BR43" si="11">BP12*$BR$7</f>
        <v>8.1090704240700013</v>
      </c>
      <c r="BS12" s="60">
        <v>5.0098104769166696</v>
      </c>
      <c r="BT12" s="60">
        <v>5.686141621314917</v>
      </c>
      <c r="BU12" s="60">
        <f t="shared" ref="BU12:BU43" si="12">BT12*$BU$7</f>
        <v>0.10999840966433708</v>
      </c>
      <c r="BV12" s="60">
        <f t="shared" ref="BV12:BV43" si="13">BT12*$BV$7</f>
        <v>3.3279167344237388</v>
      </c>
      <c r="BW12" s="60">
        <v>4.1789246299115801</v>
      </c>
      <c r="BX12" s="124">
        <v>105.3089006737718</v>
      </c>
      <c r="BY12" s="59">
        <v>1032.8699999999999</v>
      </c>
      <c r="BZ12" s="60">
        <v>75.399510000000006</v>
      </c>
      <c r="CA12" s="61">
        <f t="shared" ref="CA12:CA43" si="14">BZ12*$CA$7</f>
        <v>44.128920418680003</v>
      </c>
      <c r="CB12" s="61">
        <f t="shared" ref="CB12:CB43" si="15">BZ12*$CB$7</f>
        <v>1.4586035209500001</v>
      </c>
      <c r="CC12" s="60">
        <v>55.413475499999997</v>
      </c>
      <c r="CD12" s="62">
        <v>1396.4195825999998</v>
      </c>
      <c r="CE12" s="123"/>
      <c r="CF12" s="60">
        <v>0</v>
      </c>
      <c r="CG12" s="61">
        <f t="shared" ref="CG12:CG43" si="16">CF12*$CG$7</f>
        <v>0</v>
      </c>
      <c r="CH12" s="61">
        <f t="shared" ref="CH12:CH43" si="17">CF12*$CH$7</f>
        <v>0</v>
      </c>
      <c r="CI12" s="60">
        <v>0</v>
      </c>
      <c r="CJ12" s="124">
        <v>0</v>
      </c>
      <c r="CK12" s="128">
        <v>1431.7541876565888</v>
      </c>
      <c r="CL12" s="129">
        <v>314.98592128444955</v>
      </c>
      <c r="CM12" s="129">
        <v>149.90898109984147</v>
      </c>
      <c r="CN12" s="130">
        <v>97.100431243233956</v>
      </c>
      <c r="CO12" s="131">
        <f t="shared" ref="CO12:CO18" si="18">CN12*0.48745</f>
        <v>47.331605209514393</v>
      </c>
      <c r="CP12" s="129">
        <v>963.64645126482992</v>
      </c>
      <c r="CQ12" s="131">
        <f t="shared" ref="CQ12:CQ43" si="19">CP12*$AR$7</f>
        <v>95.375943867485276</v>
      </c>
      <c r="CR12" s="129">
        <v>301.56352045881584</v>
      </c>
      <c r="CS12" s="129">
        <v>208.80157451531682</v>
      </c>
      <c r="CT12" s="131">
        <f t="shared" ref="CT12:CT43" si="20">CS12*$CH$7</f>
        <v>4.0392664589988039</v>
      </c>
      <c r="CU12" s="131">
        <f t="shared" ref="CU12:CU43" si="21">CS12*$CG$7</f>
        <v>122.20487991343045</v>
      </c>
      <c r="CV12" s="129">
        <f t="shared" ref="CV12:CV18" si="22">CK12+CL12+CM12+CP12+CS12</f>
        <v>3069.0971158210268</v>
      </c>
      <c r="CW12" s="124">
        <f t="shared" ref="CW12:CW19" si="23">CV12*1.05*1.2</f>
        <v>3867.0623659344938</v>
      </c>
      <c r="CX12" s="123">
        <v>130.19969</v>
      </c>
      <c r="CY12" s="60">
        <v>9.5045773699999998</v>
      </c>
      <c r="CZ12" s="60">
        <f t="shared" ref="CZ12:CZ43" si="24">CY12*$CZ$7</f>
        <v>0.18386604922265001</v>
      </c>
      <c r="DA12" s="60">
        <f t="shared" ref="DA12:DA43" si="25">CY12*$DA$7</f>
        <v>5.5627249881851597</v>
      </c>
      <c r="DB12" s="60">
        <v>6.9852133685000002</v>
      </c>
      <c r="DC12" s="124">
        <v>176.02737688620002</v>
      </c>
      <c r="DD12" s="123">
        <v>4.29026</v>
      </c>
      <c r="DE12" s="60">
        <v>0.31318898000000001</v>
      </c>
      <c r="DF12" s="60">
        <f t="shared" ref="DF12:DF43" si="26">DE12*$DF$7</f>
        <v>6.0586408181000006E-3</v>
      </c>
      <c r="DG12" s="60">
        <f t="shared" ref="DG12:DG43" si="27">DE12*$DG$7</f>
        <v>0.18329948794664</v>
      </c>
      <c r="DH12" s="60">
        <v>0.230172449</v>
      </c>
      <c r="DI12" s="124">
        <v>5.8003457147999997</v>
      </c>
      <c r="DJ12" s="59">
        <v>66.071731343848001</v>
      </c>
      <c r="DK12" s="60">
        <v>14.53578089564656</v>
      </c>
      <c r="DL12" s="60">
        <v>1.0797440843341262</v>
      </c>
      <c r="DM12" s="60">
        <v>44.469776996170928</v>
      </c>
      <c r="DN12" s="60">
        <f t="shared" ref="DN12:DN43" si="28">DM12*$DN$7</f>
        <v>4.4013517084190221</v>
      </c>
      <c r="DO12" s="60">
        <f t="shared" ref="DO12:DO43" si="29">DM12*$DO$7</f>
        <v>13.91637201318173</v>
      </c>
      <c r="DP12" s="60">
        <v>9.2094634323599713</v>
      </c>
      <c r="DQ12" s="60">
        <f t="shared" ref="DQ12:DQ43" si="30">DP12*$DQ$7</f>
        <v>0.17815707009900367</v>
      </c>
      <c r="DR12" s="60">
        <f t="shared" ref="DR12:DR43" si="31">DP12*$DR$7</f>
        <v>5.3900042441304556</v>
      </c>
      <c r="DS12" s="60">
        <v>6.7683248376179792</v>
      </c>
      <c r="DT12" s="62">
        <v>170.56178590797305</v>
      </c>
      <c r="DU12" s="123">
        <v>269.33999999999997</v>
      </c>
      <c r="DV12" s="60">
        <v>59.254800000000003</v>
      </c>
      <c r="DW12" s="60">
        <v>181.28009502</v>
      </c>
      <c r="DX12" s="60">
        <f t="shared" ref="DX12:DX43" si="32">DW12*$DX$7</f>
        <v>17.942016124509482</v>
      </c>
      <c r="DY12" s="60">
        <f t="shared" ref="DY12:DY43" si="33">DW12*$DY$7</f>
        <v>56.729792935558798</v>
      </c>
      <c r="DZ12" s="60">
        <v>5.2041950363333296</v>
      </c>
      <c r="EA12" s="60">
        <v>3.8117811958958301</v>
      </c>
      <c r="EB12" s="60"/>
      <c r="EC12" s="60">
        <v>37.879033601412722</v>
      </c>
      <c r="ED12" s="60">
        <f t="shared" ref="ED12:ED43" si="34">EC12*$ED$7</f>
        <v>0.73276990501932915</v>
      </c>
      <c r="EE12" s="60">
        <f t="shared" ref="EE12:EE43" si="35">EC12*$EE$7</f>
        <v>22.16938623783162</v>
      </c>
      <c r="EF12" s="60">
        <v>27.8384952426821</v>
      </c>
      <c r="EG12" s="124">
        <v>701.5300801155887</v>
      </c>
      <c r="EH12" s="128">
        <v>1134.1662635317462</v>
      </c>
      <c r="EI12" s="129">
        <v>249.51657797698425</v>
      </c>
      <c r="EJ12" s="129">
        <v>1687.5519919091048</v>
      </c>
      <c r="EK12" s="129">
        <v>763.35400616883248</v>
      </c>
      <c r="EL12" s="129">
        <f t="shared" ref="EL12:EL43" si="36">EK12*$AG$7</f>
        <v>75.552199406554024</v>
      </c>
      <c r="EM12" s="129">
        <v>238.88400269047443</v>
      </c>
      <c r="EN12" s="129">
        <v>279.92498528982679</v>
      </c>
      <c r="EO12" s="129">
        <f t="shared" ref="EO12:EO43" si="37">EN12*$ED$7</f>
        <v>5.4151488404316996</v>
      </c>
      <c r="EP12" s="129">
        <f t="shared" ref="EP12:EP43" si="38">EN12*$EE$7</f>
        <v>163.83113629060634</v>
      </c>
      <c r="EQ12" s="129">
        <v>4114.5138248764943</v>
      </c>
      <c r="ER12" s="124">
        <v>5184.2874193443831</v>
      </c>
      <c r="ES12" s="123">
        <v>294.56</v>
      </c>
      <c r="ET12" s="60">
        <v>64.803200000000004</v>
      </c>
      <c r="EU12" s="60">
        <v>198.25449168</v>
      </c>
      <c r="EV12" s="60">
        <f t="shared" ref="EV12:EV43" si="39">EU12*$EV$7</f>
        <v>19.622040059536321</v>
      </c>
      <c r="EW12" s="60">
        <f t="shared" ref="EW12:EW43" si="40">EU12*$EW$7</f>
        <v>62.041760626339197</v>
      </c>
      <c r="EX12" s="60">
        <v>22.997987890049998</v>
      </c>
      <c r="EY12" s="60">
        <v>42.384944608613701</v>
      </c>
      <c r="EZ12" s="60">
        <f t="shared" ref="EZ12:EZ43" si="41">EY12*$EZ$7</f>
        <v>0.81993675345363204</v>
      </c>
      <c r="FA12" s="60">
        <f t="shared" ref="FA12:FA43" si="42">EY12*$FA$7</f>
        <v>24.806551761194125</v>
      </c>
      <c r="FB12" s="60">
        <v>31.1500312089332</v>
      </c>
      <c r="FC12" s="124">
        <v>784.98078646511635</v>
      </c>
      <c r="FD12" s="123">
        <v>0.83333333333333293</v>
      </c>
      <c r="FE12" s="60">
        <v>6.0833333333333302E-2</v>
      </c>
      <c r="FF12" s="60">
        <f t="shared" ref="FF12:FF43" si="43">FE12*$FF$7</f>
        <v>1.1768208333333328E-3</v>
      </c>
      <c r="FG12" s="60">
        <f t="shared" ref="FG12:FG43" si="44">FE12*$FG$7</f>
        <v>3.5603803333333316E-2</v>
      </c>
      <c r="FH12" s="60">
        <v>4.4708333333333301E-2</v>
      </c>
      <c r="FI12" s="124">
        <v>1.1266499999999995</v>
      </c>
      <c r="FJ12" s="123">
        <v>1481.56071</v>
      </c>
      <c r="FK12" s="60">
        <v>108.15393183</v>
      </c>
      <c r="FL12" s="60">
        <f t="shared" ref="FL12:FL43" si="45">FK12*$FL$7</f>
        <v>2.09223781125135</v>
      </c>
      <c r="FM12" s="60">
        <f t="shared" ref="FM12:FM43" si="46">FK12*$FM$7</f>
        <v>63.299035374280443</v>
      </c>
      <c r="FN12" s="60">
        <v>79.485500000000002</v>
      </c>
      <c r="FO12" s="124">
        <v>2003.0401701959997</v>
      </c>
      <c r="FP12" s="123">
        <v>1152.8895</v>
      </c>
      <c r="FQ12" s="60">
        <v>84.160933499999999</v>
      </c>
      <c r="FR12" s="60">
        <f t="shared" ref="FR12:FR43" si="47">FQ12*$FR$7</f>
        <v>1.6280932585575001</v>
      </c>
      <c r="FS12" s="60">
        <f t="shared" ref="FS12:FS43" si="48">FQ12*$FS$7</f>
        <v>49.256701227678001</v>
      </c>
      <c r="FT12" s="60">
        <v>61.852521674999998</v>
      </c>
      <c r="FU12" s="62">
        <v>1558.68354621</v>
      </c>
      <c r="FV12" s="132">
        <f t="shared" ref="FV12:FV18" si="49">AD12+AE12+AO12+AP12+BN12+BO12+CK12+CL12+DJ12+DK12+DU12+DV12+EH12+EI12+ES12+ET12</f>
        <v>6600.2392626892633</v>
      </c>
      <c r="FW12" s="133">
        <f t="shared" ref="FW12:FW18" si="50">AI12+AT12-AU12+BE12+BH12+BS12+CM12-CO12+DL12+DZ12+EA12+EB12+EJ12+EX12+FD12</f>
        <v>1983.8269399886676</v>
      </c>
      <c r="FX12" s="133">
        <f t="shared" ref="FX12:FX18" si="51">AU12+BD12+BG12+CO12</f>
        <v>190.48179984735265</v>
      </c>
      <c r="FY12" s="133">
        <f t="shared" ref="FY12:FY18" si="52">BB12</f>
        <v>1162.1539999999998</v>
      </c>
      <c r="FZ12" s="133">
        <f t="shared" ref="FZ12:FZ18" si="53">BY12</f>
        <v>1032.8699999999999</v>
      </c>
      <c r="GA12" s="133">
        <f t="shared" ref="GA12:GA18" si="54">CE12</f>
        <v>0</v>
      </c>
      <c r="GB12" s="133">
        <f t="shared" ref="GB12:GB19" si="55">CX12</f>
        <v>130.19969</v>
      </c>
      <c r="GC12" s="133">
        <f t="shared" ref="GC12:GC19" si="56">DD12</f>
        <v>4.29026</v>
      </c>
      <c r="GD12" s="133">
        <f t="shared" ref="GD12:GD19" si="57">FJ12</f>
        <v>1481.56071</v>
      </c>
      <c r="GE12" s="133">
        <f t="shared" ref="GE12:GE19" si="58">FP12</f>
        <v>1152.8895</v>
      </c>
      <c r="GF12" s="133">
        <f t="shared" ref="GF12:GF18" si="59">AF12+AQ12+BP12+CP12+DM12+DW12+EK12+EU12</f>
        <v>3641.2383905498327</v>
      </c>
      <c r="GG12" s="134">
        <f t="shared" ref="GG12:GG18" si="60">(AH12+AS12+BR12+CR12+DO12+DY12+EM12+EW12)*1.22</f>
        <v>1390.1767531651712</v>
      </c>
      <c r="GH12" s="134">
        <f t="shared" ref="GH12:GH18" si="61">AG12+AR12+BQ12+CQ12+DN12+DX12+EL12+EV12</f>
        <v>360.38792846627922</v>
      </c>
      <c r="GI12" s="133">
        <f t="shared" ref="GI12:GI18" si="62">AJ12+AV12+BI12+BT12+BZ12+CF12+CS12+CY12+DE12+DP12+EC12+EN12+EY12+FE12+FK12+FQ12</f>
        <v>1268.7217904932072</v>
      </c>
      <c r="GJ12" s="134">
        <f t="shared" ref="GJ12:GJ18" si="63">(AL12+AX12+BJ12+BV12+CA12+CG12+CU12+DA12+DG12+DR12+EE12+EP12+FA12+FG12+FM12+FS12)*1.22</f>
        <v>905.90156315162164</v>
      </c>
      <c r="GK12" s="135">
        <f t="shared" ref="GK12:GK18" si="64">AK12+AW12+BK12+BU12+CB12+CH12+CT12+CZ12+DF12+DQ12+ED12+EO12+EZ12+FF12+FL12+FR12</f>
        <v>24.543423037091099</v>
      </c>
      <c r="GL12" s="132">
        <f t="shared" ref="GL12:GL19" si="65">FV12+FW12+FX12+FY12+FZ12+GA12+GB12+GC12+GD12+GE12+GF12+GI12</f>
        <v>18648.472343568323</v>
      </c>
      <c r="GM12" s="136">
        <f t="shared" ref="GM12:GM19" si="66">GL12*1.05*1.2</f>
        <v>23497.075152896086</v>
      </c>
      <c r="GN12" s="114">
        <f t="shared" ref="GN12:GN19" si="67">GM12-CD12-CJ12-FU12</f>
        <v>20541.972024086088</v>
      </c>
      <c r="GO12" s="115">
        <f t="shared" ref="GO12:GO19" si="68">GU12-CA12*1.22*1.05*1.2-CG12*1.22*1.05*1.2-FS12*1.22*1.05*1.2</f>
        <v>11065.807771952848</v>
      </c>
      <c r="GP12" s="115">
        <f t="shared" ref="GP12:GP19" si="69">GV12-CB12*1.05*1.2-CH12*1.05*1.2-FR12*1.05*1.2</f>
        <v>721.13133275973155</v>
      </c>
      <c r="GQ12" s="30">
        <f t="shared" ref="GQ12:GQ19" si="70">GO12/GN12</f>
        <v>0.53869257337990006</v>
      </c>
      <c r="GR12" s="31">
        <f t="shared" ref="GR12:GR19" si="71">GP12/GN12</f>
        <v>3.5105263112722725E-2</v>
      </c>
      <c r="GS12" s="137">
        <f t="shared" ref="GS12:GS43" si="72">1+GQ12*(GO12*$GW$6-GO12)/GO12+GR12*(GP12*$GX$6-GP12)/GP12</f>
        <v>1.0898509315047911</v>
      </c>
      <c r="GT12" s="116">
        <f t="shared" ref="GT12:GT18" si="73">GM12</f>
        <v>23497.075152896086</v>
      </c>
      <c r="GU12" s="115">
        <f t="shared" ref="GU12:GU20" si="74">(FV12+GG12+GJ12)*1.05*1.2</f>
        <v>11209.36014954763</v>
      </c>
      <c r="GV12" s="115">
        <f t="shared" ref="GV12:GV20" si="75">(FX12+GH12+GK12)*1.05*1.2</f>
        <v>725.02057070191097</v>
      </c>
      <c r="GW12" s="24">
        <f t="shared" ref="GW12:GW19" si="76">GU12/GT12</f>
        <v>0.47705342373925391</v>
      </c>
      <c r="GX12" s="117">
        <f t="shared" ref="GX12:GX19" si="77">GV12/GT12</f>
        <v>3.085577953784388E-2</v>
      </c>
      <c r="GY12" s="137">
        <f t="shared" ref="GY12:GY43" si="78">1+GW12*(GU12*$GW$6-GU12)/GU12+GX12*(GV12*$GX$6-GV12)/GV12</f>
        <v>1.0795338317503531</v>
      </c>
      <c r="GZ12" s="114">
        <f t="shared" ref="GZ12:GZ20" si="79">GN12-AN12-BM12</f>
        <v>16209.462636021655</v>
      </c>
      <c r="HA12" s="115">
        <f t="shared" ref="HA12:HA19" si="80">GO12-(AD12+AE12+AH12*1.22+AL12*1.22+BJ12*1.22)*1.05*1.2</f>
        <v>9035.424042467137</v>
      </c>
      <c r="HB12" s="115">
        <f t="shared" ref="HB12:HB19" si="81">GP12-(AG12+AK12+BD12+BG12+BK12)*1.05*1.2</f>
        <v>465.36857485353943</v>
      </c>
      <c r="HC12" s="30">
        <f t="shared" ref="HC12:HC19" si="82">HA12/GZ12</f>
        <v>0.55741663035689215</v>
      </c>
      <c r="HD12" s="31">
        <f t="shared" ref="HD12:HD19" si="83">HB12/GZ12</f>
        <v>2.8709685527721879E-2</v>
      </c>
      <c r="HE12" s="137">
        <f t="shared" ref="HE12:HE43" si="84">1+HC12*(HA12*$GW$6-HA12)/HA12+HD12*(HB12*$GX$6-HB12)/HB12</f>
        <v>1.0917943162651691</v>
      </c>
      <c r="HF12" s="114">
        <f t="shared" ref="HF12:HF19" si="85">GZ12+AN12</f>
        <v>18745.462944889281</v>
      </c>
      <c r="HG12" s="115">
        <f t="shared" ref="HG12:HG19" si="86">HA12+(AD12+AE12+AH12*1.22+AL12*1.22)*1.05*1.2</f>
        <v>10978.537332158361</v>
      </c>
      <c r="HH12" s="115">
        <f t="shared" ref="HH12:HH19" si="87">HB12+(AG12+AK12)*1.05*1.2</f>
        <v>550.78921291308689</v>
      </c>
      <c r="HI12" s="30">
        <f t="shared" ref="HI12:HI19" si="88">HG12/HF12</f>
        <v>0.58566370776943244</v>
      </c>
      <c r="HJ12" s="31">
        <f t="shared" ref="HJ12:HJ19" si="89">HH12/HF12</f>
        <v>2.9382534564890688E-2</v>
      </c>
      <c r="HK12" s="138">
        <f t="shared" ref="HK12:HK43" si="90">1+HI12*(HG12*$GW$6-HG12)/HG12+HJ12*(HH12*$GX$6-HH12)/HH12</f>
        <v>1.0963248576115718</v>
      </c>
      <c r="HL12" s="29">
        <f t="shared" ref="HL12:HL18" si="91">J12*GS12</f>
        <v>3.6673456023259776</v>
      </c>
      <c r="HM12" s="30">
        <f t="shared" ref="HM12:HM18" si="92">K12*GY12</f>
        <v>4.2121223488735291</v>
      </c>
      <c r="HN12" s="30">
        <f t="shared" ref="HN12:HN18" si="93">L12*HE12</f>
        <v>2.8992598068421556</v>
      </c>
      <c r="HO12" s="31">
        <f t="shared" ref="HO12:HO18" si="94">M12*HK12</f>
        <v>3.3665943727536138</v>
      </c>
      <c r="HR12" s="32">
        <f t="shared" ref="HR12:HR18" si="95">AD12+AE12+AH12*1.22+AL12*1.22</f>
        <v>1542.1534045168448</v>
      </c>
      <c r="HS12" s="33">
        <f t="shared" ref="HS12:HS43" si="96">HR12*$HR$6</f>
        <v>1783.8088430046346</v>
      </c>
      <c r="HT12" s="33">
        <f t="shared" ref="HT12:HT18" si="97">AG12+AK12</f>
        <v>67.794157190117048</v>
      </c>
      <c r="HU12" s="33">
        <f t="shared" ref="HU12:HU43" si="98">HT12*$HT$6</f>
        <v>78.295472138866174</v>
      </c>
      <c r="HV12" s="33">
        <f t="shared" ref="HV12:HV18" si="99">AN12/1.05/1.2</f>
        <v>2012.6986578314493</v>
      </c>
      <c r="HW12" s="30">
        <f t="shared" ref="HW12:HW19" si="100">HR12/HV12</f>
        <v>0.76621177170079391</v>
      </c>
      <c r="HX12" s="31">
        <f t="shared" ref="HX12:HX19" si="101">HT12/HV12</f>
        <v>3.3683212798065264E-2</v>
      </c>
      <c r="HY12" s="139">
        <f t="shared" ref="HY12:HY43" si="102">1+HW12*(HU12*$GW$6-HU12)/HU12+HX12*(HV12*$GX$6-HV12)/HV12</f>
        <v>1.1252829142879348</v>
      </c>
      <c r="HZ12" s="32">
        <f t="shared" ref="HZ12:HZ18" si="103">AO12+AP12+AS12*1.22+AX12*1.22</f>
        <v>1892.7058288460039</v>
      </c>
      <c r="IA12" s="33">
        <f t="shared" ref="IA12:IA43" si="104">HZ12*$HR$6</f>
        <v>2189.2928322261728</v>
      </c>
      <c r="IB12" s="33">
        <f t="shared" ref="IB12:IB18" si="105">AR12+AU12+AW12</f>
        <v>92.971697853392484</v>
      </c>
      <c r="IC12" s="33">
        <f t="shared" ref="IC12:IC43" si="106">IB12*$HT$6</f>
        <v>107.37301385088298</v>
      </c>
      <c r="ID12" s="33">
        <f t="shared" ref="ID12:ID18" si="107">AZ12/1.05/1.2</f>
        <v>2547.4099018043889</v>
      </c>
      <c r="IE12" s="30">
        <f t="shared" ref="IE12:IE20" si="108">HZ12/ID12</f>
        <v>0.74299225558688331</v>
      </c>
      <c r="IF12" s="31">
        <f t="shared" ref="IF12:IF20" si="109">IB12/ID12</f>
        <v>3.6496559814554574E-2</v>
      </c>
      <c r="IG12" s="139">
        <f t="shared" ref="IG12:IG43" si="110">1+IE12*(IC12*$GW$6-IC12)/IC12+IF12*(ID12*$GX$6-ID12)/ID12</f>
        <v>1.1220802035657393</v>
      </c>
      <c r="IH12" s="32">
        <f t="shared" ref="IH12:IH18" si="111">BJ12*1.22</f>
        <v>69.262253805148347</v>
      </c>
      <c r="II12" s="33">
        <f t="shared" ref="II12:II43" si="112">IH12*$HR$6</f>
        <v>80.115648976415102</v>
      </c>
      <c r="IJ12" s="33">
        <f t="shared" ref="IJ12:IJ18" si="113">BD12+BG12+BK12</f>
        <v>135.19215860844818</v>
      </c>
      <c r="IK12" s="33">
        <f t="shared" ref="IK12:IK43" si="114">IJ12*$HT$6</f>
        <v>156.13342397689681</v>
      </c>
      <c r="IL12" s="33">
        <f t="shared" ref="IL12:IL18" si="115">BM12/1.05/1.2</f>
        <v>1425.8008565054008</v>
      </c>
      <c r="IM12" s="30">
        <f t="shared" ref="IM12:IM18" si="116">IH12/IL12</f>
        <v>4.8577789450139797E-2</v>
      </c>
      <c r="IN12" s="31">
        <f t="shared" ref="IN12:IN18" si="117">IJ12/IL12</f>
        <v>9.4818401876823458E-2</v>
      </c>
      <c r="IO12" s="139">
        <f t="shared" ref="IO12:IO43" si="118">1+IM12*(IK12*$GW$6-IK12)/IK12+IN12*(IL12*$GX$6-IL12)/IL12</f>
        <v>1.0222995100575569</v>
      </c>
      <c r="IP12" s="32">
        <f t="shared" ref="IP12:IP18" si="119">BN12+BO12+BR12*1.22+BV12*1.22</f>
        <v>60.923124333362367</v>
      </c>
      <c r="IQ12" s="33">
        <f t="shared" ref="IQ12:IQ43" si="120">IP12*$HR$6</f>
        <v>70.469777916400247</v>
      </c>
      <c r="IR12" s="33">
        <f t="shared" ref="IR12:IR18" si="121">BQ12+BU12</f>
        <v>2.6746661931113374</v>
      </c>
      <c r="IS12" s="33">
        <f t="shared" ref="IS12:IS43" si="122">IR12*$HT$6</f>
        <v>3.0889719864242835</v>
      </c>
      <c r="IT12" s="33">
        <f t="shared" ref="IT12:IT18" si="123">BX12/1.05/1.2</f>
        <v>83.578492598231591</v>
      </c>
      <c r="IU12" s="30">
        <f t="shared" ref="IU12:IU20" si="124">IP12/IT12</f>
        <v>0.72893303575388269</v>
      </c>
      <c r="IV12" s="31">
        <f t="shared" ref="IV12:IV20" si="125">IR12/IT12</f>
        <v>3.2001847723775886E-2</v>
      </c>
      <c r="IW12" s="139">
        <f t="shared" ref="IW12:IW43" si="126">1+IU12*(IS12*$GW$6-IS12)/IS12+IV12*(IT12*$GX$6-IT12)/IT12</f>
        <v>1.1191808929150464</v>
      </c>
      <c r="IX12" s="32">
        <f t="shared" ref="IX12:IX18" si="127">CA12*1.22</f>
        <v>53.837282910789604</v>
      </c>
      <c r="IY12" s="33">
        <f t="shared" ref="IY12:IY43" si="128">IX12*$HR$6</f>
        <v>62.273585142910335</v>
      </c>
      <c r="IZ12" s="33">
        <f t="shared" ref="IZ12:IZ18" si="129">CB12</f>
        <v>1.4586035209500001</v>
      </c>
      <c r="JA12" s="33">
        <f t="shared" ref="JA12:JA43" si="130">IZ12*$HT$6</f>
        <v>1.6845412063451553</v>
      </c>
      <c r="JB12" s="33">
        <f t="shared" ref="JB12:JB18" si="131">CD12/1.05/1.2</f>
        <v>1108.2695099999999</v>
      </c>
      <c r="JC12" s="30">
        <f t="shared" ref="JC12:JC20" si="132">IX12/JB12</f>
        <v>4.8577789450139804E-2</v>
      </c>
      <c r="JD12" s="31">
        <f t="shared" ref="JD12:JD20" si="133">IZ12/JB12</f>
        <v>1.3161090400745576E-3</v>
      </c>
      <c r="JE12" s="139">
        <f t="shared" ref="JE12:JE20" si="134">1+JC12*(JA12*$GW$6-JA12)/JA12+JD12*(JB12*$GX$6-JB12)/JB12</f>
        <v>1.0078160048971445</v>
      </c>
      <c r="JF12" s="32">
        <f t="shared" ref="JF12:JF18" si="135">CG12*1.22</f>
        <v>0</v>
      </c>
      <c r="JG12" s="33">
        <f t="shared" ref="JG12:JG43" si="136">JF12*$HR$6</f>
        <v>0</v>
      </c>
      <c r="JH12" s="33">
        <f t="shared" ref="JH12:JH18" si="137">CH12</f>
        <v>0</v>
      </c>
      <c r="JI12" s="33">
        <f t="shared" ref="JI12:JI43" si="138">JH12*$HT$6</f>
        <v>0</v>
      </c>
      <c r="JJ12" s="33">
        <f t="shared" ref="JJ12:JJ18" si="139">CJ12/1.05/1.2</f>
        <v>0</v>
      </c>
      <c r="JK12" s="30"/>
      <c r="JL12" s="31"/>
      <c r="JM12" s="139"/>
      <c r="JN12" s="32">
        <f t="shared" ref="JN12:JN18" si="140">CK12+CL12+CR12*1.22+CU12*1.22</f>
        <v>2263.7375573951786</v>
      </c>
      <c r="JO12" s="33">
        <f t="shared" ref="JO12:JO43" si="141">JN12*$HR$6</f>
        <v>2618.4652326390033</v>
      </c>
      <c r="JP12" s="33">
        <f t="shared" ref="JP12:JP18" si="142">CO12+CQ12+CT12</f>
        <v>146.74681553599848</v>
      </c>
      <c r="JQ12" s="33">
        <f t="shared" ref="JQ12:JQ43" si="143">JP12*$HT$6</f>
        <v>169.47789726252464</v>
      </c>
      <c r="JR12" s="33">
        <f t="shared" ref="JR12:JR18" si="144">CW12/1.05/1.2</f>
        <v>3069.0971158210268</v>
      </c>
      <c r="JS12" s="30">
        <f t="shared" ref="JS12:JS18" si="145">JN12/JR12</f>
        <v>0.73759072195067921</v>
      </c>
      <c r="JT12" s="31">
        <f t="shared" ref="JT12:JT18" si="146">JP12/JR12</f>
        <v>4.7814327796773429E-2</v>
      </c>
      <c r="JU12" s="139">
        <f t="shared" ref="JU12:JU43" si="147">1+JS12*(JQ12*$GW$6-JQ12)/JQ12+JT12*(JR12*$GX$6-JR12)/JR12</f>
        <v>1.1229869055053918</v>
      </c>
      <c r="JV12" s="32">
        <f t="shared" ref="JV12:JV18" si="148">DA12*1.22</f>
        <v>6.7865244855858951</v>
      </c>
      <c r="JW12" s="33">
        <f t="shared" ref="JW12:JW43" si="149">JV12*$HR$6</f>
        <v>7.8499728724772053</v>
      </c>
      <c r="JX12" s="33">
        <f t="shared" ref="JX12:JX18" si="150">CZ12</f>
        <v>0.18386604922265001</v>
      </c>
      <c r="JY12" s="33">
        <f t="shared" ref="JY12:JY43" si="151">JX12*$HT$6</f>
        <v>0.21234690024723851</v>
      </c>
      <c r="JZ12" s="33">
        <f t="shared" ref="JZ12:JZ18" si="152">DC12/1.05/1.2</f>
        <v>139.70426737000003</v>
      </c>
      <c r="KA12" s="30">
        <f t="shared" ref="KA12:KA20" si="153">JV12/JZ12</f>
        <v>4.8577789450139783E-2</v>
      </c>
      <c r="KB12" s="31">
        <f t="shared" ref="KB12:KB20" si="154">JX12/JZ12</f>
        <v>1.3161090400745572E-3</v>
      </c>
      <c r="KC12" s="139">
        <f t="shared" ref="KC12:KC43" si="155">1+KA12*(JY12*$GW$6-JY12)/JY12+KB12*(JZ12*$GX$6-JZ12)/JZ12</f>
        <v>1.0078160048971445</v>
      </c>
      <c r="KD12" s="32">
        <f t="shared" ref="KD12:KD18" si="156">DG12*1.22</f>
        <v>0.22362537529490079</v>
      </c>
      <c r="KE12" s="33">
        <f t="shared" ref="KE12:KE43" si="157">KD12*$HR$6</f>
        <v>0.25866747160361175</v>
      </c>
      <c r="KF12" s="33">
        <f t="shared" ref="KF12:KF18" si="158">DF12</f>
        <v>6.0586408181000006E-3</v>
      </c>
      <c r="KG12" s="33">
        <f t="shared" ref="KG12:KG43" si="159">KF12*$HT$6</f>
        <v>6.9971242808236911E-3</v>
      </c>
      <c r="KH12" s="33">
        <f t="shared" ref="KH12:KH18" si="160">DI12/1.05/1.2</f>
        <v>4.6034489799999996</v>
      </c>
      <c r="KI12" s="30">
        <f t="shared" ref="KI12:KI20" si="161">KD12/KH12</f>
        <v>4.8577789450139797E-2</v>
      </c>
      <c r="KJ12" s="31">
        <f t="shared" ref="KJ12:KJ20" si="162">KF12/KH12</f>
        <v>1.3161090400745576E-3</v>
      </c>
      <c r="KK12" s="139">
        <f t="shared" ref="KK12:KK43" si="163">1+KI12*(KG12*$GW$6-KG12)/KG12+KJ12*(KH12*$GX$6-KH12)/KH12</f>
        <v>1.0078160048971445</v>
      </c>
      <c r="KL12" s="32">
        <f t="shared" ref="KL12:KL18" si="164">DJ12+DK12+DO12*1.22+DR12*1.22</f>
        <v>104.16129127341543</v>
      </c>
      <c r="KM12" s="33">
        <f t="shared" ref="KM12:KM43" si="165">KL12*$HR$6</f>
        <v>120.48336561595963</v>
      </c>
      <c r="KN12" s="33">
        <f t="shared" ref="KN12:KN18" si="166">DN12+DQ12</f>
        <v>4.5795087785180257</v>
      </c>
      <c r="KO12" s="33">
        <f t="shared" ref="KO12:KO43" si="167">KN12*$HT$6</f>
        <v>5.288874688310468</v>
      </c>
      <c r="KP12" s="33">
        <f t="shared" ref="KP12:KP18" si="168">DT12/1.05/1.2</f>
        <v>135.36649675235958</v>
      </c>
      <c r="KQ12" s="30">
        <f t="shared" ref="KQ12:KQ19" si="169">KL12/KP12</f>
        <v>0.76947615379283119</v>
      </c>
      <c r="KR12" s="31">
        <f t="shared" ref="KR12:KR19" si="170">KN12/KP12</f>
        <v>3.3830444669745802E-2</v>
      </c>
      <c r="KS12" s="139">
        <f t="shared" ref="KS12:KS43" si="171">1+KQ12*(KO12*$GW$6-KO12)/KO12+KR12*(KP12*$GX$6-KP12)/KP12</f>
        <v>1.1258172491786804</v>
      </c>
      <c r="KT12" s="32">
        <f t="shared" ref="KT12:KT18" si="172">DU12+DV12+DY12*1.22+EE12*1.22</f>
        <v>424.85179859153624</v>
      </c>
      <c r="KU12" s="33">
        <f t="shared" ref="KU12:KU43" si="173">KT12*$HR$6</f>
        <v>491.42607543083</v>
      </c>
      <c r="KV12" s="33">
        <f t="shared" ref="KV12:KV18" si="174">DX12+ED12</f>
        <v>18.674786029528811</v>
      </c>
      <c r="KW12" s="33">
        <f t="shared" ref="KW12:KW43" si="175">KV12*$HT$6</f>
        <v>21.567510385502825</v>
      </c>
      <c r="KX12" s="33">
        <f t="shared" ref="KX12:KX18" si="176">EG12/1.05/1.2</f>
        <v>556.76990485364183</v>
      </c>
      <c r="KY12" s="30">
        <f t="shared" ref="KY12:KY20" si="177">KT12/KX12</f>
        <v>0.76306530738800815</v>
      </c>
      <c r="KZ12" s="31">
        <f t="shared" ref="KZ12:KZ20" si="178">KV12/KX12</f>
        <v>3.3541299317242826E-2</v>
      </c>
      <c r="LA12" s="139">
        <f t="shared" ref="LA12:LA43" si="179">1+KY12*(KW12*$GW$6-KW12)/KW12+KZ12*(KX12*$GX$6-KX12)/KX12</f>
        <v>1.1247678809319417</v>
      </c>
      <c r="LB12" s="32">
        <f t="shared" ref="LB12:LB18" si="180">EH12+EI12+EM12*1.22+EP12*1.22</f>
        <v>1874.9953110656488</v>
      </c>
      <c r="LC12" s="33">
        <f t="shared" ref="LC12:LC43" si="181">LB12*$HR$6</f>
        <v>2168.8070763096362</v>
      </c>
      <c r="LD12" s="33">
        <f t="shared" ref="LD12:LD18" si="182">EL12+EO12</f>
        <v>80.967348246985722</v>
      </c>
      <c r="LE12" s="33">
        <f t="shared" ref="LE12:LE43" si="183">LD12*$HT$6</f>
        <v>93.509190490443814</v>
      </c>
      <c r="LF12" s="33">
        <f t="shared" ref="LF12:LF18" si="184">ER12/1.05/1.2</f>
        <v>4114.5138248764943</v>
      </c>
      <c r="LG12" s="30">
        <f t="shared" ref="LG12:LG19" si="185">LB12/LF12</f>
        <v>0.45570276121795039</v>
      </c>
      <c r="LH12" s="31">
        <f t="shared" ref="LH12:LH19" si="186">LD12/LF12</f>
        <v>1.9678472765713974E-2</v>
      </c>
      <c r="LI12" s="139">
        <f t="shared" ref="LI12:LI43" si="187">1+LG12*(LE12*$GW$6-LE12)/LE12+LH12*(LF12*$GX$6-LF12)/LF12</f>
        <v>1.0744568181142617</v>
      </c>
      <c r="LJ12" s="32">
        <f t="shared" ref="LJ12:LJ18" si="188">ES12+ET12+EW12*1.22+FA12*1.22</f>
        <v>465.31814111279061</v>
      </c>
      <c r="LK12" s="33">
        <f t="shared" ref="LK12:LK43" si="189">LJ12*$HR$6</f>
        <v>538.23349382516494</v>
      </c>
      <c r="LL12" s="33">
        <f t="shared" ref="LL12:LL18" si="190">EV12+EZ12</f>
        <v>20.441976812989953</v>
      </c>
      <c r="LM12" s="33">
        <f t="shared" ref="LM12:LM43" si="191">LL12*$HT$6</f>
        <v>23.608439021322098</v>
      </c>
      <c r="LN12" s="33">
        <f t="shared" ref="LN12:LN18" si="192">FC12/1.05/1.2</f>
        <v>623.00062417866377</v>
      </c>
      <c r="LO12" s="30">
        <f t="shared" ref="LO12:LO20" si="193">LJ12/LN12</f>
        <v>0.74689835459835263</v>
      </c>
      <c r="LP12" s="31">
        <f t="shared" ref="LP12:LP20" si="194">LL12/LN12</f>
        <v>3.2812128944396717E-2</v>
      </c>
      <c r="LQ12" s="139">
        <f t="shared" ref="LQ12:LQ43" si="195">1+LO12*(LM12*$GW$6-LM12)/LM12+LP12*(LN12*$GX$6-LN12)/LN12</f>
        <v>1.1221215709390489</v>
      </c>
      <c r="LR12" s="32">
        <f t="shared" ref="LR12:LR18" si="196">FG12*1.22</f>
        <v>4.3436640066666643E-2</v>
      </c>
      <c r="LS12" s="33">
        <f t="shared" ref="LS12:LS43" si="197">LR12*$HR$6</f>
        <v>5.0243161565113312E-2</v>
      </c>
      <c r="LT12" s="33">
        <f t="shared" ref="LT12:LT18" si="198">FF12</f>
        <v>1.1768208333333328E-3</v>
      </c>
      <c r="LU12" s="33">
        <f t="shared" ref="LU12:LU43" si="199">LT12*$HT$6</f>
        <v>1.359110380416666E-3</v>
      </c>
      <c r="LV12" s="33">
        <f t="shared" ref="LV12:LV18" si="200">FI12/1.05/1.2</f>
        <v>0.89416666666666633</v>
      </c>
      <c r="LW12" s="30">
        <f t="shared" ref="LW12:LW18" si="201">LR12/LV12</f>
        <v>4.857778945013979E-2</v>
      </c>
      <c r="LX12" s="31">
        <f t="shared" ref="LX12:LX18" si="202">LT12/LV12</f>
        <v>1.3161090400745572E-3</v>
      </c>
      <c r="LY12" s="139">
        <f t="shared" ref="LY12:LY43" si="203">1+LW12*(LU12*$GW$6-LU12)/LU12+LX12*(LV12*$GX$6-LV12)/LV12</f>
        <v>1.0078160048971445</v>
      </c>
      <c r="LZ12" s="32">
        <f t="shared" ref="LZ12:LZ18" si="204">FM12*1.22</f>
        <v>77.224823156622136</v>
      </c>
      <c r="MA12" s="33">
        <f t="shared" ref="MA12:MA43" si="205">LZ12*$HR$6</f>
        <v>89.325952945264831</v>
      </c>
      <c r="MB12" s="33">
        <f t="shared" ref="MB12:MB18" si="206">FL12</f>
        <v>2.09223781125135</v>
      </c>
      <c r="MC12" s="33">
        <f t="shared" ref="MC12:MC43" si="207">MB12*$HT$6</f>
        <v>2.416325448214184</v>
      </c>
      <c r="MD12" s="33">
        <f t="shared" ref="MD12:MD18" si="208">FO12/1.05/1.2</f>
        <v>1589.714420790476</v>
      </c>
      <c r="ME12" s="30">
        <f t="shared" ref="ME12:ME20" si="209">LZ12/MD12</f>
        <v>4.8577796204567709E-2</v>
      </c>
      <c r="MF12" s="31">
        <f t="shared" ref="MF12:MF20" si="210">MB12/MD12</f>
        <v>1.31610922307102E-3</v>
      </c>
      <c r="MG12" s="139">
        <f t="shared" ref="MG12:MG43" si="211">1+ME12*(MC12*$GW$6-MC12)/MC12+MF12*(MD12*$GX$6-MD12)/MD12</f>
        <v>1.0078160059839096</v>
      </c>
      <c r="MH12" s="32">
        <f t="shared" ref="MH12:MH18" si="212">FS12*1.22</f>
        <v>60.093175497767156</v>
      </c>
      <c r="MI12" s="33">
        <f t="shared" ref="MI12:MI43" si="213">MH12*$HR$6</f>
        <v>69.509776098267267</v>
      </c>
      <c r="MJ12" s="33">
        <f t="shared" ref="MJ12:MJ18" si="214">FR12</f>
        <v>1.6280932585575001</v>
      </c>
      <c r="MK12" s="33">
        <f t="shared" ref="MK12:MK43" si="215">MJ12*$HT$6</f>
        <v>1.8802849043080569</v>
      </c>
      <c r="ML12" s="33">
        <f t="shared" ref="ML12:ML18" si="216">FU12/1.05/1.2</f>
        <v>1237.0504335000001</v>
      </c>
      <c r="MM12" s="30">
        <f t="shared" ref="MM12:MM20" si="217">MH12/ML12</f>
        <v>4.857778945013979E-2</v>
      </c>
      <c r="MN12" s="31">
        <f t="shared" ref="MN12:MN20" si="218">MJ12/ML12</f>
        <v>1.3161090400745574E-3</v>
      </c>
      <c r="MO12" s="139">
        <f t="shared" ref="MO12:MO20" si="219">1+MM12*(MK12*$GW$6-MK12)/MK12+MN12*(ML12*$GX$6-ML12)/ML12</f>
        <v>1.0078160048971445</v>
      </c>
      <c r="MP12" s="34">
        <v>3.3649974471851483</v>
      </c>
      <c r="MQ12" s="35">
        <v>3.9017974471851482</v>
      </c>
      <c r="MR12" s="35">
        <v>2.6554999999999991</v>
      </c>
      <c r="MS12" s="36">
        <v>3.0707999999999993</v>
      </c>
      <c r="MT12" s="34">
        <f t="shared" ref="MT12:MT18" si="220">GS12</f>
        <v>1.0898509315047911</v>
      </c>
      <c r="MU12" s="35">
        <f t="shared" ref="MU12:MU32" si="221">GY12</f>
        <v>1.0795338317503531</v>
      </c>
      <c r="MV12" s="35">
        <f t="shared" ref="MV12:MV19" si="222">HE12</f>
        <v>1.0917943162651691</v>
      </c>
      <c r="MW12" s="36">
        <f t="shared" ref="MW12:MW19" si="223">HK12</f>
        <v>1.0963248576115718</v>
      </c>
      <c r="MX12" s="41">
        <f t="shared" ref="MX12:MX19" si="224">MP12*MT12</f>
        <v>3.6673456023259776</v>
      </c>
      <c r="MY12" s="271">
        <f t="shared" ref="MY12:MY19" si="225">MQ12*MU12</f>
        <v>4.2121223488735291</v>
      </c>
      <c r="MZ12" s="42">
        <f t="shared" ref="MZ12:MZ19" si="226">MR12*MV12</f>
        <v>2.8992598068421556</v>
      </c>
      <c r="NA12" s="140">
        <f t="shared" ref="NA12:NA19" si="227">MS12*MW12</f>
        <v>3.3665943727536138</v>
      </c>
      <c r="NB12" s="34">
        <f t="shared" ref="NB12:NB18" si="228">NF12/J12</f>
        <v>1.0898602282614953</v>
      </c>
      <c r="NC12" s="35">
        <f t="shared" ref="NC12:NC32" si="229">NG12/K12</f>
        <v>1.0795979479550508</v>
      </c>
      <c r="ND12" s="35">
        <f t="shared" ref="ND12:ND18" si="230">NH12/L12</f>
        <v>1.0918053042618019</v>
      </c>
      <c r="NE12" s="141">
        <f t="shared" ref="NE12:NE32" si="231">NI12/M12</f>
        <v>1.0963328708385418</v>
      </c>
      <c r="NF12" s="37">
        <f t="shared" ref="NF12:NF18" si="232">NN12+NO12+NP12+NQ12+NT12+NU12+NV12+NW12+NX12+NY12+NZ12+OA12+OB12</f>
        <v>3.6673768858885549</v>
      </c>
      <c r="NG12" s="38">
        <f t="shared" ref="NG12:NG32" si="233">NF12+NR12+NS12+OC12</f>
        <v>4.2123725173173421</v>
      </c>
      <c r="NH12" s="38">
        <f t="shared" ref="NH12:NH18" si="234">NF12-NN12-NP12</f>
        <v>2.8992889854672139</v>
      </c>
      <c r="NI12" s="39">
        <f t="shared" ref="NI12:NI32" si="235">NH12+NN12</f>
        <v>3.3666189797709931</v>
      </c>
      <c r="NJ12" s="118">
        <f t="shared" ref="NJ12:NJ19" si="236">MX12-NF12</f>
        <v>-3.128356257731113E-5</v>
      </c>
      <c r="NK12" s="118">
        <f t="shared" ref="NK12:NK19" si="237">MY12-NG12</f>
        <v>-2.5016844381298142E-4</v>
      </c>
      <c r="NL12" s="118">
        <f t="shared" ref="NL12:NL19" si="238">MZ12-NH12</f>
        <v>-2.9178625058356999E-5</v>
      </c>
      <c r="NM12" s="118">
        <f t="shared" ref="NM12:NM19" si="239">NA12-NI12</f>
        <v>-2.4607017379274509E-5</v>
      </c>
      <c r="NN12" s="119">
        <f t="shared" ref="NN12:NN18" si="240">N12*HY12</f>
        <v>0.46732999430377931</v>
      </c>
      <c r="NO12" s="120">
        <f t="shared" ref="NO12:NO18" si="241">O12*IG12</f>
        <v>0.5897653549941525</v>
      </c>
      <c r="NP12" s="120">
        <f t="shared" ref="NP12:NP21" si="242">P12*IO12</f>
        <v>0.30075790611756176</v>
      </c>
      <c r="NQ12" s="120">
        <f t="shared" ref="NQ12:NQ18" si="243">Q12*IW12</f>
        <v>1.9249911358138798E-2</v>
      </c>
      <c r="NR12" s="120">
        <f>R12*JE12+0.004</f>
        <v>0.25968292044240554</v>
      </c>
      <c r="NS12" s="120">
        <f t="shared" ref="NS12:NS18" si="244">S12*JM12</f>
        <v>0</v>
      </c>
      <c r="NT12" s="120">
        <f t="shared" ref="NT12:NT18" si="245">T12*JU12</f>
        <v>0.7124228928526205</v>
      </c>
      <c r="NU12" s="120">
        <f t="shared" ref="NU12:NU18" si="246">U12*KC12</f>
        <v>2.902510094103776E-2</v>
      </c>
      <c r="NV12" s="120">
        <f t="shared" ref="NV12:NV18" si="247">V12*KK12</f>
        <v>1.0078160048971445E-3</v>
      </c>
      <c r="NW12" s="120">
        <f t="shared" ref="NW12:NW18" si="248">W12*KS12</f>
        <v>3.152288297700305E-2</v>
      </c>
      <c r="NX12" s="120">
        <f t="shared" ref="NX12:NX18" si="249">X12*LA12</f>
        <v>0.12912335273098691</v>
      </c>
      <c r="NY12" s="120">
        <f t="shared" ref="NY12:NY18" si="250">Y12*LI12</f>
        <v>0.91221383857900817</v>
      </c>
      <c r="NZ12" s="120">
        <f t="shared" ref="NZ12:NZ18" si="251">Z12*LQ12</f>
        <v>0.14419262186566778</v>
      </c>
      <c r="OA12" s="120">
        <f t="shared" ref="OA12:OA18" si="252">AA12*LY12</f>
        <v>2.0156320097942891E-4</v>
      </c>
      <c r="OB12" s="120">
        <f t="shared" ref="OB12:OB18" si="253">AB12*MG12</f>
        <v>0.33056364996272236</v>
      </c>
      <c r="OC12" s="121">
        <f t="shared" ref="OC12:OC18" si="254">AC12*MO12</f>
        <v>0.28531271098638161</v>
      </c>
      <c r="OD12" s="4"/>
      <c r="OE12" s="4">
        <f t="shared" ref="OE12:OE43" si="255">F12*MX12+MY12*(E12-F12)</f>
        <v>25393.543181412188</v>
      </c>
      <c r="OF12" s="4"/>
      <c r="OG12" s="4"/>
      <c r="OH12" s="4">
        <f t="shared" ref="OH12:OH43" si="256">H12*MZ12+I12*NA12</f>
        <v>0</v>
      </c>
      <c r="OI12" s="4"/>
      <c r="OJ12" s="583">
        <f t="shared" ref="OJ12:OJ43" si="257">G12*MY12</f>
        <v>23188.955046029951</v>
      </c>
      <c r="OK12" s="284">
        <f t="shared" ref="OK12:OK43" si="258">BY12*1.05*1.2</f>
        <v>1301.4161999999999</v>
      </c>
      <c r="OL12" s="584">
        <f>OK12/OJ12</f>
        <v>5.6122244293315318E-2</v>
      </c>
      <c r="OM12" s="585">
        <f>QJ12</f>
        <v>2978.4900000000002</v>
      </c>
      <c r="ON12" s="284">
        <f>OM12*1.05</f>
        <v>3127.4145000000003</v>
      </c>
      <c r="OO12" s="33">
        <f t="shared" ref="OO12:OO13" si="259">ON12/OK12</f>
        <v>2.4030855770813369</v>
      </c>
      <c r="OP12" s="586">
        <f>OL12*(ON12-OK12)/OK12</f>
        <v>7.8744311521386098E-2</v>
      </c>
      <c r="OQ12" s="33">
        <f t="shared" ref="OQ12:OQ43" si="260">(1+OP12)*MY12-MY12</f>
        <v>0.33168067440588977</v>
      </c>
      <c r="OR12" s="39">
        <f t="shared" ref="OR12:OR43" si="261">OQ12+NR12</f>
        <v>0.59136359484829537</v>
      </c>
      <c r="OS12" s="587"/>
      <c r="OT12" s="284">
        <f t="shared" ref="OT12:OT19" si="262">CE12*1.05*1.2</f>
        <v>0</v>
      </c>
      <c r="OU12" s="584"/>
      <c r="OV12" s="585">
        <f>QK12</f>
        <v>0</v>
      </c>
      <c r="OW12" s="284">
        <f>OV12*1.05</f>
        <v>0</v>
      </c>
      <c r="OX12" s="33"/>
      <c r="OY12" s="33"/>
      <c r="OZ12" s="33"/>
      <c r="PA12" s="588"/>
      <c r="PB12" s="32">
        <f t="shared" ref="PB12:PB43" si="263">MY12</f>
        <v>4.2121223488735291</v>
      </c>
      <c r="PC12" s="589">
        <f t="shared" ref="PC12:PC43" si="264">1+(OP12+OY12)</f>
        <v>1.0787443115213862</v>
      </c>
      <c r="PD12" s="590">
        <f>PB12*PC12</f>
        <v>4.5438030232794189</v>
      </c>
      <c r="PE12" s="591">
        <f t="shared" ref="PE12:PE43" si="265">NN12</f>
        <v>0.46732999430377931</v>
      </c>
      <c r="PF12" s="592">
        <f t="shared" ref="PF12:PF43" si="266">NO12</f>
        <v>0.5897653549941525</v>
      </c>
      <c r="PG12" s="592">
        <f t="shared" ref="PG12:PG43" si="267">NP12</f>
        <v>0.30075790611756176</v>
      </c>
      <c r="PH12" s="592">
        <f t="shared" ref="PH12:PH43" si="268">NQ12</f>
        <v>1.9249911358138798E-2</v>
      </c>
      <c r="PI12" s="593">
        <f>OR12</f>
        <v>0.59136359484829537</v>
      </c>
      <c r="PJ12" s="593">
        <f>PA12</f>
        <v>0</v>
      </c>
      <c r="PK12" s="592">
        <f t="shared" ref="PK12:PK43" si="269">NT12</f>
        <v>0.7124228928526205</v>
      </c>
      <c r="PL12" s="592">
        <f t="shared" ref="PL12:PL43" si="270">NU12</f>
        <v>2.902510094103776E-2</v>
      </c>
      <c r="PM12" s="592">
        <f t="shared" ref="PM12:PM43" si="271">NV12</f>
        <v>1.0078160048971445E-3</v>
      </c>
      <c r="PN12" s="592">
        <f t="shared" ref="PN12:PN43" si="272">NW12</f>
        <v>3.152288297700305E-2</v>
      </c>
      <c r="PO12" s="592">
        <f t="shared" ref="PO12:PO43" si="273">NX12</f>
        <v>0.12912335273098691</v>
      </c>
      <c r="PP12" s="592">
        <f t="shared" ref="PP12:PP43" si="274">NY12</f>
        <v>0.91221383857900817</v>
      </c>
      <c r="PQ12" s="592">
        <f t="shared" ref="PQ12:PQ43" si="275">NZ12</f>
        <v>0.14419262186566778</v>
      </c>
      <c r="PR12" s="592">
        <f t="shared" ref="PR12:PR43" si="276">OA12</f>
        <v>2.0156320097942891E-4</v>
      </c>
      <c r="PS12" s="592">
        <f t="shared" ref="PS12:PS43" si="277">OB12</f>
        <v>0.33056364996272236</v>
      </c>
      <c r="PT12" s="594">
        <f t="shared" ref="PT12:PT43" si="278">OC12</f>
        <v>0.28531271098638161</v>
      </c>
      <c r="PU12" s="334"/>
      <c r="PV12" s="310">
        <f>SUM(PE12:PT12)</f>
        <v>4.5440531917232319</v>
      </c>
      <c r="PW12" s="281">
        <f>PD12-PV12</f>
        <v>-2.5016844381298142E-4</v>
      </c>
      <c r="PX12" s="4"/>
      <c r="PY12" s="296"/>
      <c r="QA12" s="133">
        <f>NR12*G12</f>
        <v>1429.6297850823707</v>
      </c>
      <c r="QB12" s="323">
        <f>NS12*G12</f>
        <v>0</v>
      </c>
      <c r="QC12" s="258"/>
      <c r="QD12" s="323">
        <v>0</v>
      </c>
      <c r="QF12" s="133">
        <f t="shared" ref="QF12:QF43" si="279">PI12*G12</f>
        <v>3255.6280850823719</v>
      </c>
      <c r="QH12" s="133">
        <f>PJ12*G12</f>
        <v>0</v>
      </c>
      <c r="QJ12" s="390">
        <f>'лист 1'!E181</f>
        <v>2978.4900000000002</v>
      </c>
      <c r="QK12" s="390">
        <f>'лист 1'!F181</f>
        <v>0</v>
      </c>
      <c r="QM12" s="389">
        <f>QJ12-OM12</f>
        <v>0</v>
      </c>
      <c r="QN12" s="389">
        <f>QK12-OV12</f>
        <v>0</v>
      </c>
      <c r="QP12" s="4">
        <f>G12*PB12</f>
        <v>23188.955046029951</v>
      </c>
      <c r="QQ12" s="4">
        <f>G12*PD12</f>
        <v>25014.953346029954</v>
      </c>
      <c r="QS12" s="395">
        <f>60*(PD12-PB12)</f>
        <v>19.900840464353386</v>
      </c>
      <c r="QU12" s="5">
        <v>3</v>
      </c>
    </row>
    <row r="13" spans="1:463" ht="15.05" customHeight="1" x14ac:dyDescent="0.3">
      <c r="A13" s="452">
        <f>A12+1</f>
        <v>2</v>
      </c>
      <c r="B13" s="25" t="s">
        <v>80</v>
      </c>
      <c r="C13" s="26">
        <v>9</v>
      </c>
      <c r="D13" s="256">
        <v>6315.5</v>
      </c>
      <c r="E13" s="27">
        <v>6315.5</v>
      </c>
      <c r="F13" s="28">
        <v>629</v>
      </c>
      <c r="G13" s="311">
        <f t="shared" ref="G13:G76" si="280">E13-F13</f>
        <v>5686.5</v>
      </c>
      <c r="H13" s="27"/>
      <c r="I13" s="257"/>
      <c r="J13" s="32">
        <v>3.4055906435608976</v>
      </c>
      <c r="K13" s="33">
        <v>3.9402906435608975</v>
      </c>
      <c r="L13" s="33">
        <v>2.6859000000000002</v>
      </c>
      <c r="M13" s="122">
        <v>3.0887000000000002</v>
      </c>
      <c r="N13" s="1">
        <v>0.40279999999999999</v>
      </c>
      <c r="O13" s="2">
        <v>0.47889999999999999</v>
      </c>
      <c r="P13" s="2">
        <v>0.31689064356089719</v>
      </c>
      <c r="Q13" s="2">
        <v>1.9699999999999999E-2</v>
      </c>
      <c r="R13" s="2">
        <v>0.2455</v>
      </c>
      <c r="S13" s="2">
        <v>0</v>
      </c>
      <c r="T13" s="2">
        <v>0.625</v>
      </c>
      <c r="U13" s="2">
        <v>3.3700000000000001E-2</v>
      </c>
      <c r="V13" s="2">
        <v>1.1000000000000001E-3</v>
      </c>
      <c r="W13" s="2">
        <v>2.7E-2</v>
      </c>
      <c r="X13" s="2">
        <v>0.1201</v>
      </c>
      <c r="Y13" s="2">
        <v>0.91810000000000003</v>
      </c>
      <c r="Z13" s="2">
        <v>0.12759999999999999</v>
      </c>
      <c r="AA13" s="2">
        <v>1E-4</v>
      </c>
      <c r="AB13" s="2">
        <v>0.33460000000000001</v>
      </c>
      <c r="AC13" s="3">
        <v>0.28920000000000001</v>
      </c>
      <c r="AD13" s="123">
        <v>981.27</v>
      </c>
      <c r="AE13" s="60">
        <v>215.8794</v>
      </c>
      <c r="AF13" s="60">
        <v>660.44671731000005</v>
      </c>
      <c r="AG13" s="60">
        <f t="shared" si="0"/>
        <v>65.367053399039946</v>
      </c>
      <c r="AH13" s="60">
        <f t="shared" si="1"/>
        <v>206.68019571499141</v>
      </c>
      <c r="AI13" s="60">
        <v>23.909176620099998</v>
      </c>
      <c r="AJ13" s="60">
        <v>137.34988657598404</v>
      </c>
      <c r="AK13" s="60">
        <f t="shared" si="2"/>
        <v>2.6570335558124114</v>
      </c>
      <c r="AL13" s="60">
        <f t="shared" si="3"/>
        <v>80.386493416553037</v>
      </c>
      <c r="AM13" s="60">
        <v>100.94275902530421</v>
      </c>
      <c r="AN13" s="124">
        <v>2543.7575274376659</v>
      </c>
      <c r="AO13" s="123">
        <v>1126.1199999999999</v>
      </c>
      <c r="AP13" s="60">
        <v>247.74639999999999</v>
      </c>
      <c r="AQ13" s="60">
        <v>757.93844435999995</v>
      </c>
      <c r="AR13" s="60">
        <f t="shared" si="4"/>
        <v>75.016199592086636</v>
      </c>
      <c r="AS13" s="60">
        <f t="shared" si="5"/>
        <v>237.18925677801838</v>
      </c>
      <c r="AT13" s="125">
        <v>105.414000288325</v>
      </c>
      <c r="AU13" s="126">
        <v>16.801483672961002</v>
      </c>
      <c r="AV13" s="60">
        <v>163.31697565932771</v>
      </c>
      <c r="AW13" s="60">
        <f t="shared" si="6"/>
        <v>3.1593668941296946</v>
      </c>
      <c r="AX13" s="60">
        <f t="shared" si="7"/>
        <v>95.584199710183412</v>
      </c>
      <c r="AY13" s="60">
        <v>120.02679101538266</v>
      </c>
      <c r="AZ13" s="124">
        <v>3024.6751335876424</v>
      </c>
      <c r="BA13" s="127">
        <v>254</v>
      </c>
      <c r="BB13" s="60">
        <v>1294.680333333333</v>
      </c>
      <c r="BC13" s="60">
        <v>135.0166399551056</v>
      </c>
      <c r="BD13" s="61">
        <v>108.01331196408449</v>
      </c>
      <c r="BE13" s="61">
        <v>27.003327991021109</v>
      </c>
      <c r="BF13" s="60">
        <v>50.63124874999999</v>
      </c>
      <c r="BG13" s="61">
        <v>40.504998999999998</v>
      </c>
      <c r="BH13" s="61">
        <v>10.126249749999992</v>
      </c>
      <c r="BI13" s="60">
        <v>108.06396020880601</v>
      </c>
      <c r="BJ13" s="61">
        <f t="shared" si="8"/>
        <v>63.246377863487474</v>
      </c>
      <c r="BK13" s="60">
        <f t="shared" si="9"/>
        <v>2.0904973102393525</v>
      </c>
      <c r="BL13" s="60">
        <v>79.419609112362238</v>
      </c>
      <c r="BM13" s="124">
        <v>2001.3741496315281</v>
      </c>
      <c r="BN13" s="123">
        <v>45.38</v>
      </c>
      <c r="BO13" s="60">
        <v>9.9836000000000009</v>
      </c>
      <c r="BP13" s="60">
        <v>30.543145140000004</v>
      </c>
      <c r="BQ13" s="60">
        <f t="shared" si="10"/>
        <v>3.0229772470863607</v>
      </c>
      <c r="BR13" s="60">
        <f t="shared" si="11"/>
        <v>9.5581718401116014</v>
      </c>
      <c r="BS13" s="60">
        <v>5.8984775044250002</v>
      </c>
      <c r="BT13" s="60">
        <v>6.7017812530430261</v>
      </c>
      <c r="BU13" s="60">
        <f t="shared" si="12"/>
        <v>0.12964595834011736</v>
      </c>
      <c r="BV13" s="60">
        <f t="shared" si="13"/>
        <v>3.922338110405986</v>
      </c>
      <c r="BW13" s="60">
        <v>4.9253501948734026</v>
      </c>
      <c r="BX13" s="124">
        <v>124.11882491080972</v>
      </c>
      <c r="BY13" s="59">
        <v>1032.8699999999999</v>
      </c>
      <c r="BZ13" s="60">
        <v>75.399510000000006</v>
      </c>
      <c r="CA13" s="61">
        <f t="shared" si="14"/>
        <v>44.128920418680003</v>
      </c>
      <c r="CB13" s="61">
        <f t="shared" si="15"/>
        <v>1.4586035209500001</v>
      </c>
      <c r="CC13" s="60">
        <v>55.413475499999997</v>
      </c>
      <c r="CD13" s="62">
        <v>1396.4195825999998</v>
      </c>
      <c r="CE13" s="123"/>
      <c r="CF13" s="60">
        <v>0</v>
      </c>
      <c r="CG13" s="61">
        <f t="shared" si="16"/>
        <v>0</v>
      </c>
      <c r="CH13" s="61">
        <f t="shared" si="17"/>
        <v>0</v>
      </c>
      <c r="CI13" s="60">
        <v>0</v>
      </c>
      <c r="CJ13" s="124">
        <v>0</v>
      </c>
      <c r="CK13" s="128">
        <v>1458.8481681678468</v>
      </c>
      <c r="CL13" s="129">
        <v>320.94659699692636</v>
      </c>
      <c r="CM13" s="129">
        <v>152.75799516216915</v>
      </c>
      <c r="CN13" s="130">
        <v>100.42492479511664</v>
      </c>
      <c r="CO13" s="131">
        <f t="shared" si="18"/>
        <v>48.952129591379602</v>
      </c>
      <c r="CP13" s="129">
        <v>981.88213612987374</v>
      </c>
      <c r="CQ13" s="131">
        <f t="shared" si="19"/>
        <v>97.18080254131813</v>
      </c>
      <c r="CR13" s="129">
        <v>307.27019568048269</v>
      </c>
      <c r="CS13" s="129">
        <v>212.75374744134757</v>
      </c>
      <c r="CT13" s="131">
        <f t="shared" si="20"/>
        <v>4.1157212442528692</v>
      </c>
      <c r="CU13" s="131">
        <f t="shared" si="21"/>
        <v>124.51796025750261</v>
      </c>
      <c r="CV13" s="129">
        <f t="shared" si="22"/>
        <v>3127.1886438981637</v>
      </c>
      <c r="CW13" s="124">
        <f t="shared" si="23"/>
        <v>3940.2576913116864</v>
      </c>
      <c r="CX13" s="123">
        <v>157.60333</v>
      </c>
      <c r="CY13" s="60">
        <v>11.505043089999999</v>
      </c>
      <c r="CZ13" s="60">
        <f t="shared" si="24"/>
        <v>0.22256505857605</v>
      </c>
      <c r="DA13" s="60">
        <f t="shared" si="25"/>
        <v>6.7335335591981194</v>
      </c>
      <c r="DB13" s="60">
        <v>8.4554186545000007</v>
      </c>
      <c r="DC13" s="124">
        <v>213.07655009339996</v>
      </c>
      <c r="DD13" s="123">
        <v>5.2832200000000009</v>
      </c>
      <c r="DE13" s="60">
        <v>0.38567506000000001</v>
      </c>
      <c r="DF13" s="60">
        <f t="shared" si="26"/>
        <v>7.4608840357000003E-3</v>
      </c>
      <c r="DG13" s="60">
        <f t="shared" si="27"/>
        <v>0.22572327101608</v>
      </c>
      <c r="DH13" s="60">
        <v>0.28344475299999999</v>
      </c>
      <c r="DI13" s="124">
        <v>7.1428077756000006</v>
      </c>
      <c r="DJ13" s="59">
        <v>66.124682179200008</v>
      </c>
      <c r="DK13" s="60">
        <v>14.547430079424002</v>
      </c>
      <c r="DL13" s="60">
        <v>1.0807014348385828</v>
      </c>
      <c r="DM13" s="60">
        <v>44.505415714757106</v>
      </c>
      <c r="DN13" s="60">
        <f t="shared" si="28"/>
        <v>4.4048790149523702</v>
      </c>
      <c r="DO13" s="60">
        <f t="shared" si="29"/>
        <v>13.927524793776088</v>
      </c>
      <c r="DP13" s="60">
        <v>9.2168507468000378</v>
      </c>
      <c r="DQ13" s="60">
        <f t="shared" si="30"/>
        <v>0.17829997769684675</v>
      </c>
      <c r="DR13" s="60">
        <f t="shared" si="31"/>
        <v>5.3943278028781645</v>
      </c>
      <c r="DS13" s="60">
        <v>6.7737540077509868</v>
      </c>
      <c r="DT13" s="62">
        <v>170.69860099532485</v>
      </c>
      <c r="DU13" s="123">
        <v>291.64999999999998</v>
      </c>
      <c r="DV13" s="60">
        <v>64.162999999999997</v>
      </c>
      <c r="DW13" s="60">
        <v>196.29590744999999</v>
      </c>
      <c r="DX13" s="60">
        <f t="shared" si="32"/>
        <v>19.428191143956301</v>
      </c>
      <c r="DY13" s="60">
        <f t="shared" si="33"/>
        <v>61.428841277402995</v>
      </c>
      <c r="DZ13" s="60">
        <v>5.62583956825</v>
      </c>
      <c r="EA13" s="60">
        <v>3.5060594093958302</v>
      </c>
      <c r="EB13" s="60"/>
      <c r="EC13" s="60">
        <v>40.970578869218137</v>
      </c>
      <c r="ED13" s="60">
        <f t="shared" si="34"/>
        <v>0.79257584822502491</v>
      </c>
      <c r="EE13" s="60">
        <f t="shared" si="35"/>
        <v>23.978768753629563</v>
      </c>
      <c r="EF13" s="60">
        <v>30.110569264843196</v>
      </c>
      <c r="EG13" s="124">
        <v>758.7863454740484</v>
      </c>
      <c r="EH13" s="128">
        <v>1288.9696240873018</v>
      </c>
      <c r="EI13" s="129">
        <v>283.57331729920634</v>
      </c>
      <c r="EJ13" s="129">
        <v>1848.7050226981137</v>
      </c>
      <c r="EK13" s="129">
        <v>867.54487240083051</v>
      </c>
      <c r="EL13" s="129">
        <f t="shared" si="36"/>
        <v>85.864386200999803</v>
      </c>
      <c r="EM13" s="129">
        <v>271.48949236911591</v>
      </c>
      <c r="EN13" s="129">
        <v>313.08187706343796</v>
      </c>
      <c r="EO13" s="129">
        <f t="shared" si="37"/>
        <v>6.0565689117922075</v>
      </c>
      <c r="EP13" s="129">
        <f t="shared" si="38"/>
        <v>183.23680402516422</v>
      </c>
      <c r="EQ13" s="129">
        <v>4601.8747135488902</v>
      </c>
      <c r="ER13" s="124">
        <v>5798.3621390716016</v>
      </c>
      <c r="ES13" s="123">
        <v>302.2</v>
      </c>
      <c r="ET13" s="60">
        <v>66.483999999999995</v>
      </c>
      <c r="EU13" s="60">
        <v>203.39661659999999</v>
      </c>
      <c r="EV13" s="60">
        <f t="shared" si="39"/>
        <v>20.130976731368399</v>
      </c>
      <c r="EW13" s="60">
        <f t="shared" si="40"/>
        <v>63.650937198803994</v>
      </c>
      <c r="EX13" s="60">
        <v>23.828743739124999</v>
      </c>
      <c r="EY13" s="60">
        <v>43.501383304756096</v>
      </c>
      <c r="EZ13" s="60">
        <f t="shared" si="41"/>
        <v>0.84153426003050669</v>
      </c>
      <c r="FA13" s="60">
        <f t="shared" si="42"/>
        <v>25.459967604007993</v>
      </c>
      <c r="FB13" s="60">
        <v>31.9705371821941</v>
      </c>
      <c r="FC13" s="124">
        <v>805.65753699129027</v>
      </c>
      <c r="FD13" s="123">
        <v>0.83333333333333293</v>
      </c>
      <c r="FE13" s="60">
        <v>6.0833333333333302E-2</v>
      </c>
      <c r="FF13" s="60">
        <f t="shared" si="43"/>
        <v>1.1768208333333328E-3</v>
      </c>
      <c r="FG13" s="60">
        <f t="shared" si="44"/>
        <v>3.5603803333333316E-2</v>
      </c>
      <c r="FH13" s="60">
        <v>4.4708333333333301E-2</v>
      </c>
      <c r="FI13" s="124">
        <v>1.1266499999999995</v>
      </c>
      <c r="FJ13" s="123">
        <v>1562.8523866666601</v>
      </c>
      <c r="FK13" s="60">
        <v>114.088224226666</v>
      </c>
      <c r="FL13" s="60">
        <f t="shared" si="45"/>
        <v>2.2070366976648539</v>
      </c>
      <c r="FM13" s="60">
        <f t="shared" si="46"/>
        <v>66.772186816692354</v>
      </c>
      <c r="FN13" s="60">
        <v>83.846999999999994</v>
      </c>
      <c r="FO13" s="124">
        <v>2112.9451330719912</v>
      </c>
      <c r="FP13" s="123">
        <v>1216.1473333333302</v>
      </c>
      <c r="FQ13" s="60">
        <v>88.778755333333095</v>
      </c>
      <c r="FR13" s="60">
        <f t="shared" si="47"/>
        <v>1.7174250219233289</v>
      </c>
      <c r="FS13" s="60">
        <f t="shared" si="48"/>
        <v>51.959364576429195</v>
      </c>
      <c r="FT13" s="60">
        <v>65.246304433333407</v>
      </c>
      <c r="FU13" s="62">
        <v>1644.2068717199957</v>
      </c>
      <c r="FV13" s="132">
        <f t="shared" si="49"/>
        <v>6783.8862188099056</v>
      </c>
      <c r="FW13" s="133">
        <f t="shared" si="50"/>
        <v>2142.9353142347563</v>
      </c>
      <c r="FX13" s="133">
        <f t="shared" si="51"/>
        <v>214.27192422842512</v>
      </c>
      <c r="FY13" s="133">
        <f t="shared" si="52"/>
        <v>1294.680333333333</v>
      </c>
      <c r="FZ13" s="133">
        <f t="shared" si="53"/>
        <v>1032.8699999999999</v>
      </c>
      <c r="GA13" s="133">
        <f t="shared" si="54"/>
        <v>0</v>
      </c>
      <c r="GB13" s="133">
        <f t="shared" si="55"/>
        <v>157.60333</v>
      </c>
      <c r="GC13" s="133">
        <f t="shared" si="56"/>
        <v>5.2832200000000009</v>
      </c>
      <c r="GD13" s="133">
        <f t="shared" si="57"/>
        <v>1562.8523866666601</v>
      </c>
      <c r="GE13" s="133">
        <f t="shared" si="58"/>
        <v>1216.1473333333302</v>
      </c>
      <c r="GF13" s="133">
        <f t="shared" si="59"/>
        <v>3742.5532551054612</v>
      </c>
      <c r="GG13" s="134">
        <f t="shared" si="60"/>
        <v>1428.8574310962977</v>
      </c>
      <c r="GH13" s="134">
        <f t="shared" si="61"/>
        <v>370.41546587080802</v>
      </c>
      <c r="GI13" s="133">
        <f t="shared" si="62"/>
        <v>1325.1750821660526</v>
      </c>
      <c r="GJ13" s="134">
        <f t="shared" si="63"/>
        <v>946.21073538677683</v>
      </c>
      <c r="GK13" s="135">
        <f t="shared" si="64"/>
        <v>25.6355119645023</v>
      </c>
      <c r="GL13" s="132">
        <f t="shared" si="65"/>
        <v>19478.258397877926</v>
      </c>
      <c r="GM13" s="136">
        <f t="shared" si="66"/>
        <v>24542.605581326188</v>
      </c>
      <c r="GN13" s="114">
        <f t="shared" si="67"/>
        <v>21501.979127006194</v>
      </c>
      <c r="GO13" s="115">
        <f t="shared" si="68"/>
        <v>11392.575613774672</v>
      </c>
      <c r="GP13" s="115">
        <f t="shared" si="69"/>
        <v>765.0050606362862</v>
      </c>
      <c r="GQ13" s="30">
        <f t="shared" si="70"/>
        <v>0.52983846493766484</v>
      </c>
      <c r="GR13" s="31">
        <f t="shared" si="71"/>
        <v>3.5578355653570988E-2</v>
      </c>
      <c r="GS13" s="137">
        <f t="shared" si="72"/>
        <v>1.0885367747464703</v>
      </c>
      <c r="GT13" s="116">
        <f t="shared" si="73"/>
        <v>24542.605581326188</v>
      </c>
      <c r="GU13" s="115">
        <f t="shared" si="74"/>
        <v>11540.282525469154</v>
      </c>
      <c r="GV13" s="115">
        <f t="shared" si="75"/>
        <v>769.00685660030661</v>
      </c>
      <c r="GW13" s="24">
        <f t="shared" si="76"/>
        <v>0.47021423569834192</v>
      </c>
      <c r="GX13" s="117">
        <f t="shared" si="77"/>
        <v>3.1333545823081774E-2</v>
      </c>
      <c r="GY13" s="137">
        <f t="shared" si="78"/>
        <v>1.0785361369819255</v>
      </c>
      <c r="GZ13" s="114">
        <f t="shared" si="79"/>
        <v>16956.847449937002</v>
      </c>
      <c r="HA13" s="115">
        <f t="shared" si="80"/>
        <v>9345.6661231899088</v>
      </c>
      <c r="HB13" s="115">
        <f t="shared" si="81"/>
        <v>489.52761264752422</v>
      </c>
      <c r="HC13" s="30">
        <f t="shared" si="82"/>
        <v>0.55114408210499233</v>
      </c>
      <c r="HD13" s="31">
        <f t="shared" si="83"/>
        <v>2.8869022623031437E-2</v>
      </c>
      <c r="HE13" s="137">
        <f t="shared" si="84"/>
        <v>1.0908360892701601</v>
      </c>
      <c r="HF13" s="114">
        <f t="shared" si="85"/>
        <v>19500.604977374667</v>
      </c>
      <c r="HG13" s="115">
        <f t="shared" si="86"/>
        <v>11295.353281722919</v>
      </c>
      <c r="HH13" s="115">
        <f t="shared" si="87"/>
        <v>575.23796221063822</v>
      </c>
      <c r="HI13" s="30">
        <f t="shared" si="88"/>
        <v>0.57923091590379949</v>
      </c>
      <c r="HJ13" s="31">
        <f t="shared" si="89"/>
        <v>2.9498467502831367E-2</v>
      </c>
      <c r="HK13" s="138">
        <f t="shared" si="90"/>
        <v>1.0953347971383138</v>
      </c>
      <c r="HL13" s="29">
        <f t="shared" si="91"/>
        <v>3.7071106552485356</v>
      </c>
      <c r="HM13" s="30">
        <f t="shared" si="92"/>
        <v>4.2497458492921956</v>
      </c>
      <c r="HN13" s="30">
        <f t="shared" si="93"/>
        <v>2.9298766521707229</v>
      </c>
      <c r="HO13" s="31">
        <f t="shared" si="94"/>
        <v>3.3831605879211102</v>
      </c>
      <c r="HR13" s="32">
        <f t="shared" si="95"/>
        <v>1547.3707607404842</v>
      </c>
      <c r="HS13" s="33">
        <f t="shared" si="96"/>
        <v>1789.8437589485181</v>
      </c>
      <c r="HT13" s="33">
        <f t="shared" si="97"/>
        <v>68.024086954852351</v>
      </c>
      <c r="HU13" s="33">
        <f t="shared" si="98"/>
        <v>78.561018024158983</v>
      </c>
      <c r="HV13" s="33">
        <f t="shared" si="99"/>
        <v>2018.855180506084</v>
      </c>
      <c r="HW13" s="30">
        <f t="shared" si="100"/>
        <v>0.76645951412552105</v>
      </c>
      <c r="HX13" s="31">
        <f t="shared" si="101"/>
        <v>3.3694386606670894E-2</v>
      </c>
      <c r="HY13" s="139">
        <f t="shared" si="102"/>
        <v>1.1253234663488425</v>
      </c>
      <c r="HZ13" s="32">
        <f t="shared" si="103"/>
        <v>1779.8500169156061</v>
      </c>
      <c r="IA13" s="33">
        <f t="shared" si="104"/>
        <v>2058.7525145662817</v>
      </c>
      <c r="IB13" s="33">
        <f t="shared" si="105"/>
        <v>94.977050159177324</v>
      </c>
      <c r="IC13" s="33">
        <f t="shared" si="106"/>
        <v>109.68899522883389</v>
      </c>
      <c r="ID13" s="33">
        <f t="shared" si="107"/>
        <v>2400.5358203076526</v>
      </c>
      <c r="IE13" s="30">
        <f t="shared" si="108"/>
        <v>0.74143864126447434</v>
      </c>
      <c r="IF13" s="31">
        <f t="shared" si="109"/>
        <v>3.9564937692537772E-2</v>
      </c>
      <c r="IG13" s="139">
        <f t="shared" si="110"/>
        <v>1.1223120439347172</v>
      </c>
      <c r="IH13" s="32">
        <f t="shared" si="111"/>
        <v>77.160580993454715</v>
      </c>
      <c r="II13" s="33">
        <f t="shared" si="112"/>
        <v>89.251644035129075</v>
      </c>
      <c r="IJ13" s="33">
        <f t="shared" si="113"/>
        <v>150.60880827432385</v>
      </c>
      <c r="IK13" s="33">
        <f t="shared" si="114"/>
        <v>173.93811267601663</v>
      </c>
      <c r="IL13" s="33">
        <f t="shared" si="115"/>
        <v>1588.3921822472446</v>
      </c>
      <c r="IM13" s="30">
        <f t="shared" si="116"/>
        <v>4.857778945013979E-2</v>
      </c>
      <c r="IN13" s="31">
        <f t="shared" si="117"/>
        <v>9.4818401876823458E-2</v>
      </c>
      <c r="IO13" s="139">
        <f t="shared" si="118"/>
        <v>1.0222995100575569</v>
      </c>
      <c r="IP13" s="32">
        <f t="shared" si="119"/>
        <v>71.809822139631464</v>
      </c>
      <c r="IQ13" s="33">
        <f t="shared" si="120"/>
        <v>83.06242126891172</v>
      </c>
      <c r="IR13" s="33">
        <f t="shared" si="121"/>
        <v>3.1526232054264782</v>
      </c>
      <c r="IS13" s="33">
        <f t="shared" si="122"/>
        <v>3.6409645399470398</v>
      </c>
      <c r="IT13" s="33">
        <f t="shared" si="123"/>
        <v>98.507003897468039</v>
      </c>
      <c r="IU13" s="30">
        <f t="shared" si="124"/>
        <v>0.72898189264161772</v>
      </c>
      <c r="IV13" s="31">
        <f t="shared" si="125"/>
        <v>3.2004051292717384E-2</v>
      </c>
      <c r="IW13" s="139">
        <f t="shared" si="126"/>
        <v>1.1191888901221836</v>
      </c>
      <c r="IX13" s="32">
        <f t="shared" si="127"/>
        <v>53.837282910789604</v>
      </c>
      <c r="IY13" s="33">
        <f t="shared" si="128"/>
        <v>62.273585142910335</v>
      </c>
      <c r="IZ13" s="33">
        <f t="shared" si="129"/>
        <v>1.4586035209500001</v>
      </c>
      <c r="JA13" s="33">
        <f t="shared" si="130"/>
        <v>1.6845412063451553</v>
      </c>
      <c r="JB13" s="33">
        <f t="shared" si="131"/>
        <v>1108.2695099999999</v>
      </c>
      <c r="JC13" s="30">
        <f t="shared" si="132"/>
        <v>4.8577789450139804E-2</v>
      </c>
      <c r="JD13" s="31">
        <f t="shared" si="133"/>
        <v>1.3161090400745576E-3</v>
      </c>
      <c r="JE13" s="139">
        <f t="shared" si="134"/>
        <v>1.0078160048971445</v>
      </c>
      <c r="JF13" s="32">
        <f t="shared" si="135"/>
        <v>0</v>
      </c>
      <c r="JG13" s="33">
        <f t="shared" si="136"/>
        <v>0</v>
      </c>
      <c r="JH13" s="33">
        <f t="shared" si="137"/>
        <v>0</v>
      </c>
      <c r="JI13" s="33">
        <f t="shared" si="138"/>
        <v>0</v>
      </c>
      <c r="JJ13" s="33">
        <f t="shared" si="139"/>
        <v>0</v>
      </c>
      <c r="JK13" s="30"/>
      <c r="JL13" s="31"/>
      <c r="JM13" s="139"/>
      <c r="JN13" s="32">
        <f t="shared" si="140"/>
        <v>2306.5763154091155</v>
      </c>
      <c r="JO13" s="33">
        <f t="shared" si="141"/>
        <v>2668.0168240337239</v>
      </c>
      <c r="JP13" s="33">
        <f t="shared" si="142"/>
        <v>150.24865337695061</v>
      </c>
      <c r="JQ13" s="33">
        <f t="shared" si="143"/>
        <v>173.52216978504026</v>
      </c>
      <c r="JR13" s="33">
        <f t="shared" si="144"/>
        <v>3127.1886438981637</v>
      </c>
      <c r="JS13" s="30">
        <f t="shared" si="145"/>
        <v>0.73758783945118112</v>
      </c>
      <c r="JT13" s="31">
        <f t="shared" si="146"/>
        <v>4.8045919349994748E-2</v>
      </c>
      <c r="JU13" s="139">
        <f t="shared" si="147"/>
        <v>1.1230223273493143</v>
      </c>
      <c r="JV13" s="32">
        <f t="shared" si="148"/>
        <v>8.2149109422217048</v>
      </c>
      <c r="JW13" s="33">
        <f t="shared" si="149"/>
        <v>9.5021874868678466</v>
      </c>
      <c r="JX13" s="33">
        <f t="shared" si="150"/>
        <v>0.22256505857605</v>
      </c>
      <c r="JY13" s="33">
        <f t="shared" si="151"/>
        <v>0.25704038614948016</v>
      </c>
      <c r="JZ13" s="33">
        <f t="shared" si="152"/>
        <v>169.10837308999999</v>
      </c>
      <c r="KA13" s="30">
        <f t="shared" si="153"/>
        <v>4.857778945013979E-2</v>
      </c>
      <c r="KB13" s="31">
        <f t="shared" si="154"/>
        <v>1.3161090400745574E-3</v>
      </c>
      <c r="KC13" s="139">
        <f t="shared" si="155"/>
        <v>1.0078160048971445</v>
      </c>
      <c r="KD13" s="32">
        <f t="shared" si="156"/>
        <v>0.27538239063961761</v>
      </c>
      <c r="KE13" s="33">
        <f t="shared" si="157"/>
        <v>0.31853481125284572</v>
      </c>
      <c r="KF13" s="33">
        <f t="shared" si="158"/>
        <v>7.4608840357000003E-3</v>
      </c>
      <c r="KG13" s="33">
        <f t="shared" si="159"/>
        <v>8.6165749728299313E-3</v>
      </c>
      <c r="KH13" s="33">
        <f t="shared" si="160"/>
        <v>5.6688950600000005</v>
      </c>
      <c r="KI13" s="30">
        <f t="shared" si="161"/>
        <v>4.857778945013979E-2</v>
      </c>
      <c r="KJ13" s="31">
        <f t="shared" si="162"/>
        <v>1.3161090400745572E-3</v>
      </c>
      <c r="KK13" s="139">
        <f t="shared" si="163"/>
        <v>1.0078160048971445</v>
      </c>
      <c r="KL13" s="32">
        <f t="shared" si="164"/>
        <v>104.2447724265422</v>
      </c>
      <c r="KM13" s="33">
        <f t="shared" si="165"/>
        <v>120.57992826578136</v>
      </c>
      <c r="KN13" s="33">
        <f t="shared" si="166"/>
        <v>4.5831789926492172</v>
      </c>
      <c r="KO13" s="33">
        <f t="shared" si="167"/>
        <v>5.2931134186105808</v>
      </c>
      <c r="KP13" s="33">
        <f t="shared" si="168"/>
        <v>135.47508015501973</v>
      </c>
      <c r="KQ13" s="30">
        <f t="shared" si="169"/>
        <v>0.76947562833886718</v>
      </c>
      <c r="KR13" s="31">
        <f t="shared" si="170"/>
        <v>3.383042097044589E-2</v>
      </c>
      <c r="KS13" s="139">
        <f t="shared" si="171"/>
        <v>1.1258171631690226</v>
      </c>
      <c r="KT13" s="32">
        <f t="shared" si="172"/>
        <v>460.01028423785971</v>
      </c>
      <c r="KU13" s="33">
        <f t="shared" si="173"/>
        <v>532.0938957779324</v>
      </c>
      <c r="KV13" s="33">
        <f t="shared" si="174"/>
        <v>20.220766992181325</v>
      </c>
      <c r="KW13" s="33">
        <f t="shared" si="175"/>
        <v>23.352963799270213</v>
      </c>
      <c r="KX13" s="33">
        <f t="shared" si="176"/>
        <v>602.2113852968638</v>
      </c>
      <c r="KY13" s="30">
        <f t="shared" si="177"/>
        <v>0.76386846125649854</v>
      </c>
      <c r="KZ13" s="31">
        <f t="shared" si="178"/>
        <v>3.3577523583705367E-2</v>
      </c>
      <c r="LA13" s="139">
        <f t="shared" si="179"/>
        <v>1.1248993462820094</v>
      </c>
      <c r="LB13" s="32">
        <f t="shared" si="180"/>
        <v>2127.3090229875297</v>
      </c>
      <c r="LC13" s="33">
        <f t="shared" si="181"/>
        <v>2460.6583468896756</v>
      </c>
      <c r="LD13" s="33">
        <f t="shared" si="182"/>
        <v>91.920955112792015</v>
      </c>
      <c r="LE13" s="33">
        <f t="shared" si="183"/>
        <v>106.1595110597635</v>
      </c>
      <c r="LF13" s="33">
        <f t="shared" si="184"/>
        <v>4601.8747135488902</v>
      </c>
      <c r="LG13" s="30">
        <f t="shared" si="185"/>
        <v>0.46227008673753828</v>
      </c>
      <c r="LH13" s="31">
        <f t="shared" si="186"/>
        <v>1.9974675721213645E-2</v>
      </c>
      <c r="LI13" s="139">
        <f t="shared" si="187"/>
        <v>1.0755317998609883</v>
      </c>
      <c r="LJ13" s="32">
        <f t="shared" si="188"/>
        <v>477.39930385943057</v>
      </c>
      <c r="LK13" s="33">
        <f t="shared" si="189"/>
        <v>552.20777477420336</v>
      </c>
      <c r="LL13" s="33">
        <f t="shared" si="190"/>
        <v>20.972510991398906</v>
      </c>
      <c r="LM13" s="33">
        <f t="shared" si="191"/>
        <v>24.221152943966597</v>
      </c>
      <c r="LN13" s="33">
        <f t="shared" si="192"/>
        <v>639.41074364388112</v>
      </c>
      <c r="LO13" s="30">
        <f t="shared" si="193"/>
        <v>0.74662383859680248</v>
      </c>
      <c r="LP13" s="31">
        <f t="shared" si="194"/>
        <v>3.2799747579905406E-2</v>
      </c>
      <c r="LQ13" s="139">
        <f t="shared" si="195"/>
        <v>1.1220766364082464</v>
      </c>
      <c r="LR13" s="32">
        <f t="shared" si="196"/>
        <v>4.3436640066666643E-2</v>
      </c>
      <c r="LS13" s="33">
        <f t="shared" si="197"/>
        <v>5.0243161565113312E-2</v>
      </c>
      <c r="LT13" s="33">
        <f t="shared" si="198"/>
        <v>1.1768208333333328E-3</v>
      </c>
      <c r="LU13" s="33">
        <f t="shared" si="199"/>
        <v>1.359110380416666E-3</v>
      </c>
      <c r="LV13" s="33">
        <f t="shared" si="200"/>
        <v>0.89416666666666633</v>
      </c>
      <c r="LW13" s="30">
        <f t="shared" si="201"/>
        <v>4.857778945013979E-2</v>
      </c>
      <c r="LX13" s="31">
        <f t="shared" si="202"/>
        <v>1.3161090400745572E-3</v>
      </c>
      <c r="LY13" s="139">
        <f t="shared" si="203"/>
        <v>1.0078160048971445</v>
      </c>
      <c r="LZ13" s="32">
        <f t="shared" si="204"/>
        <v>81.462067916364674</v>
      </c>
      <c r="MA13" s="33">
        <f t="shared" si="205"/>
        <v>94.227173958859026</v>
      </c>
      <c r="MB13" s="33">
        <f t="shared" si="206"/>
        <v>2.2070366976648539</v>
      </c>
      <c r="MC13" s="33">
        <f t="shared" si="207"/>
        <v>2.5489066821331399</v>
      </c>
      <c r="MD13" s="33">
        <f t="shared" si="208"/>
        <v>1676.9405818031678</v>
      </c>
      <c r="ME13" s="30">
        <f t="shared" si="209"/>
        <v>4.8577790292826453E-2</v>
      </c>
      <c r="MF13" s="31">
        <f t="shared" si="210"/>
        <v>1.3161090629053107E-3</v>
      </c>
      <c r="MG13" s="139">
        <f t="shared" si="211"/>
        <v>1.0078160050327301</v>
      </c>
      <c r="MH13" s="32">
        <f t="shared" si="212"/>
        <v>63.390424783243617</v>
      </c>
      <c r="MI13" s="33">
        <f t="shared" si="213"/>
        <v>73.323704346777902</v>
      </c>
      <c r="MJ13" s="33">
        <f t="shared" si="214"/>
        <v>1.7174250219233289</v>
      </c>
      <c r="MK13" s="33">
        <f t="shared" si="215"/>
        <v>1.9834541578192526</v>
      </c>
      <c r="ML13" s="33">
        <f t="shared" si="216"/>
        <v>1304.9260886666632</v>
      </c>
      <c r="MM13" s="30">
        <f t="shared" si="217"/>
        <v>4.8577789450139797E-2</v>
      </c>
      <c r="MN13" s="31">
        <f t="shared" si="218"/>
        <v>1.3161090400745574E-3</v>
      </c>
      <c r="MO13" s="139">
        <f t="shared" si="219"/>
        <v>1.0078160048971445</v>
      </c>
      <c r="MP13" s="34">
        <v>3.4055906435608976</v>
      </c>
      <c r="MQ13" s="35">
        <v>3.9402906435608975</v>
      </c>
      <c r="MR13" s="35">
        <v>2.6859000000000002</v>
      </c>
      <c r="MS13" s="36">
        <v>3.0887000000000002</v>
      </c>
      <c r="MT13" s="34">
        <f t="shared" si="220"/>
        <v>1.0885367747464703</v>
      </c>
      <c r="MU13" s="35">
        <f t="shared" si="221"/>
        <v>1.0785361369819255</v>
      </c>
      <c r="MV13" s="35">
        <f t="shared" si="222"/>
        <v>1.0908360892701601</v>
      </c>
      <c r="MW13" s="36">
        <f t="shared" si="223"/>
        <v>1.0953347971383138</v>
      </c>
      <c r="MX13" s="41">
        <f t="shared" si="224"/>
        <v>3.7071106552485356</v>
      </c>
      <c r="MY13" s="271">
        <f t="shared" si="225"/>
        <v>4.2497458492921956</v>
      </c>
      <c r="MZ13" s="42">
        <f t="shared" si="226"/>
        <v>2.9298766521707229</v>
      </c>
      <c r="NA13" s="140">
        <f t="shared" si="227"/>
        <v>3.3831605879211102</v>
      </c>
      <c r="NB13" s="34">
        <f t="shared" si="228"/>
        <v>1.0885506381939229</v>
      </c>
      <c r="NC13" s="35">
        <f t="shared" si="229"/>
        <v>1.0786100495503426</v>
      </c>
      <c r="ND13" s="35">
        <f t="shared" si="230"/>
        <v>1.0908523871238784</v>
      </c>
      <c r="NE13" s="141">
        <f t="shared" si="231"/>
        <v>1.0953477899508981</v>
      </c>
      <c r="NF13" s="37">
        <f t="shared" si="232"/>
        <v>3.707157868475468</v>
      </c>
      <c r="NG13" s="38">
        <f t="shared" si="233"/>
        <v>4.2500370862939709</v>
      </c>
      <c r="NH13" s="38">
        <f t="shared" si="234"/>
        <v>2.9299204265760252</v>
      </c>
      <c r="NI13" s="39">
        <f t="shared" si="235"/>
        <v>3.3832007188213389</v>
      </c>
      <c r="NJ13" s="118">
        <f t="shared" si="236"/>
        <v>-4.7213226932463215E-5</v>
      </c>
      <c r="NK13" s="118">
        <f t="shared" si="237"/>
        <v>-2.9123700177535738E-4</v>
      </c>
      <c r="NL13" s="118">
        <f t="shared" si="238"/>
        <v>-4.3774405302343666E-5</v>
      </c>
      <c r="NM13" s="118">
        <f t="shared" si="239"/>
        <v>-4.0130900228696476E-5</v>
      </c>
      <c r="NN13" s="119">
        <f t="shared" si="240"/>
        <v>0.45328029224531374</v>
      </c>
      <c r="NO13" s="120">
        <f t="shared" si="241"/>
        <v>0.53747523784033602</v>
      </c>
      <c r="NP13" s="120">
        <f t="shared" si="242"/>
        <v>0.32395714965412908</v>
      </c>
      <c r="NQ13" s="120">
        <f t="shared" si="243"/>
        <v>2.2048021135407016E-2</v>
      </c>
      <c r="NR13" s="120">
        <f>R13*JE13+0.004</f>
        <v>0.25141882920224895</v>
      </c>
      <c r="NS13" s="120">
        <f t="shared" si="244"/>
        <v>0</v>
      </c>
      <c r="NT13" s="120">
        <f t="shared" si="245"/>
        <v>0.70188895459332146</v>
      </c>
      <c r="NU13" s="120">
        <f t="shared" si="246"/>
        <v>3.3963399365033772E-2</v>
      </c>
      <c r="NV13" s="120">
        <f t="shared" si="247"/>
        <v>1.1085976053868589E-3</v>
      </c>
      <c r="NW13" s="120">
        <f t="shared" si="248"/>
        <v>3.0397063405563609E-2</v>
      </c>
      <c r="NX13" s="120">
        <f t="shared" si="249"/>
        <v>0.13510041148846932</v>
      </c>
      <c r="NY13" s="120">
        <f t="shared" si="250"/>
        <v>0.9874457454523734</v>
      </c>
      <c r="NZ13" s="120">
        <f t="shared" si="251"/>
        <v>0.14317697880569222</v>
      </c>
      <c r="OA13" s="120">
        <f t="shared" si="252"/>
        <v>1.0078160048971445E-4</v>
      </c>
      <c r="OB13" s="120">
        <f t="shared" si="253"/>
        <v>0.33721523528395148</v>
      </c>
      <c r="OC13" s="121">
        <f t="shared" si="254"/>
        <v>0.29146038861625423</v>
      </c>
      <c r="OD13" s="4"/>
      <c r="OE13" s="4">
        <f t="shared" si="255"/>
        <v>26497.952374151399</v>
      </c>
      <c r="OF13" s="4"/>
      <c r="OG13" s="4"/>
      <c r="OH13" s="4">
        <f t="shared" si="256"/>
        <v>0</v>
      </c>
      <c r="OI13" s="4"/>
      <c r="OJ13" s="583">
        <f t="shared" si="257"/>
        <v>24166.179772000069</v>
      </c>
      <c r="OK13" s="284">
        <f t="shared" si="258"/>
        <v>1301.4161999999999</v>
      </c>
      <c r="OL13" s="584">
        <f>OK13/OJ13</f>
        <v>5.3852789819426664E-2</v>
      </c>
      <c r="OM13" s="585">
        <f t="shared" ref="OM13:OM76" si="281">QJ13</f>
        <v>2482.08</v>
      </c>
      <c r="ON13" s="284">
        <f>OM13*1.05</f>
        <v>2606.1840000000002</v>
      </c>
      <c r="OO13" s="33">
        <f t="shared" si="259"/>
        <v>2.0025753483013355</v>
      </c>
      <c r="OP13" s="586">
        <f t="shared" ref="OP13:OP25" si="282">OL13*(ON13-OK13)/OK13</f>
        <v>5.39914795102103E-2</v>
      </c>
      <c r="OQ13" s="33">
        <f t="shared" si="260"/>
        <v>0.22945006594566131</v>
      </c>
      <c r="OR13" s="39">
        <f t="shared" si="261"/>
        <v>0.48086889514791026</v>
      </c>
      <c r="OS13" s="587"/>
      <c r="OT13" s="284">
        <f t="shared" si="262"/>
        <v>0</v>
      </c>
      <c r="OU13" s="584"/>
      <c r="OV13" s="585">
        <f t="shared" ref="OV13:OV76" si="283">QK13</f>
        <v>0</v>
      </c>
      <c r="OW13" s="284">
        <f>OV13*1.05</f>
        <v>0</v>
      </c>
      <c r="OX13" s="33"/>
      <c r="OY13" s="33"/>
      <c r="OZ13" s="33"/>
      <c r="PA13" s="588"/>
      <c r="PB13" s="32">
        <f t="shared" si="263"/>
        <v>4.2497458492921956</v>
      </c>
      <c r="PC13" s="589">
        <f t="shared" si="264"/>
        <v>1.0539914795102103</v>
      </c>
      <c r="PD13" s="590">
        <f>PB13*PC13+0.001</f>
        <v>4.4801959152378572</v>
      </c>
      <c r="PE13" s="591">
        <f t="shared" si="265"/>
        <v>0.45328029224531374</v>
      </c>
      <c r="PF13" s="592">
        <f t="shared" si="266"/>
        <v>0.53747523784033602</v>
      </c>
      <c r="PG13" s="592">
        <f t="shared" si="267"/>
        <v>0.32395714965412908</v>
      </c>
      <c r="PH13" s="592">
        <f t="shared" si="268"/>
        <v>2.2048021135407016E-2</v>
      </c>
      <c r="PI13" s="593">
        <f t="shared" ref="PI13:PI76" si="284">OR13</f>
        <v>0.48086889514791026</v>
      </c>
      <c r="PJ13" s="593">
        <f t="shared" ref="PJ13:PJ76" si="285">PA13</f>
        <v>0</v>
      </c>
      <c r="PK13" s="592">
        <f t="shared" si="269"/>
        <v>0.70188895459332146</v>
      </c>
      <c r="PL13" s="592">
        <f t="shared" si="270"/>
        <v>3.3963399365033772E-2</v>
      </c>
      <c r="PM13" s="592">
        <f t="shared" si="271"/>
        <v>1.1085976053868589E-3</v>
      </c>
      <c r="PN13" s="592">
        <f t="shared" si="272"/>
        <v>3.0397063405563609E-2</v>
      </c>
      <c r="PO13" s="592">
        <f t="shared" si="273"/>
        <v>0.13510041148846932</v>
      </c>
      <c r="PP13" s="592">
        <f t="shared" si="274"/>
        <v>0.9874457454523734</v>
      </c>
      <c r="PQ13" s="592">
        <f t="shared" si="275"/>
        <v>0.14317697880569222</v>
      </c>
      <c r="PR13" s="592">
        <f t="shared" si="276"/>
        <v>1.0078160048971445E-4</v>
      </c>
      <c r="PS13" s="592">
        <f t="shared" si="277"/>
        <v>0.33721523528395148</v>
      </c>
      <c r="PT13" s="594">
        <f t="shared" si="278"/>
        <v>0.29146038861625423</v>
      </c>
      <c r="PU13" s="334"/>
      <c r="PV13" s="310">
        <f t="shared" ref="PV13:PV76" si="286">SUM(PE13:PT13)</f>
        <v>4.4794871522396331</v>
      </c>
      <c r="PW13" s="281">
        <f t="shared" ref="PW13:PW76" si="287">PD13-PV13</f>
        <v>7.0876299822408839E-4</v>
      </c>
      <c r="PX13" s="4"/>
      <c r="QA13" s="133">
        <f t="shared" ref="QA13:QA76" si="288">NR13*G13</f>
        <v>1429.6931722585887</v>
      </c>
      <c r="QB13" s="323">
        <f t="shared" ref="QB13:QB76" si="289">NS13*G13</f>
        <v>0</v>
      </c>
      <c r="QC13" s="258"/>
      <c r="QD13" s="323">
        <v>0</v>
      </c>
      <c r="QF13" s="133">
        <f t="shared" si="279"/>
        <v>2734.4609722585915</v>
      </c>
      <c r="QH13" s="133">
        <f t="shared" ref="QH13:QH76" si="290">PJ13*G13</f>
        <v>0</v>
      </c>
      <c r="QJ13" s="390">
        <f>'лист 1'!E184</f>
        <v>2482.08</v>
      </c>
      <c r="QK13" s="390">
        <f>'лист 1'!F184</f>
        <v>0</v>
      </c>
      <c r="QM13" s="389">
        <f t="shared" ref="QM13:QM76" si="291">QJ13-OM13</f>
        <v>0</v>
      </c>
      <c r="QN13" s="389">
        <f t="shared" ref="QN13:QN76" si="292">QK13-OV13</f>
        <v>0</v>
      </c>
      <c r="QP13" s="4">
        <f t="shared" ref="QP13:QP76" si="293">G13*PB13</f>
        <v>24166.179772000069</v>
      </c>
      <c r="QQ13" s="4">
        <f t="shared" ref="QQ13:QQ76" si="294">G13*PD13</f>
        <v>25476.634072000074</v>
      </c>
      <c r="QS13" s="395">
        <f t="shared" ref="QS13:QS76" si="295">60*(PD13-PB13)</f>
        <v>13.827003956739699</v>
      </c>
      <c r="QU13" s="5">
        <v>3</v>
      </c>
    </row>
    <row r="14" spans="1:463" ht="15.05" customHeight="1" x14ac:dyDescent="0.3">
      <c r="A14" s="452">
        <f t="shared" ref="A14:A26" si="296">A13+1</f>
        <v>3</v>
      </c>
      <c r="B14" s="25" t="s">
        <v>91</v>
      </c>
      <c r="C14" s="26">
        <v>9</v>
      </c>
      <c r="D14" s="256">
        <v>4163.5</v>
      </c>
      <c r="E14" s="27">
        <v>4099.3999999999996</v>
      </c>
      <c r="F14" s="28">
        <v>199.8</v>
      </c>
      <c r="G14" s="311">
        <f t="shared" si="280"/>
        <v>3899.5999999999995</v>
      </c>
      <c r="H14" s="27">
        <v>64.099999999999994</v>
      </c>
      <c r="I14" s="257"/>
      <c r="J14" s="32">
        <v>3.5541936575594528</v>
      </c>
      <c r="K14" s="33">
        <v>4.1235936575594527</v>
      </c>
      <c r="L14" s="33">
        <v>2.7913999999999999</v>
      </c>
      <c r="M14" s="122">
        <v>3.1620999999999997</v>
      </c>
      <c r="N14" s="1">
        <v>0.37069999999999997</v>
      </c>
      <c r="O14" s="2">
        <v>0.76490000000000002</v>
      </c>
      <c r="P14" s="2">
        <v>0.39209365755945308</v>
      </c>
      <c r="Q14" s="2">
        <v>1.8800000000000001E-2</v>
      </c>
      <c r="R14" s="2">
        <v>0.28639999999999999</v>
      </c>
      <c r="S14" s="2">
        <v>0</v>
      </c>
      <c r="T14" s="2">
        <v>0.66449999999999998</v>
      </c>
      <c r="U14" s="2">
        <v>3.3799999999999997E-2</v>
      </c>
      <c r="V14" s="2">
        <v>1.1000000000000001E-3</v>
      </c>
      <c r="W14" s="2">
        <v>4.5199999999999997E-2</v>
      </c>
      <c r="X14" s="2">
        <v>5.45E-2</v>
      </c>
      <c r="Y14" s="2">
        <v>0.70750000000000002</v>
      </c>
      <c r="Z14" s="2">
        <v>0.1603</v>
      </c>
      <c r="AA14" s="2">
        <v>2.0000000000000001E-4</v>
      </c>
      <c r="AB14" s="2">
        <v>0.34060000000000001</v>
      </c>
      <c r="AC14" s="3">
        <v>0.28299999999999997</v>
      </c>
      <c r="AD14" s="123">
        <v>595.04</v>
      </c>
      <c r="AE14" s="60">
        <v>130.90880000000001</v>
      </c>
      <c r="AF14" s="60">
        <v>400.49345711999996</v>
      </c>
      <c r="AG14" s="60">
        <f t="shared" si="0"/>
        <v>39.638439424994878</v>
      </c>
      <c r="AH14" s="60">
        <f t="shared" si="1"/>
        <v>125.33042247113279</v>
      </c>
      <c r="AI14" s="60">
        <v>15.213532995750001</v>
      </c>
      <c r="AJ14" s="60">
        <v>83.340872750708954</v>
      </c>
      <c r="AK14" s="60">
        <f t="shared" si="2"/>
        <v>1.6122291833624649</v>
      </c>
      <c r="AL14" s="60">
        <f t="shared" si="3"/>
        <v>48.77674591306193</v>
      </c>
      <c r="AM14" s="60">
        <v>61.249833143322952</v>
      </c>
      <c r="AN14" s="124">
        <v>1543.4957952117384</v>
      </c>
      <c r="AO14" s="123">
        <v>1178.79</v>
      </c>
      <c r="AP14" s="60">
        <v>259.3338</v>
      </c>
      <c r="AQ14" s="60">
        <v>793.38814587000002</v>
      </c>
      <c r="AR14" s="60">
        <f t="shared" si="4"/>
        <v>78.524798349337388</v>
      </c>
      <c r="AS14" s="60">
        <f t="shared" si="5"/>
        <v>248.2828863685578</v>
      </c>
      <c r="AT14" s="125">
        <v>124.11201649771699</v>
      </c>
      <c r="AU14" s="126">
        <v>23.479736633462107</v>
      </c>
      <c r="AV14" s="60">
        <v>171.96054925284332</v>
      </c>
      <c r="AW14" s="60">
        <f t="shared" si="6"/>
        <v>3.3265768252962542</v>
      </c>
      <c r="AX14" s="60">
        <f t="shared" si="7"/>
        <v>100.64300674011311</v>
      </c>
      <c r="AY14" s="60">
        <v>126.37922558102804</v>
      </c>
      <c r="AZ14" s="124">
        <v>3184.7564846419064</v>
      </c>
      <c r="BA14" s="127">
        <v>204</v>
      </c>
      <c r="BB14" s="60">
        <v>1039.8219999999999</v>
      </c>
      <c r="BC14" s="60">
        <v>108.4385612237856</v>
      </c>
      <c r="BD14" s="61">
        <v>86.75084897902849</v>
      </c>
      <c r="BE14" s="61">
        <v>21.687712244757108</v>
      </c>
      <c r="BF14" s="60">
        <v>40.664467499999994</v>
      </c>
      <c r="BG14" s="61">
        <v>32.531573999999999</v>
      </c>
      <c r="BH14" s="61">
        <v>8.1328934999999944</v>
      </c>
      <c r="BI14" s="60">
        <v>86.791527096836333</v>
      </c>
      <c r="BJ14" s="61">
        <f t="shared" si="8"/>
        <v>50.796303480911206</v>
      </c>
      <c r="BK14" s="60">
        <f t="shared" si="9"/>
        <v>1.6789820916882989</v>
      </c>
      <c r="BL14" s="60">
        <v>63.785827791031096</v>
      </c>
      <c r="BM14" s="124">
        <v>1607.4028603339834</v>
      </c>
      <c r="BN14" s="123">
        <v>28.55</v>
      </c>
      <c r="BO14" s="60">
        <v>6.2810000000000006</v>
      </c>
      <c r="BP14" s="60">
        <v>19.215663150000001</v>
      </c>
      <c r="BQ14" s="60">
        <f t="shared" si="10"/>
        <v>1.9018510446081003</v>
      </c>
      <c r="BR14" s="60">
        <f t="shared" si="11"/>
        <v>6.0133496261610002</v>
      </c>
      <c r="BS14" s="60">
        <v>3.9745455891499999</v>
      </c>
      <c r="BT14" s="60">
        <v>4.2355482379579499</v>
      </c>
      <c r="BU14" s="60">
        <f t="shared" si="12"/>
        <v>8.1936680663296541E-2</v>
      </c>
      <c r="BV14" s="60">
        <f t="shared" si="13"/>
        <v>2.4789308461331734</v>
      </c>
      <c r="BW14" s="60">
        <v>3.1128378488553974</v>
      </c>
      <c r="BX14" s="124">
        <v>78.443513791156008</v>
      </c>
      <c r="BY14" s="59">
        <v>826.3</v>
      </c>
      <c r="BZ14" s="60">
        <v>60.319899999999997</v>
      </c>
      <c r="CA14" s="61">
        <f t="shared" si="14"/>
        <v>35.303307233200002</v>
      </c>
      <c r="CB14" s="61">
        <f t="shared" si="15"/>
        <v>1.1668884655</v>
      </c>
      <c r="CC14" s="60">
        <v>44.330995000000001</v>
      </c>
      <c r="CD14" s="62">
        <v>1117.1410739999999</v>
      </c>
      <c r="CE14" s="123"/>
      <c r="CF14" s="60">
        <v>0</v>
      </c>
      <c r="CG14" s="61">
        <f t="shared" si="16"/>
        <v>0</v>
      </c>
      <c r="CH14" s="61">
        <f t="shared" si="17"/>
        <v>0</v>
      </c>
      <c r="CI14" s="60">
        <v>0</v>
      </c>
      <c r="CJ14" s="124">
        <v>0</v>
      </c>
      <c r="CK14" s="128">
        <v>1026.0197329058396</v>
      </c>
      <c r="CL14" s="129">
        <v>225.72434123928474</v>
      </c>
      <c r="CM14" s="129">
        <v>101.70392958048328</v>
      </c>
      <c r="CN14" s="130">
        <v>66.205237017570752</v>
      </c>
      <c r="CO14" s="131">
        <f t="shared" si="18"/>
        <v>32.271742784214865</v>
      </c>
      <c r="CP14" s="129">
        <v>690.56565929147416</v>
      </c>
      <c r="CQ14" s="131">
        <f t="shared" si="19"/>
        <v>68.348045562714361</v>
      </c>
      <c r="CR14" s="129">
        <v>216.10561741867392</v>
      </c>
      <c r="CS14" s="129">
        <v>149.21299740024705</v>
      </c>
      <c r="CT14" s="131">
        <f t="shared" si="20"/>
        <v>2.8865254347077793</v>
      </c>
      <c r="CU14" s="131">
        <f t="shared" si="21"/>
        <v>87.329592562447786</v>
      </c>
      <c r="CV14" s="129">
        <f t="shared" si="22"/>
        <v>2193.2266604173287</v>
      </c>
      <c r="CW14" s="124">
        <f t="shared" si="23"/>
        <v>2763.4655921258341</v>
      </c>
      <c r="CX14" s="123">
        <v>104.28960000000001</v>
      </c>
      <c r="CY14" s="60">
        <v>7.6131408</v>
      </c>
      <c r="CZ14" s="60">
        <f t="shared" si="24"/>
        <v>0.14727620877600001</v>
      </c>
      <c r="DA14" s="60">
        <f t="shared" si="25"/>
        <v>4.4557276897343998</v>
      </c>
      <c r="DB14" s="60">
        <v>5.59513704</v>
      </c>
      <c r="DC14" s="124">
        <v>140.99745340799998</v>
      </c>
      <c r="DD14" s="123">
        <v>3.3524000000000003</v>
      </c>
      <c r="DE14" s="60">
        <v>0.2447252</v>
      </c>
      <c r="DF14" s="60">
        <f t="shared" si="26"/>
        <v>4.7342089940000005E-3</v>
      </c>
      <c r="DG14" s="60">
        <f t="shared" si="27"/>
        <v>0.14322982835360001</v>
      </c>
      <c r="DH14" s="60">
        <v>0.17985625999999999</v>
      </c>
      <c r="DI14" s="124">
        <v>4.5323777519999995</v>
      </c>
      <c r="DJ14" s="59">
        <v>72.876872981760016</v>
      </c>
      <c r="DK14" s="60">
        <v>16.032912055987204</v>
      </c>
      <c r="DL14" s="60">
        <v>1.2018430948255994</v>
      </c>
      <c r="DM14" s="60">
        <v>49.049997990992523</v>
      </c>
      <c r="DN14" s="60">
        <f t="shared" si="28"/>
        <v>4.8546745011604946</v>
      </c>
      <c r="DO14" s="60">
        <f t="shared" si="29"/>
        <v>15.349706371301201</v>
      </c>
      <c r="DP14" s="60">
        <v>10.158798707020269</v>
      </c>
      <c r="DQ14" s="60">
        <f t="shared" si="30"/>
        <v>0.19652196098730712</v>
      </c>
      <c r="DR14" s="60">
        <f t="shared" si="31"/>
        <v>5.9456198016603388</v>
      </c>
      <c r="DS14" s="60">
        <v>7.4660212415292806</v>
      </c>
      <c r="DT14" s="62">
        <v>188.14373528653786</v>
      </c>
      <c r="DU14" s="123">
        <v>87.4</v>
      </c>
      <c r="DV14" s="60">
        <v>19.228000000000002</v>
      </c>
      <c r="DW14" s="60">
        <v>58.824832200000003</v>
      </c>
      <c r="DX14" s="60">
        <f t="shared" si="32"/>
        <v>5.8221289421628004</v>
      </c>
      <c r="DY14" s="60">
        <f t="shared" si="33"/>
        <v>18.408642988667999</v>
      </c>
      <c r="DZ14" s="60">
        <v>1.73098336258333</v>
      </c>
      <c r="EA14" s="60">
        <v>0.511934128766667</v>
      </c>
      <c r="EB14" s="60"/>
      <c r="EC14" s="60">
        <v>12.24178972746855</v>
      </c>
      <c r="ED14" s="60">
        <f t="shared" si="34"/>
        <v>0.23681742227787911</v>
      </c>
      <c r="EE14" s="60">
        <f t="shared" si="35"/>
        <v>7.1647277902160633</v>
      </c>
      <c r="EF14" s="60">
        <v>8.996876970940928</v>
      </c>
      <c r="EG14" s="124">
        <v>226.72129966771135</v>
      </c>
      <c r="EH14" s="128">
        <v>647.11473459444483</v>
      </c>
      <c r="EI14" s="129">
        <v>142.36524161077784</v>
      </c>
      <c r="EJ14" s="129">
        <v>953.86181995511163</v>
      </c>
      <c r="EK14" s="129">
        <v>435.54251346299486</v>
      </c>
      <c r="EL14" s="129">
        <f t="shared" si="36"/>
        <v>43.107384727486455</v>
      </c>
      <c r="EM14" s="129">
        <v>136.29867416310961</v>
      </c>
      <c r="EN14" s="129">
        <v>159.05855460250294</v>
      </c>
      <c r="EO14" s="129">
        <f t="shared" si="37"/>
        <v>3.0769877387854194</v>
      </c>
      <c r="EP14" s="129">
        <f t="shared" si="38"/>
        <v>93.091882135097691</v>
      </c>
      <c r="EQ14" s="129">
        <v>2337.9428642258322</v>
      </c>
      <c r="ER14" s="124">
        <v>2945.8080089245486</v>
      </c>
      <c r="ES14" s="123">
        <v>250.43</v>
      </c>
      <c r="ET14" s="60">
        <v>55.0946</v>
      </c>
      <c r="EU14" s="60">
        <v>168.55266279</v>
      </c>
      <c r="EV14" s="60">
        <f t="shared" si="39"/>
        <v>16.682331246977462</v>
      </c>
      <c r="EW14" s="60">
        <f t="shared" si="40"/>
        <v>52.746870293502596</v>
      </c>
      <c r="EX14" s="60">
        <v>19.578567719075</v>
      </c>
      <c r="EY14" s="60">
        <v>36.036875627162502</v>
      </c>
      <c r="EZ14" s="60">
        <f t="shared" si="41"/>
        <v>0.69713335900745865</v>
      </c>
      <c r="FA14" s="60">
        <f t="shared" si="42"/>
        <v>21.091230124558145</v>
      </c>
      <c r="FB14" s="60">
        <v>26.484635306811899</v>
      </c>
      <c r="FC14" s="124">
        <v>667.41280973165942</v>
      </c>
      <c r="FD14" s="123">
        <v>0.83333333333333293</v>
      </c>
      <c r="FE14" s="60">
        <v>6.0833333333333302E-2</v>
      </c>
      <c r="FF14" s="60">
        <f t="shared" si="43"/>
        <v>1.1768208333333328E-3</v>
      </c>
      <c r="FG14" s="60">
        <f t="shared" si="44"/>
        <v>3.5603803333333316E-2</v>
      </c>
      <c r="FH14" s="60">
        <v>4.4708333333333301E-2</v>
      </c>
      <c r="FI14" s="124">
        <v>1.1266499999999995</v>
      </c>
      <c r="FJ14" s="123">
        <v>1049.0076100000001</v>
      </c>
      <c r="FK14" s="60">
        <v>76.577555529999998</v>
      </c>
      <c r="FL14" s="60">
        <f t="shared" si="45"/>
        <v>1.4813928117278501</v>
      </c>
      <c r="FM14" s="60">
        <f t="shared" si="46"/>
        <v>44.818392769932039</v>
      </c>
      <c r="FN14" s="60">
        <v>56.279499999999999</v>
      </c>
      <c r="FO14" s="124">
        <v>1418.237598636</v>
      </c>
      <c r="FP14" s="123">
        <v>816.29449999999997</v>
      </c>
      <c r="FQ14" s="60">
        <v>59.589498499999998</v>
      </c>
      <c r="FR14" s="60">
        <f t="shared" si="47"/>
        <v>1.1527588484825</v>
      </c>
      <c r="FS14" s="60">
        <f t="shared" si="48"/>
        <v>34.875826608098002</v>
      </c>
      <c r="FT14" s="60">
        <v>43.794199925000001</v>
      </c>
      <c r="FU14" s="62">
        <v>1103.61383811</v>
      </c>
      <c r="FV14" s="132">
        <f t="shared" si="49"/>
        <v>4741.1900353880956</v>
      </c>
      <c r="FW14" s="133">
        <f t="shared" si="50"/>
        <v>1196.7916325838758</v>
      </c>
      <c r="FX14" s="133">
        <f t="shared" si="51"/>
        <v>175.03390239670546</v>
      </c>
      <c r="FY14" s="133">
        <f t="shared" si="52"/>
        <v>1039.8219999999999</v>
      </c>
      <c r="FZ14" s="133">
        <f t="shared" si="53"/>
        <v>826.3</v>
      </c>
      <c r="GA14" s="133">
        <f t="shared" si="54"/>
        <v>0</v>
      </c>
      <c r="GB14" s="133">
        <f t="shared" si="55"/>
        <v>104.28960000000001</v>
      </c>
      <c r="GC14" s="133">
        <f t="shared" si="56"/>
        <v>3.3524000000000003</v>
      </c>
      <c r="GD14" s="133">
        <f t="shared" si="57"/>
        <v>1049.0076100000001</v>
      </c>
      <c r="GE14" s="133">
        <f t="shared" si="58"/>
        <v>816.29449999999997</v>
      </c>
      <c r="GF14" s="133">
        <f t="shared" si="59"/>
        <v>2615.6329318754611</v>
      </c>
      <c r="GG14" s="134">
        <f t="shared" si="60"/>
        <v>998.61412703535041</v>
      </c>
      <c r="GH14" s="134">
        <f t="shared" si="61"/>
        <v>258.87965379944194</v>
      </c>
      <c r="GI14" s="133">
        <f t="shared" si="62"/>
        <v>917.44316676608128</v>
      </c>
      <c r="GJ14" s="134">
        <f t="shared" si="63"/>
        <v>655.07915533875791</v>
      </c>
      <c r="GK14" s="135">
        <f t="shared" si="64"/>
        <v>17.74793806108984</v>
      </c>
      <c r="GL14" s="132">
        <f t="shared" si="65"/>
        <v>13485.15777901022</v>
      </c>
      <c r="GM14" s="136">
        <f t="shared" si="66"/>
        <v>16991.298801552875</v>
      </c>
      <c r="GN14" s="114">
        <f t="shared" si="67"/>
        <v>14770.543889442877</v>
      </c>
      <c r="GO14" s="115">
        <f t="shared" si="68"/>
        <v>7949.6736158395333</v>
      </c>
      <c r="GP14" s="115">
        <f t="shared" si="69"/>
        <v>566.17072714850099</v>
      </c>
      <c r="GQ14" s="30">
        <f t="shared" si="70"/>
        <v>0.53821129914664123</v>
      </c>
      <c r="GR14" s="31">
        <f t="shared" si="71"/>
        <v>3.8331068333452963E-2</v>
      </c>
      <c r="GS14" s="137">
        <f t="shared" si="72"/>
        <v>1.0902751930611307</v>
      </c>
      <c r="GT14" s="116">
        <f t="shared" si="73"/>
        <v>16991.298801552875</v>
      </c>
      <c r="GU14" s="115">
        <f t="shared" si="74"/>
        <v>8057.5529803803765</v>
      </c>
      <c r="GV14" s="115">
        <f t="shared" si="75"/>
        <v>569.0934827641189</v>
      </c>
      <c r="GW14" s="24">
        <f t="shared" si="76"/>
        <v>0.474216425388504</v>
      </c>
      <c r="GX14" s="117">
        <f t="shared" si="77"/>
        <v>3.3493230235707945E-2</v>
      </c>
      <c r="GY14" s="137">
        <f t="shared" si="78"/>
        <v>1.0794978152218897</v>
      </c>
      <c r="GZ14" s="114">
        <f t="shared" si="79"/>
        <v>11619.645233897156</v>
      </c>
      <c r="HA14" s="115">
        <f t="shared" si="80"/>
        <v>6689.2565108884919</v>
      </c>
      <c r="HB14" s="115">
        <f t="shared" si="81"/>
        <v>361.78351431286757</v>
      </c>
      <c r="HC14" s="30">
        <f t="shared" si="82"/>
        <v>0.57568508988333011</v>
      </c>
      <c r="HD14" s="31">
        <f t="shared" si="83"/>
        <v>3.1135504314491681E-2</v>
      </c>
      <c r="HE14" s="137">
        <f t="shared" si="84"/>
        <v>1.0950327432030325</v>
      </c>
      <c r="HF14" s="114">
        <f t="shared" si="85"/>
        <v>13163.141029108894</v>
      </c>
      <c r="HG14" s="115">
        <f t="shared" si="86"/>
        <v>7871.5895381286764</v>
      </c>
      <c r="HH14" s="115">
        <f t="shared" si="87"/>
        <v>413.7593567593978</v>
      </c>
      <c r="HI14" s="30">
        <f t="shared" si="88"/>
        <v>0.59800237046169213</v>
      </c>
      <c r="HJ14" s="31">
        <f t="shared" si="89"/>
        <v>3.1433178133122845E-2</v>
      </c>
      <c r="HK14" s="138">
        <f t="shared" si="90"/>
        <v>1.098575970744168</v>
      </c>
      <c r="HL14" s="29">
        <f t="shared" si="91"/>
        <v>3.8750491761722787</v>
      </c>
      <c r="HM14" s="30">
        <f t="shared" si="92"/>
        <v>4.45141034419827</v>
      </c>
      <c r="HN14" s="30">
        <f t="shared" si="93"/>
        <v>3.0566743993769445</v>
      </c>
      <c r="HO14" s="31">
        <f t="shared" si="94"/>
        <v>3.4738070770901333</v>
      </c>
      <c r="HR14" s="32">
        <f t="shared" si="95"/>
        <v>938.35954542871764</v>
      </c>
      <c r="HS14" s="33">
        <f t="shared" si="96"/>
        <v>1085.4004861973976</v>
      </c>
      <c r="HT14" s="33">
        <f t="shared" si="97"/>
        <v>41.250668608357344</v>
      </c>
      <c r="HU14" s="33">
        <f t="shared" si="98"/>
        <v>47.640397175791897</v>
      </c>
      <c r="HV14" s="33">
        <f t="shared" si="99"/>
        <v>1224.996662866459</v>
      </c>
      <c r="HW14" s="30">
        <f t="shared" si="100"/>
        <v>0.76600987894365502</v>
      </c>
      <c r="HX14" s="31">
        <f t="shared" si="101"/>
        <v>3.3674106925182877E-2</v>
      </c>
      <c r="HY14" s="139">
        <f t="shared" si="102"/>
        <v>1.1252498671931817</v>
      </c>
      <c r="HZ14" s="32">
        <f t="shared" si="103"/>
        <v>1863.8133895925782</v>
      </c>
      <c r="IA14" s="33">
        <f t="shared" si="104"/>
        <v>2155.8729477417355</v>
      </c>
      <c r="IB14" s="33">
        <f t="shared" si="105"/>
        <v>105.33111180809576</v>
      </c>
      <c r="IC14" s="33">
        <f t="shared" si="106"/>
        <v>121.64690102716979</v>
      </c>
      <c r="ID14" s="33">
        <f t="shared" si="107"/>
        <v>2527.5845116205605</v>
      </c>
      <c r="IE14" s="30">
        <f t="shared" si="108"/>
        <v>0.73738914802797018</v>
      </c>
      <c r="IF14" s="31">
        <f t="shared" si="109"/>
        <v>4.1672636987541409E-2</v>
      </c>
      <c r="IG14" s="139">
        <f t="shared" si="110"/>
        <v>1.1220039709653531</v>
      </c>
      <c r="IH14" s="32">
        <f t="shared" si="111"/>
        <v>61.971490246711667</v>
      </c>
      <c r="II14" s="33">
        <f t="shared" si="112"/>
        <v>71.682422768371396</v>
      </c>
      <c r="IJ14" s="33">
        <f t="shared" si="113"/>
        <v>120.96140507071679</v>
      </c>
      <c r="IK14" s="33">
        <f t="shared" si="114"/>
        <v>139.69832671617084</v>
      </c>
      <c r="IL14" s="33">
        <f t="shared" si="115"/>
        <v>1275.7165558206218</v>
      </c>
      <c r="IM14" s="30">
        <f t="shared" si="116"/>
        <v>4.857778945013979E-2</v>
      </c>
      <c r="IN14" s="31">
        <f t="shared" si="117"/>
        <v>9.4818401876823444E-2</v>
      </c>
      <c r="IO14" s="139">
        <f t="shared" si="118"/>
        <v>1.0222995100575569</v>
      </c>
      <c r="IP14" s="32">
        <f t="shared" si="119"/>
        <v>45.191582176198899</v>
      </c>
      <c r="IQ14" s="33">
        <f t="shared" si="120"/>
        <v>52.273103103209273</v>
      </c>
      <c r="IR14" s="33">
        <f t="shared" si="121"/>
        <v>1.9837877252713969</v>
      </c>
      <c r="IS14" s="33">
        <f t="shared" si="122"/>
        <v>2.2910764439159363</v>
      </c>
      <c r="IT14" s="33">
        <f t="shared" si="123"/>
        <v>62.256756977107941</v>
      </c>
      <c r="IU14" s="30">
        <f t="shared" si="124"/>
        <v>0.72589039921909237</v>
      </c>
      <c r="IV14" s="31">
        <f t="shared" si="125"/>
        <v>3.1864617137073871E-2</v>
      </c>
      <c r="IW14" s="139">
        <f t="shared" si="126"/>
        <v>1.1186828547521646</v>
      </c>
      <c r="IX14" s="32">
        <f t="shared" si="127"/>
        <v>43.070034824503999</v>
      </c>
      <c r="IY14" s="33">
        <f t="shared" si="128"/>
        <v>49.819109281503778</v>
      </c>
      <c r="IZ14" s="33">
        <f t="shared" si="129"/>
        <v>1.1668884655</v>
      </c>
      <c r="JA14" s="33">
        <f t="shared" si="130"/>
        <v>1.34763948880595</v>
      </c>
      <c r="JB14" s="33">
        <f t="shared" si="131"/>
        <v>886.61989999999992</v>
      </c>
      <c r="JC14" s="30">
        <f t="shared" si="132"/>
        <v>4.8577789450139797E-2</v>
      </c>
      <c r="JD14" s="31">
        <f t="shared" si="133"/>
        <v>1.3161090400745574E-3</v>
      </c>
      <c r="JE14" s="139">
        <f t="shared" si="134"/>
        <v>1.0078160048971445</v>
      </c>
      <c r="JF14" s="32">
        <f t="shared" si="135"/>
        <v>0</v>
      </c>
      <c r="JG14" s="33">
        <f t="shared" si="136"/>
        <v>0</v>
      </c>
      <c r="JH14" s="33">
        <f t="shared" si="137"/>
        <v>0</v>
      </c>
      <c r="JI14" s="33">
        <f t="shared" si="138"/>
        <v>0</v>
      </c>
      <c r="JJ14" s="33">
        <f t="shared" si="139"/>
        <v>0</v>
      </c>
      <c r="JK14" s="30"/>
      <c r="JL14" s="31"/>
      <c r="JM14" s="139"/>
      <c r="JN14" s="32">
        <f t="shared" si="140"/>
        <v>1621.9350303220929</v>
      </c>
      <c r="JO14" s="33">
        <f t="shared" si="141"/>
        <v>1876.0922495735649</v>
      </c>
      <c r="JP14" s="33">
        <f t="shared" si="142"/>
        <v>103.506313781637</v>
      </c>
      <c r="JQ14" s="33">
        <f t="shared" si="143"/>
        <v>119.53944178641258</v>
      </c>
      <c r="JR14" s="33">
        <f t="shared" si="144"/>
        <v>2193.2266604173283</v>
      </c>
      <c r="JS14" s="30">
        <f t="shared" si="145"/>
        <v>0.73952002298452379</v>
      </c>
      <c r="JT14" s="31">
        <f t="shared" si="146"/>
        <v>4.7193623736974714E-2</v>
      </c>
      <c r="JU14" s="139">
        <f t="shared" si="147"/>
        <v>1.1231930799185321</v>
      </c>
      <c r="JV14" s="32">
        <f t="shared" si="148"/>
        <v>5.4359877814759674</v>
      </c>
      <c r="JW14" s="33">
        <f t="shared" si="149"/>
        <v>6.2878070668332517</v>
      </c>
      <c r="JX14" s="33">
        <f t="shared" si="150"/>
        <v>0.14727620877600001</v>
      </c>
      <c r="JY14" s="33">
        <f t="shared" si="151"/>
        <v>0.17008929351540242</v>
      </c>
      <c r="JZ14" s="33">
        <f t="shared" si="152"/>
        <v>111.9027408</v>
      </c>
      <c r="KA14" s="30">
        <f t="shared" si="153"/>
        <v>4.857778945013979E-2</v>
      </c>
      <c r="KB14" s="31">
        <f t="shared" si="154"/>
        <v>1.3161090400745574E-3</v>
      </c>
      <c r="KC14" s="139">
        <f t="shared" si="155"/>
        <v>1.0078160048971445</v>
      </c>
      <c r="KD14" s="32">
        <f t="shared" si="156"/>
        <v>0.17474039059139201</v>
      </c>
      <c r="KE14" s="33">
        <f t="shared" si="157"/>
        <v>0.20212220979706316</v>
      </c>
      <c r="KF14" s="33">
        <f t="shared" si="158"/>
        <v>4.7342089940000005E-3</v>
      </c>
      <c r="KG14" s="33">
        <f t="shared" si="159"/>
        <v>5.4675379671706012E-3</v>
      </c>
      <c r="KH14" s="33">
        <f t="shared" si="160"/>
        <v>3.5971251999999998</v>
      </c>
      <c r="KI14" s="30">
        <f t="shared" si="161"/>
        <v>4.8577789450139804E-2</v>
      </c>
      <c r="KJ14" s="31">
        <f t="shared" si="162"/>
        <v>1.3161090400745576E-3</v>
      </c>
      <c r="KK14" s="139">
        <f t="shared" si="163"/>
        <v>1.0078160048971445</v>
      </c>
      <c r="KL14" s="32">
        <f t="shared" si="164"/>
        <v>114.89008296876028</v>
      </c>
      <c r="KM14" s="33">
        <f t="shared" si="165"/>
        <v>132.89335896996502</v>
      </c>
      <c r="KN14" s="33">
        <f t="shared" si="166"/>
        <v>5.0511964621478018</v>
      </c>
      <c r="KO14" s="33">
        <f t="shared" si="167"/>
        <v>5.8336267941344966</v>
      </c>
      <c r="KP14" s="33">
        <f t="shared" si="168"/>
        <v>149.32042483058561</v>
      </c>
      <c r="KQ14" s="30">
        <f t="shared" si="169"/>
        <v>0.76941974347522157</v>
      </c>
      <c r="KR14" s="31">
        <f t="shared" si="170"/>
        <v>3.3827900422053678E-2</v>
      </c>
      <c r="KS14" s="139">
        <f t="shared" si="171"/>
        <v>1.1258080155779435</v>
      </c>
      <c r="KT14" s="32">
        <f t="shared" si="172"/>
        <v>137.82751235023858</v>
      </c>
      <c r="KU14" s="33">
        <f t="shared" si="173"/>
        <v>159.42508353552097</v>
      </c>
      <c r="KV14" s="33">
        <f t="shared" si="174"/>
        <v>6.0589463644406791</v>
      </c>
      <c r="KW14" s="33">
        <f t="shared" si="175"/>
        <v>6.9974771562925406</v>
      </c>
      <c r="KX14" s="33">
        <f t="shared" si="176"/>
        <v>179.93753941881852</v>
      </c>
      <c r="KY14" s="30">
        <f t="shared" si="177"/>
        <v>0.76597419746545714</v>
      </c>
      <c r="KZ14" s="31">
        <f t="shared" si="178"/>
        <v>3.3672497601170449E-2</v>
      </c>
      <c r="LA14" s="139">
        <f t="shared" si="179"/>
        <v>1.1252440266212584</v>
      </c>
      <c r="LB14" s="32">
        <f t="shared" si="180"/>
        <v>1069.3364548890356</v>
      </c>
      <c r="LC14" s="33">
        <f t="shared" si="181"/>
        <v>1236.9014773701476</v>
      </c>
      <c r="LD14" s="33">
        <f t="shared" si="182"/>
        <v>46.184372466271874</v>
      </c>
      <c r="LE14" s="33">
        <f t="shared" si="183"/>
        <v>53.33833176129739</v>
      </c>
      <c r="LF14" s="33">
        <f t="shared" si="184"/>
        <v>2337.9428642258322</v>
      </c>
      <c r="LG14" s="30">
        <f t="shared" si="185"/>
        <v>0.45738348496515857</v>
      </c>
      <c r="LH14" s="31">
        <f t="shared" si="186"/>
        <v>1.9754277648510885E-2</v>
      </c>
      <c r="LI14" s="139">
        <f t="shared" si="187"/>
        <v>1.0747319297017945</v>
      </c>
      <c r="LJ14" s="32">
        <f t="shared" si="188"/>
        <v>395.6070825100341</v>
      </c>
      <c r="LK14" s="33">
        <f t="shared" si="189"/>
        <v>457.5987123393565</v>
      </c>
      <c r="LL14" s="33">
        <f t="shared" si="190"/>
        <v>17.379464605984921</v>
      </c>
      <c r="LM14" s="33">
        <f t="shared" si="191"/>
        <v>20.071543673451988</v>
      </c>
      <c r="LN14" s="33">
        <f t="shared" si="192"/>
        <v>529.69270613623769</v>
      </c>
      <c r="LO14" s="30">
        <f t="shared" si="193"/>
        <v>0.74686148766466764</v>
      </c>
      <c r="LP14" s="31">
        <f t="shared" si="194"/>
        <v>3.2810466152643034E-2</v>
      </c>
      <c r="LQ14" s="139">
        <f t="shared" si="195"/>
        <v>1.1221155363240978</v>
      </c>
      <c r="LR14" s="32">
        <f t="shared" si="196"/>
        <v>4.3436640066666643E-2</v>
      </c>
      <c r="LS14" s="33">
        <f t="shared" si="197"/>
        <v>5.0243161565113312E-2</v>
      </c>
      <c r="LT14" s="33">
        <f t="shared" si="198"/>
        <v>1.1768208333333328E-3</v>
      </c>
      <c r="LU14" s="33">
        <f t="shared" si="199"/>
        <v>1.359110380416666E-3</v>
      </c>
      <c r="LV14" s="33">
        <f t="shared" si="200"/>
        <v>0.89416666666666633</v>
      </c>
      <c r="LW14" s="30">
        <f t="shared" si="201"/>
        <v>4.857778945013979E-2</v>
      </c>
      <c r="LX14" s="31">
        <f t="shared" si="202"/>
        <v>1.3161090400745572E-3</v>
      </c>
      <c r="LY14" s="139">
        <f t="shared" si="203"/>
        <v>1.0078160048971445</v>
      </c>
      <c r="LZ14" s="32">
        <f t="shared" si="204"/>
        <v>54.678439179317088</v>
      </c>
      <c r="MA14" s="33">
        <f t="shared" si="205"/>
        <v>63.246550598716077</v>
      </c>
      <c r="MB14" s="33">
        <f t="shared" si="206"/>
        <v>1.4813928117278501</v>
      </c>
      <c r="MC14" s="33">
        <f t="shared" si="207"/>
        <v>1.710860558264494</v>
      </c>
      <c r="MD14" s="33">
        <f t="shared" si="208"/>
        <v>1125.5853957428571</v>
      </c>
      <c r="ME14" s="30">
        <f t="shared" si="209"/>
        <v>4.8577779514659337E-2</v>
      </c>
      <c r="MF14" s="31">
        <f t="shared" si="210"/>
        <v>1.316108770894428E-3</v>
      </c>
      <c r="MG14" s="139">
        <f t="shared" si="211"/>
        <v>1.0078160032985588</v>
      </c>
      <c r="MH14" s="32">
        <f t="shared" si="212"/>
        <v>42.548508461879564</v>
      </c>
      <c r="MI14" s="33">
        <f t="shared" si="213"/>
        <v>49.215859737856093</v>
      </c>
      <c r="MJ14" s="33">
        <f t="shared" si="214"/>
        <v>1.1527588484825</v>
      </c>
      <c r="MK14" s="33">
        <f t="shared" si="215"/>
        <v>1.3313211941124392</v>
      </c>
      <c r="ML14" s="33">
        <f t="shared" si="216"/>
        <v>875.88399849999996</v>
      </c>
      <c r="MM14" s="30">
        <f t="shared" si="217"/>
        <v>4.8577789450139804E-2</v>
      </c>
      <c r="MN14" s="31">
        <f t="shared" si="218"/>
        <v>1.3161090400745574E-3</v>
      </c>
      <c r="MO14" s="139">
        <f t="shared" si="219"/>
        <v>1.0078160048971445</v>
      </c>
      <c r="MP14" s="34">
        <v>3.5541936575594528</v>
      </c>
      <c r="MQ14" s="35">
        <v>4.1235936575594527</v>
      </c>
      <c r="MR14" s="35">
        <v>2.7913999999999999</v>
      </c>
      <c r="MS14" s="36">
        <v>3.1620999999999997</v>
      </c>
      <c r="MT14" s="34">
        <f t="shared" si="220"/>
        <v>1.0902751930611307</v>
      </c>
      <c r="MU14" s="35">
        <f t="shared" si="221"/>
        <v>1.0794978152218897</v>
      </c>
      <c r="MV14" s="35">
        <f t="shared" si="222"/>
        <v>1.0950327432030325</v>
      </c>
      <c r="MW14" s="36">
        <f t="shared" si="223"/>
        <v>1.098575970744168</v>
      </c>
      <c r="MX14" s="41">
        <f t="shared" si="224"/>
        <v>3.8750491761722787</v>
      </c>
      <c r="MY14" s="271">
        <f t="shared" si="225"/>
        <v>4.45141034419827</v>
      </c>
      <c r="MZ14" s="42">
        <f t="shared" si="226"/>
        <v>3.0566743993769445</v>
      </c>
      <c r="NA14" s="140">
        <f t="shared" si="227"/>
        <v>3.4738070770901333</v>
      </c>
      <c r="NB14" s="34">
        <f t="shared" si="228"/>
        <v>1.0901707348446978</v>
      </c>
      <c r="NC14" s="35">
        <f t="shared" si="229"/>
        <v>1.0795264311433204</v>
      </c>
      <c r="ND14" s="35">
        <f t="shared" si="230"/>
        <v>1.0950457231689248</v>
      </c>
      <c r="NE14" s="141">
        <f t="shared" si="231"/>
        <v>1.0985866219987506</v>
      </c>
      <c r="NF14" s="37">
        <f t="shared" si="232"/>
        <v>3.8746779114419527</v>
      </c>
      <c r="NG14" s="38">
        <f t="shared" si="233"/>
        <v>4.451528344630387</v>
      </c>
      <c r="NH14" s="38">
        <f t="shared" si="234"/>
        <v>3.0567106316537362</v>
      </c>
      <c r="NI14" s="39">
        <f t="shared" si="235"/>
        <v>3.4738407574222485</v>
      </c>
      <c r="NJ14" s="118">
        <f t="shared" si="236"/>
        <v>3.7126473032600416E-4</v>
      </c>
      <c r="NK14" s="118">
        <f t="shared" si="237"/>
        <v>-1.1800043211707134E-4</v>
      </c>
      <c r="NL14" s="118">
        <f t="shared" si="238"/>
        <v>-3.6232276791725582E-5</v>
      </c>
      <c r="NM14" s="118">
        <f t="shared" si="239"/>
        <v>-3.3680332115260114E-5</v>
      </c>
      <c r="NN14" s="119">
        <f t="shared" si="240"/>
        <v>0.41713012576851238</v>
      </c>
      <c r="NO14" s="120">
        <f t="shared" si="241"/>
        <v>0.85822083739139865</v>
      </c>
      <c r="NP14" s="120">
        <f t="shared" si="242"/>
        <v>0.40083715401970438</v>
      </c>
      <c r="NQ14" s="120">
        <f t="shared" si="243"/>
        <v>2.1031237669340695E-2</v>
      </c>
      <c r="NR14" s="120">
        <f>R14*JE14+0.003</f>
        <v>0.29163850380254219</v>
      </c>
      <c r="NS14" s="120">
        <f t="shared" si="244"/>
        <v>0</v>
      </c>
      <c r="NT14" s="120">
        <f t="shared" si="245"/>
        <v>0.74636180160586463</v>
      </c>
      <c r="NU14" s="120">
        <f t="shared" si="246"/>
        <v>3.406418096552348E-2</v>
      </c>
      <c r="NV14" s="120">
        <f t="shared" si="247"/>
        <v>1.1085976053868589E-3</v>
      </c>
      <c r="NW14" s="120">
        <f t="shared" si="248"/>
        <v>5.0886522304123043E-2</v>
      </c>
      <c r="NX14" s="120">
        <f t="shared" si="249"/>
        <v>6.1325799450858587E-2</v>
      </c>
      <c r="NY14" s="120">
        <f t="shared" si="250"/>
        <v>0.76037284026401963</v>
      </c>
      <c r="NZ14" s="120">
        <f t="shared" si="251"/>
        <v>0.17987512047275286</v>
      </c>
      <c r="OA14" s="120">
        <f t="shared" si="252"/>
        <v>2.0156320097942891E-4</v>
      </c>
      <c r="OB14" s="120">
        <f t="shared" si="253"/>
        <v>0.34326213072348916</v>
      </c>
      <c r="OC14" s="121">
        <f t="shared" si="254"/>
        <v>0.28521192938589185</v>
      </c>
      <c r="OD14" s="4"/>
      <c r="OE14" s="4">
        <f t="shared" si="255"/>
        <v>18132.954603634793</v>
      </c>
      <c r="OF14" s="4"/>
      <c r="OG14" s="4"/>
      <c r="OH14" s="4">
        <f t="shared" si="256"/>
        <v>195.93282900006213</v>
      </c>
      <c r="OI14" s="4"/>
      <c r="OJ14" s="583">
        <f t="shared" si="257"/>
        <v>17358.719778235572</v>
      </c>
      <c r="OK14" s="284">
        <f t="shared" si="258"/>
        <v>1041.1379999999999</v>
      </c>
      <c r="OL14" s="584">
        <f>OK14/OJ14</f>
        <v>5.9977810189976256E-2</v>
      </c>
      <c r="OM14" s="585">
        <f t="shared" si="281"/>
        <v>1985.66</v>
      </c>
      <c r="ON14" s="284">
        <f>OM14*1.05</f>
        <v>2084.9430000000002</v>
      </c>
      <c r="OO14" s="33">
        <f>ON14/OK14</f>
        <v>2.0025616200734202</v>
      </c>
      <c r="OP14" s="586">
        <f t="shared" si="282"/>
        <v>6.013145055251868E-2</v>
      </c>
      <c r="OQ14" s="33">
        <f t="shared" si="260"/>
        <v>0.26766976100112849</v>
      </c>
      <c r="OR14" s="39">
        <f t="shared" si="261"/>
        <v>0.55930826480367068</v>
      </c>
      <c r="OS14" s="587"/>
      <c r="OT14" s="284">
        <f t="shared" si="262"/>
        <v>0</v>
      </c>
      <c r="OU14" s="584"/>
      <c r="OV14" s="585">
        <f t="shared" si="283"/>
        <v>0</v>
      </c>
      <c r="OW14" s="284">
        <f>OV14*1.05</f>
        <v>0</v>
      </c>
      <c r="OX14" s="33"/>
      <c r="OY14" s="33"/>
      <c r="OZ14" s="33"/>
      <c r="PA14" s="588"/>
      <c r="PB14" s="32">
        <f t="shared" si="263"/>
        <v>4.45141034419827</v>
      </c>
      <c r="PC14" s="589">
        <f t="shared" si="264"/>
        <v>1.0601314505525188</v>
      </c>
      <c r="PD14" s="590">
        <f t="shared" ref="PD14:PD75" si="297">PB14*PC14</f>
        <v>4.7190801051993985</v>
      </c>
      <c r="PE14" s="591">
        <f t="shared" si="265"/>
        <v>0.41713012576851238</v>
      </c>
      <c r="PF14" s="592">
        <f t="shared" si="266"/>
        <v>0.85822083739139865</v>
      </c>
      <c r="PG14" s="592">
        <f t="shared" si="267"/>
        <v>0.40083715401970438</v>
      </c>
      <c r="PH14" s="592">
        <f t="shared" si="268"/>
        <v>2.1031237669340695E-2</v>
      </c>
      <c r="PI14" s="593">
        <f t="shared" si="284"/>
        <v>0.55930826480367068</v>
      </c>
      <c r="PJ14" s="593">
        <f t="shared" si="285"/>
        <v>0</v>
      </c>
      <c r="PK14" s="592">
        <f t="shared" si="269"/>
        <v>0.74636180160586463</v>
      </c>
      <c r="PL14" s="592">
        <f t="shared" si="270"/>
        <v>3.406418096552348E-2</v>
      </c>
      <c r="PM14" s="592">
        <f t="shared" si="271"/>
        <v>1.1085976053868589E-3</v>
      </c>
      <c r="PN14" s="592">
        <f t="shared" si="272"/>
        <v>5.0886522304123043E-2</v>
      </c>
      <c r="PO14" s="592">
        <f t="shared" si="273"/>
        <v>6.1325799450858587E-2</v>
      </c>
      <c r="PP14" s="592">
        <f t="shared" si="274"/>
        <v>0.76037284026401963</v>
      </c>
      <c r="PQ14" s="592">
        <f t="shared" si="275"/>
        <v>0.17987512047275286</v>
      </c>
      <c r="PR14" s="592">
        <f t="shared" si="276"/>
        <v>2.0156320097942891E-4</v>
      </c>
      <c r="PS14" s="592">
        <f t="shared" si="277"/>
        <v>0.34326213072348916</v>
      </c>
      <c r="PT14" s="594">
        <f t="shared" si="278"/>
        <v>0.28521192938589185</v>
      </c>
      <c r="PU14" s="334"/>
      <c r="PV14" s="310">
        <f t="shared" si="286"/>
        <v>4.7191981056315164</v>
      </c>
      <c r="PW14" s="281">
        <f t="shared" si="287"/>
        <v>-1.1800043211795952E-4</v>
      </c>
      <c r="PX14" s="4"/>
      <c r="QA14" s="133">
        <f t="shared" si="288"/>
        <v>1137.2735094283935</v>
      </c>
      <c r="QB14" s="323">
        <f t="shared" si="289"/>
        <v>0</v>
      </c>
      <c r="QC14" s="258"/>
      <c r="QD14" s="323">
        <v>0</v>
      </c>
      <c r="QF14" s="133">
        <f t="shared" si="279"/>
        <v>2181.0785094283938</v>
      </c>
      <c r="QH14" s="133">
        <f t="shared" si="290"/>
        <v>0</v>
      </c>
      <c r="QJ14" s="390">
        <f>'лист 1'!E5</f>
        <v>1985.66</v>
      </c>
      <c r="QK14" s="390">
        <f>'лист 1'!F5</f>
        <v>0</v>
      </c>
      <c r="QM14" s="389">
        <f t="shared" si="291"/>
        <v>0</v>
      </c>
      <c r="QN14" s="389">
        <f t="shared" si="292"/>
        <v>0</v>
      </c>
      <c r="QP14" s="4">
        <f t="shared" si="293"/>
        <v>17358.719778235572</v>
      </c>
      <c r="QQ14" s="4">
        <f t="shared" si="294"/>
        <v>18402.524778235573</v>
      </c>
      <c r="QS14" s="395">
        <f t="shared" si="295"/>
        <v>16.06018566006771</v>
      </c>
      <c r="QU14" s="5">
        <v>1</v>
      </c>
    </row>
    <row r="15" spans="1:463" ht="15.05" customHeight="1" x14ac:dyDescent="0.3">
      <c r="A15" s="452">
        <f t="shared" si="296"/>
        <v>4</v>
      </c>
      <c r="B15" s="25" t="s">
        <v>100</v>
      </c>
      <c r="C15" s="26">
        <v>9</v>
      </c>
      <c r="D15" s="256">
        <v>2040.3</v>
      </c>
      <c r="E15" s="27">
        <v>2040.3</v>
      </c>
      <c r="F15" s="28">
        <v>221.7</v>
      </c>
      <c r="G15" s="311">
        <f t="shared" si="280"/>
        <v>1818.6</v>
      </c>
      <c r="H15" s="27"/>
      <c r="I15" s="257"/>
      <c r="J15" s="32">
        <v>3.4150722218340199</v>
      </c>
      <c r="K15" s="33">
        <v>3.9002722218340198</v>
      </c>
      <c r="L15" s="33">
        <v>2.4355999999999995</v>
      </c>
      <c r="M15" s="122">
        <v>2.8048999999999995</v>
      </c>
      <c r="N15" s="1">
        <v>0.36930000000000002</v>
      </c>
      <c r="O15" s="2">
        <v>0.63870000000000005</v>
      </c>
      <c r="P15" s="2">
        <v>0.61017222183402042</v>
      </c>
      <c r="Q15" s="2">
        <v>1.4E-2</v>
      </c>
      <c r="R15" s="2">
        <v>0.18579999999999999</v>
      </c>
      <c r="S15" s="2">
        <v>2.6200000000000001E-2</v>
      </c>
      <c r="T15" s="2">
        <v>0.54220000000000002</v>
      </c>
      <c r="U15" s="2">
        <v>3.5299999999999998E-2</v>
      </c>
      <c r="V15" s="2">
        <v>1.1999999999999999E-3</v>
      </c>
      <c r="W15" s="2">
        <v>5.62E-2</v>
      </c>
      <c r="X15" s="2">
        <v>9.8400000000000001E-2</v>
      </c>
      <c r="Y15" s="2">
        <v>0.61299999999999999</v>
      </c>
      <c r="Z15" s="2">
        <v>0.123</v>
      </c>
      <c r="AA15" s="2">
        <v>5.9999999999999995E-4</v>
      </c>
      <c r="AB15" s="2">
        <v>0.313</v>
      </c>
      <c r="AC15" s="3">
        <v>0.2732</v>
      </c>
      <c r="AD15" s="123">
        <v>290.60000000000002</v>
      </c>
      <c r="AE15" s="60">
        <v>63.932000000000002</v>
      </c>
      <c r="AF15" s="60">
        <v>195.58920180000001</v>
      </c>
      <c r="AG15" s="60">
        <f t="shared" si="0"/>
        <v>19.358245658953201</v>
      </c>
      <c r="AH15" s="60">
        <f t="shared" si="1"/>
        <v>61.207684811292005</v>
      </c>
      <c r="AI15" s="60">
        <v>7.2408989223916702</v>
      </c>
      <c r="AJ15" s="60">
        <v>40.687433388011911</v>
      </c>
      <c r="AK15" s="60">
        <f t="shared" si="2"/>
        <v>0.78709839889109046</v>
      </c>
      <c r="AL15" s="60">
        <f t="shared" si="3"/>
        <v>23.813052764134955</v>
      </c>
      <c r="AM15" s="60">
        <v>29.902476705520186</v>
      </c>
      <c r="AN15" s="124">
        <v>753.54241297910858</v>
      </c>
      <c r="AO15" s="123">
        <v>486.3</v>
      </c>
      <c r="AP15" s="60">
        <v>106.986</v>
      </c>
      <c r="AQ15" s="60">
        <v>327.30567389999999</v>
      </c>
      <c r="AR15" s="60">
        <f t="shared" si="4"/>
        <v>32.394751768578601</v>
      </c>
      <c r="AS15" s="60">
        <f t="shared" si="5"/>
        <v>102.427037590266</v>
      </c>
      <c r="AT15" s="125">
        <v>43.338051204774999</v>
      </c>
      <c r="AU15" s="126">
        <v>7.8041255777613809</v>
      </c>
      <c r="AV15" s="60">
        <v>70.366869932648569</v>
      </c>
      <c r="AW15" s="60">
        <f t="shared" si="6"/>
        <v>1.3612470988470866</v>
      </c>
      <c r="AX15" s="60">
        <f t="shared" si="7"/>
        <v>41.183477231741364</v>
      </c>
      <c r="AY15" s="60">
        <v>51.714829751871186</v>
      </c>
      <c r="AZ15" s="124">
        <v>1303.2137097471536</v>
      </c>
      <c r="BA15" s="127">
        <v>158</v>
      </c>
      <c r="BB15" s="60">
        <v>805.35233333333326</v>
      </c>
      <c r="BC15" s="60">
        <v>83.986728790971199</v>
      </c>
      <c r="BD15" s="61">
        <v>67.189383032776959</v>
      </c>
      <c r="BE15" s="61">
        <v>16.79734575819424</v>
      </c>
      <c r="BF15" s="60">
        <v>31.495028749999996</v>
      </c>
      <c r="BG15" s="61">
        <v>25.196022999999997</v>
      </c>
      <c r="BH15" s="61">
        <v>6.2990057499999992</v>
      </c>
      <c r="BI15" s="60">
        <v>67.220888633824217</v>
      </c>
      <c r="BJ15" s="61">
        <f t="shared" si="8"/>
        <v>39.342235048941035</v>
      </c>
      <c r="BK15" s="60">
        <f t="shared" si="9"/>
        <v>1.3003880906213297</v>
      </c>
      <c r="BL15" s="60">
        <v>49.402748975406439</v>
      </c>
      <c r="BM15" s="124">
        <v>1244.9492741802419</v>
      </c>
      <c r="BN15" s="123">
        <v>10.35</v>
      </c>
      <c r="BO15" s="60">
        <v>2.2770000000000001</v>
      </c>
      <c r="BP15" s="60">
        <v>6.9660985499999999</v>
      </c>
      <c r="BQ15" s="60">
        <f t="shared" si="10"/>
        <v>0.68946263788770001</v>
      </c>
      <c r="BR15" s="60">
        <f t="shared" si="11"/>
        <v>2.1799708802370001</v>
      </c>
      <c r="BS15" s="60">
        <v>1.5295232917999999</v>
      </c>
      <c r="BT15" s="60">
        <v>1.5419513944514001</v>
      </c>
      <c r="BU15" s="60">
        <f t="shared" si="12"/>
        <v>2.9829049725662336E-2</v>
      </c>
      <c r="BV15" s="60">
        <f t="shared" si="13"/>
        <v>0.90245480872778205</v>
      </c>
      <c r="BW15" s="60">
        <v>1.13322866181257</v>
      </c>
      <c r="BX15" s="124">
        <v>28.557362277676763</v>
      </c>
      <c r="BY15" s="59">
        <v>249.83</v>
      </c>
      <c r="BZ15" s="60">
        <v>18.237590000000001</v>
      </c>
      <c r="CA15" s="61">
        <f t="shared" si="14"/>
        <v>10.67387782412</v>
      </c>
      <c r="CB15" s="61">
        <f t="shared" si="15"/>
        <v>0.35280617855000002</v>
      </c>
      <c r="CC15" s="60">
        <v>13.4033795</v>
      </c>
      <c r="CD15" s="62">
        <v>337.76516340000001</v>
      </c>
      <c r="CE15" s="123">
        <v>35.299999999999997</v>
      </c>
      <c r="CF15" s="60">
        <v>2.5768999999999997</v>
      </c>
      <c r="CG15" s="61">
        <f t="shared" si="16"/>
        <v>1.5081771091999998</v>
      </c>
      <c r="CH15" s="61">
        <f t="shared" si="17"/>
        <v>4.9850130499999999E-2</v>
      </c>
      <c r="CI15" s="60">
        <v>1.893845</v>
      </c>
      <c r="CJ15" s="124">
        <v>47.724893999999999</v>
      </c>
      <c r="CK15" s="128">
        <v>405.98802763246897</v>
      </c>
      <c r="CL15" s="129">
        <v>89.317366079143198</v>
      </c>
      <c r="CM15" s="129">
        <v>48.043700600133604</v>
      </c>
      <c r="CN15" s="130">
        <v>32.443507886861923</v>
      </c>
      <c r="CO15" s="131">
        <f t="shared" si="18"/>
        <v>15.814587919450844</v>
      </c>
      <c r="CP15" s="129">
        <v>273.2514599621162</v>
      </c>
      <c r="CQ15" s="131">
        <f t="shared" si="19"/>
        <v>27.04478999829049</v>
      </c>
      <c r="CR15" s="129">
        <v>85.511311880544639</v>
      </c>
      <c r="CS15" s="129">
        <v>59.611840461991981</v>
      </c>
      <c r="CT15" s="131">
        <f t="shared" si="20"/>
        <v>1.153191053737235</v>
      </c>
      <c r="CU15" s="131">
        <f t="shared" si="21"/>
        <v>34.888902643509127</v>
      </c>
      <c r="CV15" s="129">
        <f t="shared" si="22"/>
        <v>876.21239473585399</v>
      </c>
      <c r="CW15" s="124">
        <f t="shared" si="23"/>
        <v>1104.0276173671762</v>
      </c>
      <c r="CX15" s="123">
        <v>53.329900000000002</v>
      </c>
      <c r="CY15" s="60">
        <v>3.8930826999999999</v>
      </c>
      <c r="CZ15" s="60">
        <f t="shared" si="24"/>
        <v>7.5311684831499998E-2</v>
      </c>
      <c r="DA15" s="60">
        <f t="shared" si="25"/>
        <v>2.2784967256636</v>
      </c>
      <c r="DB15" s="60">
        <v>2.8611491349999998</v>
      </c>
      <c r="DC15" s="124">
        <v>72.100958202000001</v>
      </c>
      <c r="DD15" s="123">
        <v>1.7690000000000001</v>
      </c>
      <c r="DE15" s="60">
        <v>0.129137</v>
      </c>
      <c r="DF15" s="60">
        <f t="shared" si="26"/>
        <v>2.498155265E-3</v>
      </c>
      <c r="DG15" s="60">
        <f t="shared" si="27"/>
        <v>7.5579753716000009E-2</v>
      </c>
      <c r="DH15" s="60">
        <v>9.4906850000000001E-2</v>
      </c>
      <c r="DI15" s="124">
        <v>2.3916526200000003</v>
      </c>
      <c r="DJ15" s="59">
        <v>44.407465682220007</v>
      </c>
      <c r="DK15" s="60">
        <v>9.7696424500884014</v>
      </c>
      <c r="DL15" s="60">
        <v>0.73060571959342968</v>
      </c>
      <c r="DM15" s="60">
        <v>29.888577999815222</v>
      </c>
      <c r="DN15" s="60">
        <f t="shared" si="28"/>
        <v>2.9581921189537121</v>
      </c>
      <c r="DO15" s="60">
        <f t="shared" si="29"/>
        <v>9.3533315992621748</v>
      </c>
      <c r="DP15" s="60">
        <v>6.1901293051753452</v>
      </c>
      <c r="DQ15" s="60">
        <f t="shared" si="30"/>
        <v>0.11974805140861706</v>
      </c>
      <c r="DR15" s="60">
        <f t="shared" si="31"/>
        <v>3.622884598181364</v>
      </c>
      <c r="DS15" s="60">
        <v>4.5493210578446206</v>
      </c>
      <c r="DT15" s="62">
        <v>114.64289065768443</v>
      </c>
      <c r="DU15" s="123">
        <v>77.36</v>
      </c>
      <c r="DV15" s="60">
        <v>17.019200000000001</v>
      </c>
      <c r="DW15" s="60">
        <v>52.06738008</v>
      </c>
      <c r="DX15" s="60">
        <f t="shared" si="32"/>
        <v>5.1533168760379207</v>
      </c>
      <c r="DY15" s="60">
        <f t="shared" si="33"/>
        <v>16.293965922235198</v>
      </c>
      <c r="DZ15" s="60">
        <v>1.5063306306666699</v>
      </c>
      <c r="EA15" s="60">
        <v>0.56258803260833301</v>
      </c>
      <c r="EB15" s="60"/>
      <c r="EC15" s="60">
        <v>10.841631408259074</v>
      </c>
      <c r="ED15" s="60">
        <f t="shared" si="34"/>
        <v>0.20973135959277181</v>
      </c>
      <c r="EE15" s="60">
        <f t="shared" si="35"/>
        <v>6.3452599310489717</v>
      </c>
      <c r="EF15" s="60">
        <v>7.9678565075767045</v>
      </c>
      <c r="EG15" s="124">
        <v>200.78998399093294</v>
      </c>
      <c r="EH15" s="128">
        <v>285.93693174603197</v>
      </c>
      <c r="EI15" s="129">
        <v>62.906124984126997</v>
      </c>
      <c r="EJ15" s="129">
        <v>383.76798737892739</v>
      </c>
      <c r="EK15" s="129">
        <v>192.45070972246205</v>
      </c>
      <c r="EL15" s="129">
        <f t="shared" si="36"/>
        <v>19.047616544070959</v>
      </c>
      <c r="EM15" s="129">
        <v>60.225525100547273</v>
      </c>
      <c r="EN15" s="129">
        <v>67.529508029702981</v>
      </c>
      <c r="EO15" s="129">
        <f t="shared" si="37"/>
        <v>1.3063583328346042</v>
      </c>
      <c r="EP15" s="129">
        <f t="shared" si="38"/>
        <v>39.522860105528203</v>
      </c>
      <c r="EQ15" s="129">
        <v>992.5912618612515</v>
      </c>
      <c r="ER15" s="124">
        <v>1250.664989945177</v>
      </c>
      <c r="ES15" s="123">
        <v>94.16</v>
      </c>
      <c r="ET15" s="60">
        <v>20.715199999999999</v>
      </c>
      <c r="EU15" s="60">
        <v>63.374670479999999</v>
      </c>
      <c r="EV15" s="60">
        <f t="shared" si="39"/>
        <v>6.2724446360875206</v>
      </c>
      <c r="EW15" s="60">
        <f t="shared" si="40"/>
        <v>19.832469380011201</v>
      </c>
      <c r="EX15" s="60">
        <v>7.3687293580500004</v>
      </c>
      <c r="EY15" s="60">
        <v>13.5501577881776</v>
      </c>
      <c r="EZ15" s="60">
        <f t="shared" si="41"/>
        <v>0.26212780241229566</v>
      </c>
      <c r="FA15" s="60">
        <f t="shared" si="42"/>
        <v>7.9304737483711278</v>
      </c>
      <c r="FB15" s="60">
        <v>9.9584378813113794</v>
      </c>
      <c r="FC15" s="124">
        <v>250.95263460904675</v>
      </c>
      <c r="FD15" s="123">
        <v>0.83333333333333293</v>
      </c>
      <c r="FE15" s="60">
        <v>6.0833333333333302E-2</v>
      </c>
      <c r="FF15" s="60">
        <f t="shared" si="43"/>
        <v>1.1768208333333328E-3</v>
      </c>
      <c r="FG15" s="60">
        <f t="shared" si="44"/>
        <v>3.5603803333333316E-2</v>
      </c>
      <c r="FH15" s="60">
        <v>4.4708333333333301E-2</v>
      </c>
      <c r="FI15" s="124">
        <v>1.1266499999999995</v>
      </c>
      <c r="FJ15" s="123">
        <v>472.35860000000002</v>
      </c>
      <c r="FK15" s="60">
        <v>34.482177800000002</v>
      </c>
      <c r="FL15" s="60">
        <f t="shared" si="45"/>
        <v>0.66705772954100007</v>
      </c>
      <c r="FM15" s="60">
        <f t="shared" si="46"/>
        <v>20.181315236650402</v>
      </c>
      <c r="FN15" s="60">
        <v>25.341999999999999</v>
      </c>
      <c r="FO15" s="124">
        <v>638.61933336000004</v>
      </c>
      <c r="FP15" s="123">
        <v>367.57</v>
      </c>
      <c r="FQ15" s="60">
        <v>26.832609999999999</v>
      </c>
      <c r="FR15" s="60">
        <f t="shared" si="47"/>
        <v>0.51907684045000002</v>
      </c>
      <c r="FS15" s="60">
        <f t="shared" si="48"/>
        <v>15.70426798948</v>
      </c>
      <c r="FT15" s="60">
        <v>19.7201305</v>
      </c>
      <c r="FU15" s="62">
        <v>496.94728859999992</v>
      </c>
      <c r="FV15" s="132">
        <f t="shared" si="49"/>
        <v>2068.0249585740794</v>
      </c>
      <c r="FW15" s="133">
        <f t="shared" si="50"/>
        <v>494.39938648326142</v>
      </c>
      <c r="FX15" s="133">
        <f t="shared" si="51"/>
        <v>116.00411952998918</v>
      </c>
      <c r="FY15" s="133">
        <f t="shared" si="52"/>
        <v>805.35233333333326</v>
      </c>
      <c r="FZ15" s="133">
        <f t="shared" si="53"/>
        <v>249.83</v>
      </c>
      <c r="GA15" s="133">
        <f t="shared" si="54"/>
        <v>35.299999999999997</v>
      </c>
      <c r="GB15" s="133">
        <f t="shared" si="55"/>
        <v>53.329900000000002</v>
      </c>
      <c r="GC15" s="133">
        <f t="shared" si="56"/>
        <v>1.7690000000000001</v>
      </c>
      <c r="GD15" s="133">
        <f t="shared" si="57"/>
        <v>472.35860000000002</v>
      </c>
      <c r="GE15" s="133">
        <f t="shared" si="58"/>
        <v>367.57</v>
      </c>
      <c r="GF15" s="133">
        <f t="shared" si="59"/>
        <v>1140.8937724943935</v>
      </c>
      <c r="GG15" s="134">
        <f t="shared" si="60"/>
        <v>435.57818254056247</v>
      </c>
      <c r="GH15" s="134">
        <f t="shared" si="61"/>
        <v>112.91882023886012</v>
      </c>
      <c r="GI15" s="133">
        <f t="shared" si="62"/>
        <v>423.75274117557632</v>
      </c>
      <c r="GJ15" s="134">
        <f t="shared" si="63"/>
        <v>302.57088157326365</v>
      </c>
      <c r="GK15" s="135">
        <f t="shared" si="64"/>
        <v>8.1974967780415255</v>
      </c>
      <c r="GL15" s="132">
        <f t="shared" si="65"/>
        <v>6228.5848115906329</v>
      </c>
      <c r="GM15" s="136">
        <f t="shared" si="66"/>
        <v>7848.0168626041977</v>
      </c>
      <c r="GN15" s="114">
        <f t="shared" si="67"/>
        <v>6965.5795166041971</v>
      </c>
      <c r="GO15" s="115">
        <f t="shared" si="68"/>
        <v>3492.9124129898332</v>
      </c>
      <c r="GP15" s="115">
        <f t="shared" si="69"/>
        <v>297.61036628071241</v>
      </c>
      <c r="GQ15" s="30">
        <f t="shared" si="70"/>
        <v>0.50145323941297415</v>
      </c>
      <c r="GR15" s="31">
        <f t="shared" si="71"/>
        <v>4.2725858713016457E-2</v>
      </c>
      <c r="GS15" s="137">
        <f t="shared" si="72"/>
        <v>1.0851959581306594</v>
      </c>
      <c r="GT15" s="116">
        <f t="shared" si="73"/>
        <v>7848.0168626041977</v>
      </c>
      <c r="GU15" s="115">
        <f t="shared" si="74"/>
        <v>3535.7792685867612</v>
      </c>
      <c r="GV15" s="115">
        <f t="shared" si="75"/>
        <v>298.77175004908241</v>
      </c>
      <c r="GW15" s="24">
        <f t="shared" si="76"/>
        <v>0.45053155854375776</v>
      </c>
      <c r="GX15" s="117">
        <f t="shared" si="77"/>
        <v>3.8069713059961666E-2</v>
      </c>
      <c r="GY15" s="137">
        <f t="shared" si="78"/>
        <v>1.0764952937767949</v>
      </c>
      <c r="GZ15" s="114">
        <f t="shared" si="79"/>
        <v>4967.0878294448466</v>
      </c>
      <c r="HA15" s="115">
        <f t="shared" si="80"/>
        <v>2855.0313314716545</v>
      </c>
      <c r="HB15" s="115">
        <f t="shared" si="81"/>
        <v>154.18313217234677</v>
      </c>
      <c r="HC15" s="30">
        <f t="shared" si="82"/>
        <v>0.57478978216311327</v>
      </c>
      <c r="HD15" s="31">
        <f t="shared" si="83"/>
        <v>3.1040951452146814E-2</v>
      </c>
      <c r="HE15" s="137">
        <f t="shared" si="84"/>
        <v>1.0948778022448973</v>
      </c>
      <c r="HF15" s="114">
        <f t="shared" si="85"/>
        <v>5720.6302424239548</v>
      </c>
      <c r="HG15" s="115">
        <f t="shared" si="86"/>
        <v>3432.4355292726009</v>
      </c>
      <c r="HH15" s="115">
        <f t="shared" si="87"/>
        <v>179.56626568523058</v>
      </c>
      <c r="HI15" s="30">
        <f t="shared" si="88"/>
        <v>0.60001003103081241</v>
      </c>
      <c r="HJ15" s="31">
        <f t="shared" si="89"/>
        <v>3.138924525370905E-2</v>
      </c>
      <c r="HK15" s="138">
        <f t="shared" si="90"/>
        <v>1.0988837659523278</v>
      </c>
      <c r="HL15" s="29">
        <f t="shared" si="91"/>
        <v>3.7060225718585689</v>
      </c>
      <c r="HM15" s="30">
        <f t="shared" si="92"/>
        <v>4.1986246912526859</v>
      </c>
      <c r="HN15" s="30">
        <f t="shared" si="93"/>
        <v>2.6666843751476712</v>
      </c>
      <c r="HO15" s="31">
        <f t="shared" si="94"/>
        <v>3.0822590751196839</v>
      </c>
      <c r="HR15" s="32">
        <f t="shared" si="95"/>
        <v>458.25729984202093</v>
      </c>
      <c r="HS15" s="33">
        <f t="shared" si="96"/>
        <v>530.06621872726566</v>
      </c>
      <c r="HT15" s="33">
        <f t="shared" si="97"/>
        <v>20.145344057844291</v>
      </c>
      <c r="HU15" s="33">
        <f t="shared" si="98"/>
        <v>23.265857852404373</v>
      </c>
      <c r="HV15" s="33">
        <f t="shared" si="99"/>
        <v>598.04953411040367</v>
      </c>
      <c r="HW15" s="30">
        <f t="shared" si="100"/>
        <v>0.76625308390830349</v>
      </c>
      <c r="HX15" s="31">
        <f t="shared" si="101"/>
        <v>3.3685076082887365E-2</v>
      </c>
      <c r="HY15" s="139">
        <f t="shared" si="102"/>
        <v>1.1252896765336704</v>
      </c>
      <c r="HZ15" s="32">
        <f t="shared" si="103"/>
        <v>768.49082808284902</v>
      </c>
      <c r="IA15" s="33">
        <f t="shared" si="104"/>
        <v>888.91334084343146</v>
      </c>
      <c r="IB15" s="33">
        <f t="shared" si="105"/>
        <v>41.560124445187071</v>
      </c>
      <c r="IC15" s="33">
        <f t="shared" si="106"/>
        <v>47.997787721746548</v>
      </c>
      <c r="ID15" s="33">
        <f t="shared" si="107"/>
        <v>1034.2965950374237</v>
      </c>
      <c r="IE15" s="30">
        <f t="shared" si="108"/>
        <v>0.74300817750931769</v>
      </c>
      <c r="IF15" s="31">
        <f t="shared" si="109"/>
        <v>4.0182018044527465E-2</v>
      </c>
      <c r="IG15" s="139">
        <f t="shared" si="110"/>
        <v>1.1226535760108074</v>
      </c>
      <c r="IH15" s="32">
        <f t="shared" si="111"/>
        <v>47.997526759708059</v>
      </c>
      <c r="II15" s="33">
        <f t="shared" si="112"/>
        <v>55.518739202954315</v>
      </c>
      <c r="IJ15" s="33">
        <f t="shared" si="113"/>
        <v>93.685794123398281</v>
      </c>
      <c r="IK15" s="33">
        <f t="shared" si="114"/>
        <v>108.19772363311267</v>
      </c>
      <c r="IL15" s="33">
        <f t="shared" si="115"/>
        <v>988.05497950812844</v>
      </c>
      <c r="IM15" s="30">
        <f t="shared" si="116"/>
        <v>4.8577789450139804E-2</v>
      </c>
      <c r="IN15" s="31">
        <f t="shared" si="117"/>
        <v>9.4818401876823444E-2</v>
      </c>
      <c r="IO15" s="139">
        <f t="shared" si="118"/>
        <v>1.0222995100575569</v>
      </c>
      <c r="IP15" s="32">
        <f t="shared" si="119"/>
        <v>16.387559340537035</v>
      </c>
      <c r="IQ15" s="33">
        <f t="shared" si="120"/>
        <v>18.955489889199189</v>
      </c>
      <c r="IR15" s="33">
        <f t="shared" si="121"/>
        <v>0.71929168761336237</v>
      </c>
      <c r="IS15" s="33">
        <f t="shared" si="122"/>
        <v>0.83070997002467228</v>
      </c>
      <c r="IT15" s="33">
        <f t="shared" si="123"/>
        <v>22.664573236251396</v>
      </c>
      <c r="IU15" s="30">
        <f t="shared" si="124"/>
        <v>0.72304733778642516</v>
      </c>
      <c r="IV15" s="31">
        <f t="shared" si="125"/>
        <v>3.1736387891163731E-2</v>
      </c>
      <c r="IW15" s="139">
        <f t="shared" si="126"/>
        <v>1.1182174843154742</v>
      </c>
      <c r="IX15" s="32">
        <f t="shared" si="127"/>
        <v>13.022130945426399</v>
      </c>
      <c r="IY15" s="33">
        <f t="shared" si="128"/>
        <v>15.062698864574717</v>
      </c>
      <c r="IZ15" s="33">
        <f t="shared" si="129"/>
        <v>0.35280617855000002</v>
      </c>
      <c r="JA15" s="33">
        <f t="shared" si="130"/>
        <v>0.40745585560739506</v>
      </c>
      <c r="JB15" s="33">
        <f t="shared" si="131"/>
        <v>268.06759</v>
      </c>
      <c r="JC15" s="30">
        <f t="shared" si="132"/>
        <v>4.857778945013979E-2</v>
      </c>
      <c r="JD15" s="31">
        <f t="shared" si="133"/>
        <v>1.3161090400745574E-3</v>
      </c>
      <c r="JE15" s="139">
        <f t="shared" si="134"/>
        <v>1.0078160048971445</v>
      </c>
      <c r="JF15" s="32">
        <f t="shared" si="135"/>
        <v>1.8399760732239998</v>
      </c>
      <c r="JG15" s="33">
        <f t="shared" si="136"/>
        <v>2.1283003238982006</v>
      </c>
      <c r="JH15" s="33">
        <f t="shared" si="137"/>
        <v>4.9850130499999999E-2</v>
      </c>
      <c r="JI15" s="33">
        <f t="shared" si="138"/>
        <v>5.757191571445E-2</v>
      </c>
      <c r="JJ15" s="33">
        <f t="shared" si="139"/>
        <v>37.876899999999999</v>
      </c>
      <c r="JK15" s="30">
        <f t="shared" ref="JK15" si="298">JF15/JJ15</f>
        <v>4.857778945013979E-2</v>
      </c>
      <c r="JL15" s="31">
        <f t="shared" ref="JL15" si="299">JH15/JJ15</f>
        <v>1.3161090400745574E-3</v>
      </c>
      <c r="JM15" s="139">
        <f t="shared" ref="JM15" si="300">1+JK15*(JI15*$GW$6-JI15)/JI15+JL15*(JJ15*$GX$6-JJ15)/JJ15</f>
        <v>1.0078160048971445</v>
      </c>
      <c r="JN15" s="32">
        <f t="shared" si="140"/>
        <v>642.19365543095773</v>
      </c>
      <c r="JO15" s="33">
        <f t="shared" si="141"/>
        <v>742.8254012369888</v>
      </c>
      <c r="JP15" s="33">
        <f t="shared" si="142"/>
        <v>44.012568971478572</v>
      </c>
      <c r="JQ15" s="33">
        <f t="shared" si="143"/>
        <v>50.830115905160604</v>
      </c>
      <c r="JR15" s="33">
        <f t="shared" si="144"/>
        <v>876.21239473585422</v>
      </c>
      <c r="JS15" s="30">
        <f t="shared" si="145"/>
        <v>0.73292007655809921</v>
      </c>
      <c r="JT15" s="31">
        <f t="shared" si="146"/>
        <v>5.0230479773967066E-2</v>
      </c>
      <c r="JU15" s="139">
        <f t="shared" si="147"/>
        <v>1.1226292773136417</v>
      </c>
      <c r="JV15" s="32">
        <f t="shared" si="148"/>
        <v>2.7797660053095918</v>
      </c>
      <c r="JW15" s="33">
        <f t="shared" si="149"/>
        <v>3.2153553383416051</v>
      </c>
      <c r="JX15" s="33">
        <f t="shared" si="150"/>
        <v>7.5311684831499998E-2</v>
      </c>
      <c r="JY15" s="33">
        <f t="shared" si="151"/>
        <v>8.6977464811899344E-2</v>
      </c>
      <c r="JZ15" s="33">
        <f t="shared" si="152"/>
        <v>57.222982699999996</v>
      </c>
      <c r="KA15" s="30">
        <f t="shared" si="153"/>
        <v>4.8577789450139797E-2</v>
      </c>
      <c r="KB15" s="31">
        <f t="shared" si="154"/>
        <v>1.3161090400745574E-3</v>
      </c>
      <c r="KC15" s="139">
        <f t="shared" si="155"/>
        <v>1.0078160048971445</v>
      </c>
      <c r="KD15" s="32">
        <f t="shared" si="156"/>
        <v>9.2207299533520012E-2</v>
      </c>
      <c r="KE15" s="33">
        <f t="shared" si="157"/>
        <v>0.10665618337042261</v>
      </c>
      <c r="KF15" s="33">
        <f t="shared" si="158"/>
        <v>2.498155265E-3</v>
      </c>
      <c r="KG15" s="33">
        <f t="shared" si="159"/>
        <v>2.8851195155484999E-3</v>
      </c>
      <c r="KH15" s="33">
        <f t="shared" si="160"/>
        <v>1.8981370000000002</v>
      </c>
      <c r="KI15" s="30">
        <f t="shared" si="161"/>
        <v>4.8577789450139797E-2</v>
      </c>
      <c r="KJ15" s="31">
        <f t="shared" si="162"/>
        <v>1.3161090400745572E-3</v>
      </c>
      <c r="KK15" s="139">
        <f t="shared" si="163"/>
        <v>1.0078160048971445</v>
      </c>
      <c r="KL15" s="32">
        <f t="shared" si="164"/>
        <v>70.00809189318953</v>
      </c>
      <c r="KM15" s="33">
        <f t="shared" si="165"/>
        <v>80.978359892852339</v>
      </c>
      <c r="KN15" s="33">
        <f t="shared" si="166"/>
        <v>3.077940170362329</v>
      </c>
      <c r="KO15" s="33">
        <f t="shared" si="167"/>
        <v>3.554713102751454</v>
      </c>
      <c r="KP15" s="33">
        <f t="shared" si="168"/>
        <v>90.986421156892405</v>
      </c>
      <c r="KQ15" s="30">
        <f t="shared" si="169"/>
        <v>0.76943450465505292</v>
      </c>
      <c r="KR15" s="31">
        <f t="shared" si="170"/>
        <v>3.3828566188518219E-2</v>
      </c>
      <c r="KS15" s="139">
        <f t="shared" si="171"/>
        <v>1.1258104317820485</v>
      </c>
      <c r="KT15" s="32">
        <f t="shared" si="172"/>
        <v>121.99905554100668</v>
      </c>
      <c r="KU15" s="33">
        <f t="shared" si="173"/>
        <v>141.11630754428245</v>
      </c>
      <c r="KV15" s="33">
        <f t="shared" si="174"/>
        <v>5.3630482356306928</v>
      </c>
      <c r="KW15" s="33">
        <f t="shared" si="175"/>
        <v>6.1937844073298871</v>
      </c>
      <c r="KX15" s="33">
        <f t="shared" si="176"/>
        <v>159.35713015153408</v>
      </c>
      <c r="KY15" s="30">
        <f t="shared" si="177"/>
        <v>0.76557010925709268</v>
      </c>
      <c r="KZ15" s="31">
        <f t="shared" si="178"/>
        <v>3.365427220313847E-2</v>
      </c>
      <c r="LA15" s="139">
        <f t="shared" si="179"/>
        <v>1.1251778828848527</v>
      </c>
      <c r="LB15" s="32">
        <f t="shared" si="180"/>
        <v>470.53608668157108</v>
      </c>
      <c r="LC15" s="33">
        <f t="shared" si="181"/>
        <v>544.26909146457331</v>
      </c>
      <c r="LD15" s="33">
        <f t="shared" si="182"/>
        <v>20.353974876905564</v>
      </c>
      <c r="LE15" s="33">
        <f t="shared" si="183"/>
        <v>23.506805585338238</v>
      </c>
      <c r="LF15" s="33">
        <f t="shared" si="184"/>
        <v>992.59126186125161</v>
      </c>
      <c r="LG15" s="30">
        <f t="shared" si="185"/>
        <v>0.47404818555348566</v>
      </c>
      <c r="LH15" s="31">
        <f t="shared" si="186"/>
        <v>2.0505897703289196E-2</v>
      </c>
      <c r="LI15" s="139">
        <f t="shared" si="187"/>
        <v>1.0774597142304707</v>
      </c>
      <c r="LJ15" s="32">
        <f t="shared" si="188"/>
        <v>148.74599061662644</v>
      </c>
      <c r="LK15" s="33">
        <f t="shared" si="189"/>
        <v>172.05448734625182</v>
      </c>
      <c r="LL15" s="33">
        <f t="shared" si="190"/>
        <v>6.5345724384998158</v>
      </c>
      <c r="LM15" s="33">
        <f t="shared" si="191"/>
        <v>7.5467777092234378</v>
      </c>
      <c r="LN15" s="33">
        <f t="shared" si="192"/>
        <v>199.16875762622757</v>
      </c>
      <c r="LO15" s="30">
        <f t="shared" si="193"/>
        <v>0.74683395322358936</v>
      </c>
      <c r="LP15" s="31">
        <f t="shared" si="194"/>
        <v>3.2809224279859189E-2</v>
      </c>
      <c r="LQ15" s="139">
        <f t="shared" si="195"/>
        <v>1.1221110293110867</v>
      </c>
      <c r="LR15" s="32">
        <f t="shared" si="196"/>
        <v>4.3436640066666643E-2</v>
      </c>
      <c r="LS15" s="33">
        <f t="shared" si="197"/>
        <v>5.0243161565113312E-2</v>
      </c>
      <c r="LT15" s="33">
        <f t="shared" si="198"/>
        <v>1.1768208333333328E-3</v>
      </c>
      <c r="LU15" s="33">
        <f t="shared" si="199"/>
        <v>1.359110380416666E-3</v>
      </c>
      <c r="LV15" s="33">
        <f t="shared" si="200"/>
        <v>0.89416666666666633</v>
      </c>
      <c r="LW15" s="30">
        <f t="shared" si="201"/>
        <v>4.857778945013979E-2</v>
      </c>
      <c r="LX15" s="31">
        <f t="shared" si="202"/>
        <v>1.3161090400745572E-3</v>
      </c>
      <c r="LY15" s="139">
        <f t="shared" si="203"/>
        <v>1.0078160048971445</v>
      </c>
      <c r="LZ15" s="32">
        <f t="shared" si="204"/>
        <v>24.621204588713489</v>
      </c>
      <c r="MA15" s="33">
        <f t="shared" si="205"/>
        <v>28.479347347764893</v>
      </c>
      <c r="MB15" s="33">
        <f t="shared" si="206"/>
        <v>0.66705772954100007</v>
      </c>
      <c r="MC15" s="33">
        <f t="shared" si="207"/>
        <v>0.77038497184690102</v>
      </c>
      <c r="MD15" s="33">
        <f t="shared" si="208"/>
        <v>506.84074076190478</v>
      </c>
      <c r="ME15" s="30">
        <f t="shared" si="209"/>
        <v>4.857779300002963E-2</v>
      </c>
      <c r="MF15" s="31">
        <f t="shared" si="210"/>
        <v>1.3161091362510642E-3</v>
      </c>
      <c r="MG15" s="139">
        <f t="shared" si="211"/>
        <v>1.0078160054683099</v>
      </c>
      <c r="MH15" s="32">
        <f t="shared" si="212"/>
        <v>19.1592069471656</v>
      </c>
      <c r="MI15" s="33">
        <f t="shared" si="213"/>
        <v>22.161454675786452</v>
      </c>
      <c r="MJ15" s="33">
        <f t="shared" si="214"/>
        <v>0.51907684045000002</v>
      </c>
      <c r="MK15" s="33">
        <f t="shared" si="215"/>
        <v>0.59948184303570506</v>
      </c>
      <c r="ML15" s="33">
        <f t="shared" si="216"/>
        <v>394.40260999999992</v>
      </c>
      <c r="MM15" s="30">
        <f t="shared" si="217"/>
        <v>4.8577789450139804E-2</v>
      </c>
      <c r="MN15" s="31">
        <f t="shared" si="218"/>
        <v>1.3161090400745576E-3</v>
      </c>
      <c r="MO15" s="139">
        <f t="shared" si="219"/>
        <v>1.0078160048971445</v>
      </c>
      <c r="MP15" s="34">
        <v>3.4150722218340199</v>
      </c>
      <c r="MQ15" s="35">
        <v>3.9002722218340198</v>
      </c>
      <c r="MR15" s="35">
        <v>2.4355999999999995</v>
      </c>
      <c r="MS15" s="36">
        <v>2.8048999999999995</v>
      </c>
      <c r="MT15" s="34">
        <f t="shared" si="220"/>
        <v>1.0851959581306594</v>
      </c>
      <c r="MU15" s="35">
        <f t="shared" si="221"/>
        <v>1.0764952937767949</v>
      </c>
      <c r="MV15" s="35">
        <f t="shared" si="222"/>
        <v>1.0948778022448973</v>
      </c>
      <c r="MW15" s="36">
        <f t="shared" si="223"/>
        <v>1.0988837659523278</v>
      </c>
      <c r="MX15" s="41">
        <f t="shared" si="224"/>
        <v>3.7060225718585689</v>
      </c>
      <c r="MY15" s="271">
        <f t="shared" si="225"/>
        <v>4.1986246912526859</v>
      </c>
      <c r="MZ15" s="42">
        <f t="shared" si="226"/>
        <v>2.6666843751476712</v>
      </c>
      <c r="NA15" s="140">
        <f t="shared" si="227"/>
        <v>3.0822590751196839</v>
      </c>
      <c r="NB15" s="34">
        <f t="shared" si="228"/>
        <v>1.0852065119100318</v>
      </c>
      <c r="NC15" s="35">
        <f t="shared" si="229"/>
        <v>1.0766045805333349</v>
      </c>
      <c r="ND15" s="35">
        <f t="shared" si="230"/>
        <v>1.0948884762694222</v>
      </c>
      <c r="NE15" s="141">
        <f t="shared" si="231"/>
        <v>1.098891172714068</v>
      </c>
      <c r="NF15" s="37">
        <f t="shared" si="232"/>
        <v>3.7060586137773388</v>
      </c>
      <c r="NG15" s="38">
        <f t="shared" si="233"/>
        <v>4.199050939353433</v>
      </c>
      <c r="NH15" s="38">
        <f t="shared" si="234"/>
        <v>2.6667103728018042</v>
      </c>
      <c r="NI15" s="39">
        <f t="shared" si="235"/>
        <v>3.0822798503456887</v>
      </c>
      <c r="NJ15" s="118">
        <f t="shared" si="236"/>
        <v>-3.6041918769935677E-5</v>
      </c>
      <c r="NK15" s="118">
        <f t="shared" si="237"/>
        <v>-4.2624810074709529E-4</v>
      </c>
      <c r="NL15" s="118">
        <f t="shared" si="238"/>
        <v>-2.599765413302535E-5</v>
      </c>
      <c r="NM15" s="118">
        <f t="shared" si="239"/>
        <v>-2.0775226004854375E-5</v>
      </c>
      <c r="NN15" s="119">
        <f t="shared" si="240"/>
        <v>0.41556947754388451</v>
      </c>
      <c r="NO15" s="120">
        <f t="shared" si="241"/>
        <v>0.71703883899810272</v>
      </c>
      <c r="NP15" s="120">
        <f t="shared" si="242"/>
        <v>0.62377876343165006</v>
      </c>
      <c r="NQ15" s="120">
        <f t="shared" si="243"/>
        <v>1.5655044780416637E-2</v>
      </c>
      <c r="NR15" s="120">
        <f>R15*JE15+0.004</f>
        <v>0.19125221370988946</v>
      </c>
      <c r="NS15" s="120">
        <f t="shared" si="244"/>
        <v>2.6404779328305188E-2</v>
      </c>
      <c r="NT15" s="120">
        <f t="shared" si="245"/>
        <v>0.60868959415945656</v>
      </c>
      <c r="NU15" s="120">
        <f t="shared" si="246"/>
        <v>3.55759049728692E-2</v>
      </c>
      <c r="NV15" s="120">
        <f t="shared" si="247"/>
        <v>1.2093792058765734E-3</v>
      </c>
      <c r="NW15" s="120">
        <f t="shared" si="248"/>
        <v>6.3270546266151126E-2</v>
      </c>
      <c r="NX15" s="120">
        <f t="shared" si="249"/>
        <v>0.11071750367586951</v>
      </c>
      <c r="NY15" s="120">
        <f t="shared" si="250"/>
        <v>0.66048280482327848</v>
      </c>
      <c r="NZ15" s="120">
        <f t="shared" si="251"/>
        <v>0.13801965660526366</v>
      </c>
      <c r="OA15" s="120">
        <f t="shared" si="252"/>
        <v>6.046896029382867E-4</v>
      </c>
      <c r="OB15" s="120">
        <f t="shared" si="253"/>
        <v>0.315446409711581</v>
      </c>
      <c r="OC15" s="121">
        <f t="shared" si="254"/>
        <v>0.27533533253789988</v>
      </c>
      <c r="OD15" s="4"/>
      <c r="OE15" s="4">
        <f t="shared" si="255"/>
        <v>8457.2440676931783</v>
      </c>
      <c r="OF15" s="4"/>
      <c r="OG15" s="4"/>
      <c r="OH15" s="4">
        <f t="shared" si="256"/>
        <v>0</v>
      </c>
      <c r="OI15" s="4"/>
      <c r="OJ15" s="583">
        <f t="shared" si="257"/>
        <v>7635.6188635121343</v>
      </c>
      <c r="OK15" s="284">
        <f t="shared" si="258"/>
        <v>314.78579999999999</v>
      </c>
      <c r="OL15" s="584">
        <f>OK15/OJ15</f>
        <v>4.1225970759783161E-2</v>
      </c>
      <c r="OM15" s="585">
        <f t="shared" si="281"/>
        <v>615.36</v>
      </c>
      <c r="ON15" s="284">
        <f>OM15*1.05</f>
        <v>646.12800000000004</v>
      </c>
      <c r="OO15" s="33">
        <f>ON15/OK15</f>
        <v>2.052595765120282</v>
      </c>
      <c r="OP15" s="586">
        <f t="shared" si="282"/>
        <v>4.3394282234720333E-2</v>
      </c>
      <c r="OQ15" s="33">
        <f t="shared" si="260"/>
        <v>0.18219630484988514</v>
      </c>
      <c r="OR15" s="39">
        <f t="shared" si="261"/>
        <v>0.37344851855977457</v>
      </c>
      <c r="OS15" s="587">
        <f>OJ15</f>
        <v>7635.6188635121343</v>
      </c>
      <c r="OT15" s="284">
        <f t="shared" si="262"/>
        <v>44.477999999999994</v>
      </c>
      <c r="OU15" s="584">
        <f>OT15/OS15</f>
        <v>5.8250681176013506E-3</v>
      </c>
      <c r="OV15" s="585">
        <f t="shared" si="283"/>
        <v>75.55</v>
      </c>
      <c r="OW15" s="284">
        <f>OV15*1.05</f>
        <v>79.327500000000001</v>
      </c>
      <c r="OX15" s="33">
        <f>OW15/OT15</f>
        <v>1.7835221907459871</v>
      </c>
      <c r="OY15" s="30">
        <f>OU15*(OW15-OT15)/OT15</f>
        <v>4.5640701327476132E-3</v>
      </c>
      <c r="OZ15" s="33">
        <f>(1+OY15)*MY15-MY15</f>
        <v>1.9162817551962696E-2</v>
      </c>
      <c r="PA15" s="588">
        <f>OZ15+NS15</f>
        <v>4.5567596880267888E-2</v>
      </c>
      <c r="PB15" s="32">
        <f t="shared" si="263"/>
        <v>4.1986246912526859</v>
      </c>
      <c r="PC15" s="589">
        <f t="shared" si="264"/>
        <v>1.047958352367468</v>
      </c>
      <c r="PD15" s="590">
        <f>PB15*PC15+0.001</f>
        <v>4.4009838136545341</v>
      </c>
      <c r="PE15" s="591">
        <f t="shared" si="265"/>
        <v>0.41556947754388451</v>
      </c>
      <c r="PF15" s="592">
        <f t="shared" si="266"/>
        <v>0.71703883899810272</v>
      </c>
      <c r="PG15" s="592">
        <f t="shared" si="267"/>
        <v>0.62377876343165006</v>
      </c>
      <c r="PH15" s="592">
        <f t="shared" si="268"/>
        <v>1.5655044780416637E-2</v>
      </c>
      <c r="PI15" s="593">
        <f t="shared" si="284"/>
        <v>0.37344851855977457</v>
      </c>
      <c r="PJ15" s="593">
        <f t="shared" si="285"/>
        <v>4.5567596880267888E-2</v>
      </c>
      <c r="PK15" s="592">
        <f t="shared" si="269"/>
        <v>0.60868959415945656</v>
      </c>
      <c r="PL15" s="592">
        <f t="shared" si="270"/>
        <v>3.55759049728692E-2</v>
      </c>
      <c r="PM15" s="592">
        <f t="shared" si="271"/>
        <v>1.2093792058765734E-3</v>
      </c>
      <c r="PN15" s="592">
        <f t="shared" si="272"/>
        <v>6.3270546266151126E-2</v>
      </c>
      <c r="PO15" s="592">
        <f t="shared" si="273"/>
        <v>0.11071750367586951</v>
      </c>
      <c r="PP15" s="592">
        <f t="shared" si="274"/>
        <v>0.66048280482327848</v>
      </c>
      <c r="PQ15" s="592">
        <f t="shared" si="275"/>
        <v>0.13801965660526366</v>
      </c>
      <c r="PR15" s="592">
        <f t="shared" si="276"/>
        <v>6.046896029382867E-4</v>
      </c>
      <c r="PS15" s="592">
        <f t="shared" si="277"/>
        <v>0.315446409711581</v>
      </c>
      <c r="PT15" s="594">
        <f t="shared" si="278"/>
        <v>0.27533533253789988</v>
      </c>
      <c r="PU15" s="334"/>
      <c r="PV15" s="310">
        <f t="shared" si="286"/>
        <v>4.4004100617552817</v>
      </c>
      <c r="PW15" s="281">
        <f t="shared" si="287"/>
        <v>5.7375189925235048E-4</v>
      </c>
      <c r="PX15" s="4"/>
      <c r="QA15" s="133">
        <f t="shared" si="288"/>
        <v>347.81127585280495</v>
      </c>
      <c r="QB15" s="323">
        <f t="shared" si="289"/>
        <v>48.019731686455813</v>
      </c>
      <c r="QC15" s="258"/>
      <c r="QD15" s="323">
        <f>G15</f>
        <v>1818.6</v>
      </c>
      <c r="QF15" s="133">
        <f t="shared" si="279"/>
        <v>679.15347585280597</v>
      </c>
      <c r="QH15" s="133">
        <f t="shared" si="290"/>
        <v>82.86923168645518</v>
      </c>
      <c r="QJ15" s="390">
        <f>'лист 1'!E185</f>
        <v>615.36</v>
      </c>
      <c r="QK15" s="390">
        <f>'лист 1'!F185</f>
        <v>75.55</v>
      </c>
      <c r="QM15" s="389">
        <f t="shared" si="291"/>
        <v>0</v>
      </c>
      <c r="QN15" s="389">
        <f t="shared" si="292"/>
        <v>0</v>
      </c>
      <c r="QP15" s="4">
        <f t="shared" si="293"/>
        <v>7635.6188635121343</v>
      </c>
      <c r="QQ15" s="4">
        <f t="shared" si="294"/>
        <v>8003.6291635121352</v>
      </c>
      <c r="QS15" s="395">
        <f t="shared" si="295"/>
        <v>12.14154734411089</v>
      </c>
      <c r="QU15" s="5">
        <v>3</v>
      </c>
    </row>
    <row r="16" spans="1:463" ht="15.05" customHeight="1" x14ac:dyDescent="0.3">
      <c r="A16" s="452">
        <f t="shared" si="296"/>
        <v>5</v>
      </c>
      <c r="B16" s="25" t="s">
        <v>124</v>
      </c>
      <c r="C16" s="26">
        <v>9</v>
      </c>
      <c r="D16" s="256">
        <v>2216.23</v>
      </c>
      <c r="E16" s="27">
        <v>2216.23</v>
      </c>
      <c r="F16" s="28">
        <v>215.09</v>
      </c>
      <c r="G16" s="311">
        <f t="shared" si="280"/>
        <v>2001.14</v>
      </c>
      <c r="H16" s="27"/>
      <c r="I16" s="257"/>
      <c r="J16" s="32">
        <v>3.4387830922600329</v>
      </c>
      <c r="K16" s="33">
        <v>3.9625830922600329</v>
      </c>
      <c r="L16" s="33">
        <v>2.7208999999999999</v>
      </c>
      <c r="M16" s="122">
        <v>3.1684999999999999</v>
      </c>
      <c r="N16" s="1">
        <v>0.4476</v>
      </c>
      <c r="O16" s="2">
        <v>0.66249999999999998</v>
      </c>
      <c r="P16" s="2">
        <v>0.27028309226003305</v>
      </c>
      <c r="Q16" s="2">
        <v>1.72E-2</v>
      </c>
      <c r="R16" s="2">
        <v>0.2326</v>
      </c>
      <c r="S16" s="2">
        <v>0</v>
      </c>
      <c r="T16" s="2">
        <v>0.62</v>
      </c>
      <c r="U16" s="2">
        <v>2.6599999999999999E-2</v>
      </c>
      <c r="V16" s="2">
        <v>8.0000000000000004E-4</v>
      </c>
      <c r="W16" s="2">
        <v>2.5700000000000001E-2</v>
      </c>
      <c r="X16" s="2">
        <v>9.1300000000000006E-2</v>
      </c>
      <c r="Y16" s="2">
        <v>0.79979999999999996</v>
      </c>
      <c r="Z16" s="2">
        <v>0.1386</v>
      </c>
      <c r="AA16" s="2">
        <v>5.0000000000000001E-4</v>
      </c>
      <c r="AB16" s="2">
        <v>0.33789999999999998</v>
      </c>
      <c r="AC16" s="3">
        <v>0.29120000000000001</v>
      </c>
      <c r="AD16" s="123">
        <v>382.43</v>
      </c>
      <c r="AE16" s="60">
        <v>84.134600000000006</v>
      </c>
      <c r="AF16" s="60">
        <v>257.39565879000003</v>
      </c>
      <c r="AG16" s="60">
        <f t="shared" si="0"/>
        <v>25.475477933081464</v>
      </c>
      <c r="AH16" s="60">
        <f t="shared" si="1"/>
        <v>80.549397461742601</v>
      </c>
      <c r="AI16" s="60">
        <v>9.7039281716583403</v>
      </c>
      <c r="AJ16" s="60">
        <v>53.55748569463713</v>
      </c>
      <c r="AK16" s="60">
        <f t="shared" si="2"/>
        <v>1.0360695607627552</v>
      </c>
      <c r="AL16" s="60">
        <f t="shared" si="3"/>
        <v>31.345482537528884</v>
      </c>
      <c r="AM16" s="60">
        <v>39.361083632814783</v>
      </c>
      <c r="AN16" s="124">
        <v>991.8993075469325</v>
      </c>
      <c r="AO16" s="123">
        <v>544.72</v>
      </c>
      <c r="AP16" s="60">
        <v>119.83839999999999</v>
      </c>
      <c r="AQ16" s="60">
        <v>366.62543016000001</v>
      </c>
      <c r="AR16" s="60">
        <f t="shared" si="4"/>
        <v>36.286385324655846</v>
      </c>
      <c r="AS16" s="60">
        <f t="shared" si="5"/>
        <v>114.7317621142704</v>
      </c>
      <c r="AT16" s="125">
        <v>54.737512171133297</v>
      </c>
      <c r="AU16" s="126">
        <v>13.443111506945314</v>
      </c>
      <c r="AV16" s="60">
        <v>79.272257990172733</v>
      </c>
      <c r="AW16" s="60">
        <f t="shared" si="6"/>
        <v>1.5335218308198917</v>
      </c>
      <c r="AX16" s="60">
        <f t="shared" si="7"/>
        <v>46.395515889392414</v>
      </c>
      <c r="AY16" s="60">
        <v>58.25968001606531</v>
      </c>
      <c r="AZ16" s="124">
        <v>1468.1439364048456</v>
      </c>
      <c r="BA16" s="127">
        <v>76</v>
      </c>
      <c r="BB16" s="60">
        <v>387.38466666666659</v>
      </c>
      <c r="BC16" s="60">
        <v>40.398679671606395</v>
      </c>
      <c r="BD16" s="61">
        <v>32.318943737285117</v>
      </c>
      <c r="BE16" s="61">
        <v>8.0797359343212776</v>
      </c>
      <c r="BF16" s="60">
        <v>15.149507499999999</v>
      </c>
      <c r="BG16" s="61">
        <v>12.119605999999999</v>
      </c>
      <c r="BH16" s="61">
        <v>3.0299014999999994</v>
      </c>
      <c r="BI16" s="60">
        <v>32.334098330193925</v>
      </c>
      <c r="BJ16" s="61">
        <f t="shared" si="8"/>
        <v>18.924113061515939</v>
      </c>
      <c r="BK16" s="60">
        <f t="shared" si="9"/>
        <v>0.62550313219760145</v>
      </c>
      <c r="BL16" s="60">
        <v>23.763347608423345</v>
      </c>
      <c r="BM16" s="124">
        <v>598.83635973226831</v>
      </c>
      <c r="BN16" s="123">
        <v>13.96</v>
      </c>
      <c r="BO16" s="60">
        <v>3.0712000000000002</v>
      </c>
      <c r="BP16" s="60">
        <v>9.3958198800000012</v>
      </c>
      <c r="BQ16" s="60">
        <f t="shared" si="10"/>
        <v>0.92994187680312024</v>
      </c>
      <c r="BR16" s="60">
        <f t="shared" si="11"/>
        <v>2.9403278732472002</v>
      </c>
      <c r="BS16" s="60">
        <v>1.82369669495</v>
      </c>
      <c r="BT16" s="60">
        <v>2.0623023099713502</v>
      </c>
      <c r="BU16" s="60">
        <f t="shared" si="12"/>
        <v>3.9895238186395773E-2</v>
      </c>
      <c r="BV16" s="60">
        <f t="shared" si="13"/>
        <v>1.2069995483523122</v>
      </c>
      <c r="BW16" s="60">
        <v>1.5156509442460679</v>
      </c>
      <c r="BX16" s="124">
        <v>38.194403795000909</v>
      </c>
      <c r="BY16" s="59">
        <v>344.29</v>
      </c>
      <c r="BZ16" s="60">
        <v>25.13317</v>
      </c>
      <c r="CA16" s="61">
        <f t="shared" si="14"/>
        <v>14.709640139559999</v>
      </c>
      <c r="CB16" s="61">
        <f t="shared" si="15"/>
        <v>0.48620117365000004</v>
      </c>
      <c r="CC16" s="60">
        <v>18.471158500000001</v>
      </c>
      <c r="CD16" s="62">
        <v>465.47319420000002</v>
      </c>
      <c r="CE16" s="123"/>
      <c r="CF16" s="60">
        <v>0</v>
      </c>
      <c r="CG16" s="61">
        <f t="shared" si="16"/>
        <v>0</v>
      </c>
      <c r="CH16" s="61">
        <f t="shared" si="17"/>
        <v>0</v>
      </c>
      <c r="CI16" s="60">
        <v>0</v>
      </c>
      <c r="CJ16" s="124">
        <v>0</v>
      </c>
      <c r="CK16" s="128">
        <v>507.500402872081</v>
      </c>
      <c r="CL16" s="129">
        <v>111.65008863185781</v>
      </c>
      <c r="CM16" s="129">
        <v>53.739083536853073</v>
      </c>
      <c r="CN16" s="130">
        <v>35.241030968043916</v>
      </c>
      <c r="CO16" s="131">
        <f t="shared" si="18"/>
        <v>17.178240545373008</v>
      </c>
      <c r="CP16" s="129">
        <v>341.57466865426272</v>
      </c>
      <c r="CQ16" s="131">
        <f t="shared" si="19"/>
        <v>33.807011255387003</v>
      </c>
      <c r="CR16" s="129">
        <v>106.89237680866498</v>
      </c>
      <c r="CS16" s="129">
        <v>74.055889789739012</v>
      </c>
      <c r="CT16" s="131">
        <f t="shared" si="20"/>
        <v>1.4326111879825012</v>
      </c>
      <c r="CU16" s="131">
        <f t="shared" si="21"/>
        <v>43.342542505460976</v>
      </c>
      <c r="CV16" s="129">
        <f t="shared" si="22"/>
        <v>1088.5201334847936</v>
      </c>
      <c r="CW16" s="124">
        <f t="shared" si="23"/>
        <v>1371.53536819084</v>
      </c>
      <c r="CX16" s="123">
        <v>43.731810000000003</v>
      </c>
      <c r="CY16" s="60">
        <v>3.1924221300000002</v>
      </c>
      <c r="CZ16" s="60">
        <f t="shared" si="24"/>
        <v>6.1757406104850004E-2</v>
      </c>
      <c r="DA16" s="60">
        <f t="shared" si="25"/>
        <v>1.8684225151808402</v>
      </c>
      <c r="DB16" s="60">
        <v>2.3462116064999998</v>
      </c>
      <c r="DC16" s="124">
        <v>59.124532483799996</v>
      </c>
      <c r="DD16" s="123">
        <v>1.44594</v>
      </c>
      <c r="DE16" s="60">
        <v>0.10555362</v>
      </c>
      <c r="DF16" s="60">
        <f t="shared" si="26"/>
        <v>2.0419347789000001E-3</v>
      </c>
      <c r="DG16" s="60">
        <f t="shared" si="27"/>
        <v>6.1777156070160003E-2</v>
      </c>
      <c r="DH16" s="60">
        <v>7.7574681000000006E-2</v>
      </c>
      <c r="DI16" s="124">
        <v>1.9548819611999999</v>
      </c>
      <c r="DJ16" s="59">
        <v>22.07980102042</v>
      </c>
      <c r="DK16" s="60">
        <v>4.8575562244923995</v>
      </c>
      <c r="DL16" s="60">
        <v>0.36092114018016319</v>
      </c>
      <c r="DM16" s="60">
        <v>14.860876316196743</v>
      </c>
      <c r="DN16" s="60">
        <f t="shared" si="28"/>
        <v>1.4708403725192565</v>
      </c>
      <c r="DO16" s="60">
        <f t="shared" si="29"/>
        <v>4.6505626343906084</v>
      </c>
      <c r="DP16" s="60">
        <v>3.0776182931941194</v>
      </c>
      <c r="DQ16" s="60">
        <f t="shared" si="30"/>
        <v>5.953652588184024E-2</v>
      </c>
      <c r="DR16" s="60">
        <f t="shared" si="31"/>
        <v>1.8012315032211359</v>
      </c>
      <c r="DS16" s="60">
        <v>2.2618386497241714</v>
      </c>
      <c r="DT16" s="62">
        <v>56.998333973049121</v>
      </c>
      <c r="DU16" s="123">
        <v>77.78</v>
      </c>
      <c r="DV16" s="60">
        <v>17.111599999999999</v>
      </c>
      <c r="DW16" s="60">
        <v>52.350062340000001</v>
      </c>
      <c r="DX16" s="60">
        <f t="shared" si="32"/>
        <v>5.1812950700391607</v>
      </c>
      <c r="DY16" s="60">
        <f t="shared" si="33"/>
        <v>16.382428508679599</v>
      </c>
      <c r="DZ16" s="60">
        <v>1.51683686</v>
      </c>
      <c r="EA16" s="60">
        <v>0.87310545497500003</v>
      </c>
      <c r="EB16" s="60"/>
      <c r="EC16" s="60">
        <v>10.923107139813174</v>
      </c>
      <c r="ED16" s="60">
        <f t="shared" si="34"/>
        <v>0.21130750761968586</v>
      </c>
      <c r="EE16" s="60">
        <f t="shared" si="35"/>
        <v>6.3929450695041767</v>
      </c>
      <c r="EF16" s="60">
        <v>8.0277355897394091</v>
      </c>
      <c r="EG16" s="124">
        <v>202.29893686143311</v>
      </c>
      <c r="EH16" s="128">
        <v>385.46186809523806</v>
      </c>
      <c r="EI16" s="129">
        <v>84.801610980952375</v>
      </c>
      <c r="EJ16" s="129">
        <v>581.3404589647314</v>
      </c>
      <c r="EK16" s="129">
        <v>259.43626670710427</v>
      </c>
      <c r="EL16" s="129">
        <f t="shared" si="36"/>
        <v>25.677445061068941</v>
      </c>
      <c r="EM16" s="129">
        <v>81.187985303321213</v>
      </c>
      <c r="EN16" s="129">
        <v>95.705934946605936</v>
      </c>
      <c r="EO16" s="129">
        <f t="shared" si="37"/>
        <v>1.851431311542092</v>
      </c>
      <c r="EP16" s="129">
        <f t="shared" si="38"/>
        <v>56.013621134330165</v>
      </c>
      <c r="EQ16" s="129">
        <v>1406.7461396946321</v>
      </c>
      <c r="ER16" s="124">
        <v>1772.5001360152364</v>
      </c>
      <c r="ES16" s="123">
        <v>115.21</v>
      </c>
      <c r="ET16" s="60">
        <v>25.3462</v>
      </c>
      <c r="EU16" s="60">
        <v>77.542436129999999</v>
      </c>
      <c r="EV16" s="60">
        <f t="shared" si="39"/>
        <v>7.67468507353062</v>
      </c>
      <c r="EW16" s="60">
        <f t="shared" si="40"/>
        <v>24.2661299625222</v>
      </c>
      <c r="EX16" s="60">
        <v>9.03905720805</v>
      </c>
      <c r="EY16" s="60">
        <v>16.581051613677701</v>
      </c>
      <c r="EZ16" s="60">
        <f t="shared" si="41"/>
        <v>0.32076044346659516</v>
      </c>
      <c r="FA16" s="60">
        <f t="shared" si="42"/>
        <v>9.7043589158339216</v>
      </c>
      <c r="FB16" s="60">
        <v>12.1859372475864</v>
      </c>
      <c r="FC16" s="124">
        <v>307.08561863917686</v>
      </c>
      <c r="FD16" s="123">
        <v>0.83333333333333293</v>
      </c>
      <c r="FE16" s="60">
        <v>6.0833333333333302E-2</v>
      </c>
      <c r="FF16" s="60">
        <f t="shared" si="43"/>
        <v>1.1768208333333328E-3</v>
      </c>
      <c r="FG16" s="60">
        <f t="shared" si="44"/>
        <v>3.5603803333333316E-2</v>
      </c>
      <c r="FH16" s="60">
        <v>4.4708333333333301E-2</v>
      </c>
      <c r="FI16" s="124">
        <v>1.1266499999999995</v>
      </c>
      <c r="FJ16" s="123">
        <v>553.95987500000001</v>
      </c>
      <c r="FK16" s="60">
        <v>40.439070874999999</v>
      </c>
      <c r="FL16" s="60">
        <f t="shared" si="45"/>
        <v>0.78229382607687503</v>
      </c>
      <c r="FM16" s="60">
        <f t="shared" si="46"/>
        <v>23.667694132869499</v>
      </c>
      <c r="FN16" s="60">
        <v>29.72</v>
      </c>
      <c r="FO16" s="124">
        <v>748.94273505000001</v>
      </c>
      <c r="FP16" s="123">
        <v>431.06875000000002</v>
      </c>
      <c r="FQ16" s="60">
        <v>31.468018749999999</v>
      </c>
      <c r="FR16" s="60">
        <f t="shared" si="47"/>
        <v>0.60874882271874997</v>
      </c>
      <c r="FS16" s="60">
        <f t="shared" si="48"/>
        <v>18.417224397774998</v>
      </c>
      <c r="FT16" s="60">
        <v>23.126838437499998</v>
      </c>
      <c r="FU16" s="62">
        <v>582.796328625</v>
      </c>
      <c r="FV16" s="132">
        <f t="shared" si="49"/>
        <v>2499.9533278250419</v>
      </c>
      <c r="FW16" s="133">
        <f t="shared" si="50"/>
        <v>694.45621891786766</v>
      </c>
      <c r="FX16" s="133">
        <f t="shared" si="51"/>
        <v>75.05990178960343</v>
      </c>
      <c r="FY16" s="133">
        <f t="shared" si="52"/>
        <v>387.38466666666659</v>
      </c>
      <c r="FZ16" s="133">
        <f t="shared" si="53"/>
        <v>344.29</v>
      </c>
      <c r="GA16" s="133">
        <f t="shared" si="54"/>
        <v>0</v>
      </c>
      <c r="GB16" s="133">
        <f t="shared" si="55"/>
        <v>43.731810000000003</v>
      </c>
      <c r="GC16" s="133">
        <f t="shared" si="56"/>
        <v>1.44594</v>
      </c>
      <c r="GD16" s="133">
        <f t="shared" si="57"/>
        <v>553.95987500000001</v>
      </c>
      <c r="GE16" s="133">
        <f t="shared" si="58"/>
        <v>431.06875000000002</v>
      </c>
      <c r="GF16" s="133">
        <f t="shared" si="59"/>
        <v>1379.1812189775637</v>
      </c>
      <c r="GG16" s="134">
        <f t="shared" si="60"/>
        <v>526.55318421354343</v>
      </c>
      <c r="GH16" s="134">
        <f t="shared" si="61"/>
        <v>136.50308196708542</v>
      </c>
      <c r="GI16" s="133">
        <f t="shared" si="62"/>
        <v>467.96881481633847</v>
      </c>
      <c r="GJ16" s="134">
        <f t="shared" si="63"/>
        <v>334.14235021811305</v>
      </c>
      <c r="GK16" s="135">
        <f t="shared" si="64"/>
        <v>9.0528567226220673</v>
      </c>
      <c r="GL16" s="132">
        <f t="shared" si="65"/>
        <v>6878.5005239930824</v>
      </c>
      <c r="GM16" s="136">
        <f t="shared" si="66"/>
        <v>8666.9106602312841</v>
      </c>
      <c r="GN16" s="114">
        <f t="shared" si="67"/>
        <v>7618.6411374062845</v>
      </c>
      <c r="GO16" s="115">
        <f t="shared" si="68"/>
        <v>4183.4949502766494</v>
      </c>
      <c r="GP16" s="115">
        <f t="shared" si="69"/>
        <v>276.59632200850712</v>
      </c>
      <c r="GQ16" s="30">
        <f t="shared" si="70"/>
        <v>0.54911300779562544</v>
      </c>
      <c r="GR16" s="31">
        <f t="shared" si="71"/>
        <v>3.6305204172232805E-2</v>
      </c>
      <c r="GS16" s="137">
        <f t="shared" si="72"/>
        <v>1.0916696844478535</v>
      </c>
      <c r="GT16" s="116">
        <f t="shared" si="73"/>
        <v>8666.9106602312841</v>
      </c>
      <c r="GU16" s="115">
        <f t="shared" si="74"/>
        <v>4234.4175664434406</v>
      </c>
      <c r="GV16" s="115">
        <f t="shared" si="75"/>
        <v>277.97595900393173</v>
      </c>
      <c r="GW16" s="24">
        <f t="shared" si="76"/>
        <v>0.4885728874388145</v>
      </c>
      <c r="GX16" s="117">
        <f t="shared" si="77"/>
        <v>3.2073246154416195E-2</v>
      </c>
      <c r="GY16" s="137">
        <f t="shared" si="78"/>
        <v>1.0815275172909813</v>
      </c>
      <c r="GZ16" s="114">
        <f t="shared" si="79"/>
        <v>6027.9054701270834</v>
      </c>
      <c r="HA16" s="115">
        <f t="shared" si="80"/>
        <v>3394.5285981436068</v>
      </c>
      <c r="HB16" s="115">
        <f t="shared" si="81"/>
        <v>186.41106555071516</v>
      </c>
      <c r="HC16" s="30">
        <f t="shared" si="82"/>
        <v>0.56313567207815585</v>
      </c>
      <c r="HD16" s="31">
        <f t="shared" si="83"/>
        <v>3.0924682955717479E-2</v>
      </c>
      <c r="HE16" s="137">
        <f t="shared" si="84"/>
        <v>1.0930335932044877</v>
      </c>
      <c r="HF16" s="114">
        <f t="shared" si="85"/>
        <v>7019.8047776740159</v>
      </c>
      <c r="HG16" s="115">
        <f t="shared" si="86"/>
        <v>4154.404803678487</v>
      </c>
      <c r="HH16" s="115">
        <f t="shared" si="87"/>
        <v>219.81561539295888</v>
      </c>
      <c r="HI16" s="30">
        <f t="shared" si="88"/>
        <v>0.59181201404507322</v>
      </c>
      <c r="HJ16" s="31">
        <f t="shared" si="89"/>
        <v>3.1313636540444348E-2</v>
      </c>
      <c r="HK16" s="138">
        <f t="shared" si="90"/>
        <v>1.0975874249009778</v>
      </c>
      <c r="HL16" s="29">
        <f t="shared" si="91"/>
        <v>3.754015253212124</v>
      </c>
      <c r="HM16" s="30">
        <f t="shared" si="92"/>
        <v>4.2856426538312125</v>
      </c>
      <c r="HN16" s="30">
        <f t="shared" si="93"/>
        <v>2.9740351037500905</v>
      </c>
      <c r="HO16" s="31">
        <f t="shared" si="94"/>
        <v>3.4777057557987483</v>
      </c>
      <c r="HR16" s="32">
        <f t="shared" si="95"/>
        <v>603.07635359911126</v>
      </c>
      <c r="HS16" s="33">
        <f t="shared" si="96"/>
        <v>697.57841820809199</v>
      </c>
      <c r="HT16" s="33">
        <f t="shared" si="97"/>
        <v>26.511547493844219</v>
      </c>
      <c r="HU16" s="33">
        <f t="shared" si="98"/>
        <v>30.61818620064069</v>
      </c>
      <c r="HV16" s="33">
        <f t="shared" si="99"/>
        <v>787.22167265629571</v>
      </c>
      <c r="HW16" s="30">
        <f t="shared" si="100"/>
        <v>0.76608200021243178</v>
      </c>
      <c r="HX16" s="31">
        <f t="shared" si="101"/>
        <v>3.3677359776423825E-2</v>
      </c>
      <c r="HY16" s="139">
        <f t="shared" si="102"/>
        <v>1.1252616724626561</v>
      </c>
      <c r="HZ16" s="32">
        <f t="shared" si="103"/>
        <v>861.1336791644685</v>
      </c>
      <c r="IA16" s="33">
        <f t="shared" si="104"/>
        <v>996.07332668954075</v>
      </c>
      <c r="IB16" s="33">
        <f t="shared" si="105"/>
        <v>51.263018662421054</v>
      </c>
      <c r="IC16" s="33">
        <f t="shared" si="106"/>
        <v>59.203660253230076</v>
      </c>
      <c r="ID16" s="33">
        <f t="shared" si="107"/>
        <v>1165.1936003213061</v>
      </c>
      <c r="IE16" s="30">
        <f t="shared" si="108"/>
        <v>0.73904772471030389</v>
      </c>
      <c r="IF16" s="31">
        <f t="shared" si="109"/>
        <v>4.3995279967453567E-2</v>
      </c>
      <c r="IG16" s="139">
        <f t="shared" si="110"/>
        <v>1.1226236473290632</v>
      </c>
      <c r="IH16" s="32">
        <f t="shared" si="111"/>
        <v>23.087417935049444</v>
      </c>
      <c r="II16" s="33">
        <f t="shared" si="112"/>
        <v>26.705216325471692</v>
      </c>
      <c r="IJ16" s="33">
        <f t="shared" si="113"/>
        <v>45.064052869482715</v>
      </c>
      <c r="IK16" s="33">
        <f t="shared" si="114"/>
        <v>52.044474658965591</v>
      </c>
      <c r="IL16" s="33">
        <f t="shared" si="115"/>
        <v>475.2669521684669</v>
      </c>
      <c r="IM16" s="30">
        <f t="shared" si="116"/>
        <v>4.857778945013979E-2</v>
      </c>
      <c r="IN16" s="31">
        <f t="shared" si="117"/>
        <v>9.481840187682343E-2</v>
      </c>
      <c r="IO16" s="139">
        <f t="shared" si="118"/>
        <v>1.0222995100575569</v>
      </c>
      <c r="IP16" s="32">
        <f t="shared" si="119"/>
        <v>22.090939454351407</v>
      </c>
      <c r="IQ16" s="33">
        <f t="shared" si="120"/>
        <v>25.552589666848274</v>
      </c>
      <c r="IR16" s="33">
        <f t="shared" si="121"/>
        <v>0.96983711498951597</v>
      </c>
      <c r="IS16" s="33">
        <f t="shared" si="122"/>
        <v>1.120064884101392</v>
      </c>
      <c r="IT16" s="33">
        <f t="shared" si="123"/>
        <v>30.313018884921355</v>
      </c>
      <c r="IU16" s="30">
        <f t="shared" si="124"/>
        <v>0.72876078552968315</v>
      </c>
      <c r="IV16" s="31">
        <f t="shared" si="125"/>
        <v>3.199407880394068E-2</v>
      </c>
      <c r="IW16" s="139">
        <f t="shared" si="126"/>
        <v>1.1191526978992319</v>
      </c>
      <c r="IX16" s="32">
        <f t="shared" si="127"/>
        <v>17.945760970263198</v>
      </c>
      <c r="IY16" s="33">
        <f t="shared" si="128"/>
        <v>20.757861714303441</v>
      </c>
      <c r="IZ16" s="33">
        <f t="shared" si="129"/>
        <v>0.48620117365000004</v>
      </c>
      <c r="JA16" s="33">
        <f t="shared" si="130"/>
        <v>0.56151373544838501</v>
      </c>
      <c r="JB16" s="33">
        <f t="shared" si="131"/>
        <v>369.42316999999997</v>
      </c>
      <c r="JC16" s="30">
        <f t="shared" si="132"/>
        <v>4.857778945013979E-2</v>
      </c>
      <c r="JD16" s="31">
        <f t="shared" si="133"/>
        <v>1.3161090400745576E-3</v>
      </c>
      <c r="JE16" s="139">
        <f t="shared" si="134"/>
        <v>1.0078160048971445</v>
      </c>
      <c r="JF16" s="32">
        <f t="shared" si="135"/>
        <v>0</v>
      </c>
      <c r="JG16" s="33">
        <f t="shared" si="136"/>
        <v>0</v>
      </c>
      <c r="JH16" s="33">
        <f t="shared" si="137"/>
        <v>0</v>
      </c>
      <c r="JI16" s="33">
        <f t="shared" si="138"/>
        <v>0</v>
      </c>
      <c r="JJ16" s="33">
        <f t="shared" si="139"/>
        <v>0</v>
      </c>
      <c r="JK16" s="30"/>
      <c r="JL16" s="31"/>
      <c r="JM16" s="139"/>
      <c r="JN16" s="32">
        <f t="shared" si="140"/>
        <v>802.43709306717255</v>
      </c>
      <c r="JO16" s="33">
        <f t="shared" si="141"/>
        <v>928.17898555079853</v>
      </c>
      <c r="JP16" s="33">
        <f t="shared" si="142"/>
        <v>52.417862988742513</v>
      </c>
      <c r="JQ16" s="33">
        <f t="shared" si="143"/>
        <v>60.537389965698729</v>
      </c>
      <c r="JR16" s="33">
        <f t="shared" si="144"/>
        <v>1088.5201334847936</v>
      </c>
      <c r="JS16" s="30">
        <f t="shared" si="145"/>
        <v>0.73718167297305426</v>
      </c>
      <c r="JT16" s="31">
        <f t="shared" si="146"/>
        <v>4.8155161651380493E-2</v>
      </c>
      <c r="JU16" s="139">
        <f t="shared" si="147"/>
        <v>1.1229756026946764</v>
      </c>
      <c r="JV16" s="32">
        <f t="shared" si="148"/>
        <v>2.2794754685206251</v>
      </c>
      <c r="JW16" s="33">
        <f t="shared" si="149"/>
        <v>2.6366692744378071</v>
      </c>
      <c r="JX16" s="33">
        <f t="shared" si="150"/>
        <v>6.1757406104850004E-2</v>
      </c>
      <c r="JY16" s="33">
        <f t="shared" si="151"/>
        <v>7.1323628310491272E-2</v>
      </c>
      <c r="JZ16" s="33">
        <f t="shared" si="152"/>
        <v>46.92423213</v>
      </c>
      <c r="KA16" s="30">
        <f t="shared" si="153"/>
        <v>4.8577789450139804E-2</v>
      </c>
      <c r="KB16" s="31">
        <f t="shared" si="154"/>
        <v>1.3161090400745574E-3</v>
      </c>
      <c r="KC16" s="139">
        <f t="shared" si="155"/>
        <v>1.0078160048971445</v>
      </c>
      <c r="KD16" s="32">
        <f t="shared" si="156"/>
        <v>7.5368130405595202E-2</v>
      </c>
      <c r="KE16" s="33">
        <f t="shared" si="157"/>
        <v>8.7178316440151976E-2</v>
      </c>
      <c r="KF16" s="33">
        <f t="shared" si="158"/>
        <v>2.0419347789000001E-3</v>
      </c>
      <c r="KG16" s="33">
        <f t="shared" si="159"/>
        <v>2.3582304761516101E-3</v>
      </c>
      <c r="KH16" s="33">
        <f t="shared" si="160"/>
        <v>1.55149362</v>
      </c>
      <c r="KI16" s="30">
        <f t="shared" si="161"/>
        <v>4.8577789450139797E-2</v>
      </c>
      <c r="KJ16" s="31">
        <f t="shared" si="162"/>
        <v>1.3161090400745574E-3</v>
      </c>
      <c r="KK16" s="139">
        <f t="shared" si="163"/>
        <v>1.0078160048971445</v>
      </c>
      <c r="KL16" s="32">
        <f t="shared" si="164"/>
        <v>34.808546092798721</v>
      </c>
      <c r="KM16" s="33">
        <f t="shared" si="165"/>
        <v>40.263045265540285</v>
      </c>
      <c r="KN16" s="33">
        <f t="shared" si="166"/>
        <v>1.5303768984010968</v>
      </c>
      <c r="KO16" s="33">
        <f t="shared" si="167"/>
        <v>1.7674322799634268</v>
      </c>
      <c r="KP16" s="33">
        <f t="shared" si="168"/>
        <v>45.236772994483431</v>
      </c>
      <c r="KQ16" s="30">
        <f t="shared" si="169"/>
        <v>0.76947456214534982</v>
      </c>
      <c r="KR16" s="31">
        <f t="shared" si="170"/>
        <v>3.3830372882427406E-2</v>
      </c>
      <c r="KS16" s="139">
        <f t="shared" si="171"/>
        <v>1.1258169886476646</v>
      </c>
      <c r="KT16" s="32">
        <f t="shared" si="172"/>
        <v>122.6775557653842</v>
      </c>
      <c r="KU16" s="33">
        <f t="shared" si="173"/>
        <v>141.9011287538199</v>
      </c>
      <c r="KV16" s="33">
        <f t="shared" si="174"/>
        <v>5.3926025776588462</v>
      </c>
      <c r="KW16" s="33">
        <f t="shared" si="175"/>
        <v>6.2279167169382017</v>
      </c>
      <c r="KX16" s="33">
        <f t="shared" si="176"/>
        <v>160.55471179478818</v>
      </c>
      <c r="KY16" s="30">
        <f t="shared" si="177"/>
        <v>0.76408567767343771</v>
      </c>
      <c r="KZ16" s="31">
        <f t="shared" si="178"/>
        <v>3.3587320592318469E-2</v>
      </c>
      <c r="LA16" s="139">
        <f t="shared" si="179"/>
        <v>1.1249349016511778</v>
      </c>
      <c r="LB16" s="32">
        <f t="shared" si="180"/>
        <v>637.64943893012514</v>
      </c>
      <c r="LC16" s="33">
        <f t="shared" si="181"/>
        <v>737.56910601047582</v>
      </c>
      <c r="LD16" s="33">
        <f t="shared" si="182"/>
        <v>27.528876372611034</v>
      </c>
      <c r="LE16" s="33">
        <f t="shared" si="183"/>
        <v>31.793099322728484</v>
      </c>
      <c r="LF16" s="33">
        <f t="shared" si="184"/>
        <v>1406.7461396946321</v>
      </c>
      <c r="LG16" s="30">
        <f t="shared" si="185"/>
        <v>0.45327967920959938</v>
      </c>
      <c r="LH16" s="31">
        <f t="shared" si="186"/>
        <v>1.9569185651781375E-2</v>
      </c>
      <c r="LI16" s="139">
        <f t="shared" si="187"/>
        <v>1.0740601925896054</v>
      </c>
      <c r="LJ16" s="32">
        <f t="shared" si="188"/>
        <v>182.00019643159447</v>
      </c>
      <c r="LK16" s="33">
        <f t="shared" si="189"/>
        <v>210.51962721242535</v>
      </c>
      <c r="LL16" s="33">
        <f t="shared" si="190"/>
        <v>7.995445516997215</v>
      </c>
      <c r="LM16" s="33">
        <f t="shared" si="191"/>
        <v>9.2339400275800845</v>
      </c>
      <c r="LN16" s="33">
        <f t="shared" si="192"/>
        <v>243.71874495172767</v>
      </c>
      <c r="LO16" s="30">
        <f t="shared" si="193"/>
        <v>0.74676322688122521</v>
      </c>
      <c r="LP16" s="31">
        <f t="shared" si="194"/>
        <v>3.2806034343319954E-2</v>
      </c>
      <c r="LQ16" s="139">
        <f t="shared" si="195"/>
        <v>1.1220994523720682</v>
      </c>
      <c r="LR16" s="32">
        <f t="shared" si="196"/>
        <v>4.3436640066666643E-2</v>
      </c>
      <c r="LS16" s="33">
        <f t="shared" si="197"/>
        <v>5.0243161565113312E-2</v>
      </c>
      <c r="LT16" s="33">
        <f t="shared" si="198"/>
        <v>1.1768208333333328E-3</v>
      </c>
      <c r="LU16" s="33">
        <f t="shared" si="199"/>
        <v>1.359110380416666E-3</v>
      </c>
      <c r="LV16" s="33">
        <f t="shared" si="200"/>
        <v>0.89416666666666633</v>
      </c>
      <c r="LW16" s="30">
        <f t="shared" si="201"/>
        <v>4.857778945013979E-2</v>
      </c>
      <c r="LX16" s="31">
        <f t="shared" si="202"/>
        <v>1.3161090400745572E-3</v>
      </c>
      <c r="LY16" s="139">
        <f t="shared" si="203"/>
        <v>1.0078160048971445</v>
      </c>
      <c r="LZ16" s="32">
        <f t="shared" si="204"/>
        <v>28.87458684210079</v>
      </c>
      <c r="MA16" s="33">
        <f t="shared" si="205"/>
        <v>33.399234600257984</v>
      </c>
      <c r="MB16" s="33">
        <f t="shared" si="206"/>
        <v>0.78229382607687503</v>
      </c>
      <c r="MC16" s="33">
        <f t="shared" si="207"/>
        <v>0.90347113973618298</v>
      </c>
      <c r="MD16" s="33">
        <f t="shared" si="208"/>
        <v>594.39899607142866</v>
      </c>
      <c r="ME16" s="30">
        <f t="shared" si="209"/>
        <v>4.857778534779178E-2</v>
      </c>
      <c r="MF16" s="31">
        <f t="shared" si="210"/>
        <v>1.3161089289304034E-3</v>
      </c>
      <c r="MG16" s="139">
        <f t="shared" si="211"/>
        <v>1.0078160042370903</v>
      </c>
      <c r="MH16" s="32">
        <f t="shared" si="212"/>
        <v>22.469013765285496</v>
      </c>
      <c r="MI16" s="33">
        <f t="shared" si="213"/>
        <v>25.989908222305733</v>
      </c>
      <c r="MJ16" s="33">
        <f t="shared" si="214"/>
        <v>0.60874882271874997</v>
      </c>
      <c r="MK16" s="33">
        <f t="shared" si="215"/>
        <v>0.70304401535788441</v>
      </c>
      <c r="ML16" s="33">
        <f t="shared" si="216"/>
        <v>462.53676874999996</v>
      </c>
      <c r="MM16" s="30">
        <f t="shared" si="217"/>
        <v>4.857778945013979E-2</v>
      </c>
      <c r="MN16" s="31">
        <f t="shared" si="218"/>
        <v>1.3161090400745574E-3</v>
      </c>
      <c r="MO16" s="139">
        <f t="shared" si="219"/>
        <v>1.0078160048971445</v>
      </c>
      <c r="MP16" s="34">
        <v>3.4387830922600329</v>
      </c>
      <c r="MQ16" s="35">
        <v>3.9625830922600329</v>
      </c>
      <c r="MR16" s="35">
        <v>2.7208999999999999</v>
      </c>
      <c r="MS16" s="36">
        <v>3.1684999999999999</v>
      </c>
      <c r="MT16" s="34">
        <f t="shared" si="220"/>
        <v>1.0916696844478535</v>
      </c>
      <c r="MU16" s="35">
        <f t="shared" si="221"/>
        <v>1.0815275172909813</v>
      </c>
      <c r="MV16" s="35">
        <f t="shared" si="222"/>
        <v>1.0930335932044877</v>
      </c>
      <c r="MW16" s="36">
        <f t="shared" si="223"/>
        <v>1.0975874249009778</v>
      </c>
      <c r="MX16" s="41">
        <f t="shared" si="224"/>
        <v>3.754015253212124</v>
      </c>
      <c r="MY16" s="271">
        <f t="shared" si="225"/>
        <v>4.2856426538312125</v>
      </c>
      <c r="MZ16" s="42">
        <f t="shared" si="226"/>
        <v>2.9740351037500905</v>
      </c>
      <c r="NA16" s="140">
        <f t="shared" si="227"/>
        <v>3.4777057557987483</v>
      </c>
      <c r="NB16" s="34">
        <f t="shared" si="228"/>
        <v>1.0916842489709528</v>
      </c>
      <c r="NC16" s="35">
        <f t="shared" si="229"/>
        <v>1.0816074416671881</v>
      </c>
      <c r="ND16" s="35">
        <f t="shared" si="230"/>
        <v>1.0930530118928836</v>
      </c>
      <c r="NE16" s="141">
        <f t="shared" si="231"/>
        <v>1.0976029871086104</v>
      </c>
      <c r="NF16" s="37">
        <f t="shared" si="232"/>
        <v>3.7540653374479045</v>
      </c>
      <c r="NG16" s="38">
        <f t="shared" si="233"/>
        <v>4.2859593608130293</v>
      </c>
      <c r="NH16" s="38">
        <f t="shared" si="234"/>
        <v>2.9740879400593467</v>
      </c>
      <c r="NI16" s="39">
        <f t="shared" si="235"/>
        <v>3.4777550646536315</v>
      </c>
      <c r="NJ16" s="118">
        <f t="shared" si="236"/>
        <v>-5.008423578045651E-5</v>
      </c>
      <c r="NK16" s="118">
        <f t="shared" si="237"/>
        <v>-3.1670698181684998E-4</v>
      </c>
      <c r="NL16" s="118">
        <f t="shared" si="238"/>
        <v>-5.2836309256232283E-5</v>
      </c>
      <c r="NM16" s="118">
        <f t="shared" si="239"/>
        <v>-4.9308854883189923E-5</v>
      </c>
      <c r="NN16" s="119">
        <f t="shared" si="240"/>
        <v>0.50366712459428487</v>
      </c>
      <c r="NO16" s="120">
        <f t="shared" si="241"/>
        <v>0.74373816635550427</v>
      </c>
      <c r="NP16" s="120">
        <f t="shared" si="242"/>
        <v>0.27631027279427323</v>
      </c>
      <c r="NQ16" s="120">
        <f t="shared" si="243"/>
        <v>1.9249426403866787E-2</v>
      </c>
      <c r="NR16" s="120">
        <f>R16*JE16+0.004</f>
        <v>0.23841800273907582</v>
      </c>
      <c r="NS16" s="120">
        <f t="shared" si="244"/>
        <v>0</v>
      </c>
      <c r="NT16" s="120">
        <f t="shared" si="245"/>
        <v>0.69624487367069943</v>
      </c>
      <c r="NU16" s="120">
        <f t="shared" si="246"/>
        <v>2.6807905730264044E-2</v>
      </c>
      <c r="NV16" s="120">
        <f t="shared" si="247"/>
        <v>8.0625280391771563E-4</v>
      </c>
      <c r="NW16" s="120">
        <f t="shared" si="248"/>
        <v>2.8933496608244978E-2</v>
      </c>
      <c r="NX16" s="120">
        <f t="shared" si="249"/>
        <v>0.10270655652075254</v>
      </c>
      <c r="NY16" s="120">
        <f t="shared" si="250"/>
        <v>0.85903334203316639</v>
      </c>
      <c r="NZ16" s="120">
        <f t="shared" si="251"/>
        <v>0.15552298409876866</v>
      </c>
      <c r="OA16" s="120">
        <f t="shared" si="252"/>
        <v>5.0390800244857223E-4</v>
      </c>
      <c r="OB16" s="120">
        <f t="shared" si="253"/>
        <v>0.34054102783171281</v>
      </c>
      <c r="OC16" s="121">
        <f t="shared" si="254"/>
        <v>0.29347602062604849</v>
      </c>
      <c r="OD16" s="4"/>
      <c r="OE16" s="4">
        <f t="shared" si="255"/>
        <v>9383.6220811011881</v>
      </c>
      <c r="OF16" s="4"/>
      <c r="OG16" s="4"/>
      <c r="OH16" s="4">
        <f t="shared" si="256"/>
        <v>0</v>
      </c>
      <c r="OI16" s="4"/>
      <c r="OJ16" s="583">
        <f t="shared" si="257"/>
        <v>8576.1709402877932</v>
      </c>
      <c r="OK16" s="284">
        <f t="shared" si="258"/>
        <v>433.80540000000008</v>
      </c>
      <c r="OL16" s="584">
        <f t="shared" ref="OL16:OL19" si="301">OK16/OJ16</f>
        <v>5.0582643818599393E-2</v>
      </c>
      <c r="OM16" s="585">
        <f t="shared" si="281"/>
        <v>827.36</v>
      </c>
      <c r="ON16" s="284">
        <f t="shared" ref="ON16:ON19" si="302">OM16*1.05</f>
        <v>868.72800000000007</v>
      </c>
      <c r="OO16" s="33">
        <f t="shared" ref="OO16:OO19" si="303">ON16/OK16</f>
        <v>2.0025753483013351</v>
      </c>
      <c r="OP16" s="586">
        <f t="shared" si="282"/>
        <v>5.0712911744434652E-2</v>
      </c>
      <c r="OQ16" s="33">
        <f t="shared" si="260"/>
        <v>0.21733741767192694</v>
      </c>
      <c r="OR16" s="39">
        <f t="shared" si="261"/>
        <v>0.45575542041100275</v>
      </c>
      <c r="OS16" s="587"/>
      <c r="OT16" s="284">
        <f t="shared" si="262"/>
        <v>0</v>
      </c>
      <c r="OU16" s="584"/>
      <c r="OV16" s="585">
        <f t="shared" si="283"/>
        <v>0</v>
      </c>
      <c r="OW16" s="284">
        <f t="shared" ref="OW16:OW19" si="304">OV16*1.05</f>
        <v>0</v>
      </c>
      <c r="OX16" s="33"/>
      <c r="OY16" s="33"/>
      <c r="OZ16" s="33"/>
      <c r="PA16" s="588"/>
      <c r="PB16" s="32">
        <f t="shared" si="263"/>
        <v>4.2856426538312125</v>
      </c>
      <c r="PC16" s="589">
        <f t="shared" si="264"/>
        <v>1.0507129117444347</v>
      </c>
      <c r="PD16" s="590">
        <f t="shared" si="297"/>
        <v>4.5029800715031394</v>
      </c>
      <c r="PE16" s="591">
        <f t="shared" si="265"/>
        <v>0.50366712459428487</v>
      </c>
      <c r="PF16" s="592">
        <f t="shared" si="266"/>
        <v>0.74373816635550427</v>
      </c>
      <c r="PG16" s="592">
        <f t="shared" si="267"/>
        <v>0.27631027279427323</v>
      </c>
      <c r="PH16" s="592">
        <f t="shared" si="268"/>
        <v>1.9249426403866787E-2</v>
      </c>
      <c r="PI16" s="593">
        <f t="shared" si="284"/>
        <v>0.45575542041100275</v>
      </c>
      <c r="PJ16" s="593">
        <f t="shared" si="285"/>
        <v>0</v>
      </c>
      <c r="PK16" s="592">
        <f t="shared" si="269"/>
        <v>0.69624487367069943</v>
      </c>
      <c r="PL16" s="592">
        <f t="shared" si="270"/>
        <v>2.6807905730264044E-2</v>
      </c>
      <c r="PM16" s="592">
        <f t="shared" si="271"/>
        <v>8.0625280391771563E-4</v>
      </c>
      <c r="PN16" s="592">
        <f t="shared" si="272"/>
        <v>2.8933496608244978E-2</v>
      </c>
      <c r="PO16" s="592">
        <f t="shared" si="273"/>
        <v>0.10270655652075254</v>
      </c>
      <c r="PP16" s="592">
        <f t="shared" si="274"/>
        <v>0.85903334203316639</v>
      </c>
      <c r="PQ16" s="592">
        <f t="shared" si="275"/>
        <v>0.15552298409876866</v>
      </c>
      <c r="PR16" s="592">
        <f t="shared" si="276"/>
        <v>5.0390800244857223E-4</v>
      </c>
      <c r="PS16" s="592">
        <f t="shared" si="277"/>
        <v>0.34054102783171281</v>
      </c>
      <c r="PT16" s="594">
        <f t="shared" si="278"/>
        <v>0.29347602062604849</v>
      </c>
      <c r="PU16" s="334"/>
      <c r="PV16" s="310">
        <f t="shared" si="286"/>
        <v>4.5032967784849554</v>
      </c>
      <c r="PW16" s="281">
        <f t="shared" si="287"/>
        <v>-3.167069818159618E-4</v>
      </c>
      <c r="PX16" s="4"/>
      <c r="QA16" s="133">
        <f t="shared" si="288"/>
        <v>477.10780200127419</v>
      </c>
      <c r="QB16" s="323">
        <f t="shared" si="289"/>
        <v>0</v>
      </c>
      <c r="QC16" s="258"/>
      <c r="QD16" s="323">
        <v>0</v>
      </c>
      <c r="QF16" s="133">
        <f t="shared" si="279"/>
        <v>912.03040200127407</v>
      </c>
      <c r="QH16" s="133">
        <f t="shared" si="290"/>
        <v>0</v>
      </c>
      <c r="QJ16" s="390">
        <f>'лист 1'!E186</f>
        <v>827.36</v>
      </c>
      <c r="QK16" s="390">
        <f>'лист 1'!F186</f>
        <v>0</v>
      </c>
      <c r="QM16" s="389">
        <f t="shared" si="291"/>
        <v>0</v>
      </c>
      <c r="QN16" s="389">
        <f t="shared" si="292"/>
        <v>0</v>
      </c>
      <c r="QP16" s="4">
        <f t="shared" si="293"/>
        <v>8576.1709402877932</v>
      </c>
      <c r="QQ16" s="4">
        <f t="shared" si="294"/>
        <v>9011.0935402877931</v>
      </c>
      <c r="QS16" s="395">
        <f t="shared" si="295"/>
        <v>13.040245060315616</v>
      </c>
      <c r="QU16" s="5">
        <v>3</v>
      </c>
    </row>
    <row r="17" spans="1:463" ht="15.05" customHeight="1" x14ac:dyDescent="0.3">
      <c r="A17" s="452">
        <f t="shared" si="296"/>
        <v>6</v>
      </c>
      <c r="B17" s="25" t="s">
        <v>125</v>
      </c>
      <c r="C17" s="26">
        <v>9</v>
      </c>
      <c r="D17" s="256">
        <v>5949.49</v>
      </c>
      <c r="E17" s="27">
        <v>5949.49</v>
      </c>
      <c r="F17" s="28">
        <v>569.08000000000004</v>
      </c>
      <c r="G17" s="311">
        <f t="shared" si="280"/>
        <v>5380.41</v>
      </c>
      <c r="H17" s="27"/>
      <c r="I17" s="257"/>
      <c r="J17" s="32">
        <v>3.3520730160948458</v>
      </c>
      <c r="K17" s="33">
        <v>3.9502730160948456</v>
      </c>
      <c r="L17" s="33">
        <v>2.5939000000000005</v>
      </c>
      <c r="M17" s="122">
        <v>3.0766000000000004</v>
      </c>
      <c r="N17" s="1">
        <v>0.48270000000000002</v>
      </c>
      <c r="O17" s="2">
        <v>0.50980000000000003</v>
      </c>
      <c r="P17" s="2">
        <v>0.27547301609484542</v>
      </c>
      <c r="Q17" s="2">
        <v>1.7000000000000001E-2</v>
      </c>
      <c r="R17" s="2">
        <v>0.31140000000000001</v>
      </c>
      <c r="S17" s="2">
        <v>0</v>
      </c>
      <c r="T17" s="2">
        <v>0.59370000000000001</v>
      </c>
      <c r="U17" s="2">
        <v>2.9899999999999999E-2</v>
      </c>
      <c r="V17" s="2">
        <v>1E-3</v>
      </c>
      <c r="W17" s="2">
        <v>2.87E-2</v>
      </c>
      <c r="X17" s="2">
        <v>0.109</v>
      </c>
      <c r="Y17" s="2">
        <v>0.83550000000000002</v>
      </c>
      <c r="Z17" s="2">
        <v>0.1358</v>
      </c>
      <c r="AA17" s="2">
        <v>2.0000000000000001E-4</v>
      </c>
      <c r="AB17" s="2">
        <v>0.33329999999999999</v>
      </c>
      <c r="AC17" s="3">
        <v>0.2868</v>
      </c>
      <c r="AD17" s="123">
        <v>1107.43</v>
      </c>
      <c r="AE17" s="60">
        <v>243.63460000000001</v>
      </c>
      <c r="AF17" s="60">
        <v>745.35908379000011</v>
      </c>
      <c r="AG17" s="60">
        <f t="shared" si="0"/>
        <v>73.771169959031482</v>
      </c>
      <c r="AH17" s="60">
        <f t="shared" si="1"/>
        <v>233.25267168124265</v>
      </c>
      <c r="AI17" s="60">
        <v>27.853094791475002</v>
      </c>
      <c r="AJ17" s="60">
        <v>155.07220497090026</v>
      </c>
      <c r="AK17" s="60">
        <f t="shared" si="2"/>
        <v>2.9998718051620656</v>
      </c>
      <c r="AL17" s="60">
        <f t="shared" si="3"/>
        <v>90.758799258908851</v>
      </c>
      <c r="AM17" s="60">
        <v>113.96744917761879</v>
      </c>
      <c r="AN17" s="124">
        <v>2871.9797192759929</v>
      </c>
      <c r="AO17" s="123">
        <v>1127.2</v>
      </c>
      <c r="AP17" s="60">
        <v>247.98400000000001</v>
      </c>
      <c r="AQ17" s="60">
        <v>758.66534160000003</v>
      </c>
      <c r="AR17" s="60">
        <f t="shared" si="4"/>
        <v>75.088143519518411</v>
      </c>
      <c r="AS17" s="60">
        <f t="shared" si="5"/>
        <v>237.41673200030399</v>
      </c>
      <c r="AT17" s="125">
        <v>109.425740056625</v>
      </c>
      <c r="AU17" s="126">
        <v>17.571311103566316</v>
      </c>
      <c r="AV17" s="60">
        <v>163.7590809609336</v>
      </c>
      <c r="AW17" s="60">
        <f t="shared" si="6"/>
        <v>3.1679194211892607</v>
      </c>
      <c r="AX17" s="60">
        <f t="shared" si="7"/>
        <v>95.842949795843694</v>
      </c>
      <c r="AY17" s="60">
        <v>120.35170813087794</v>
      </c>
      <c r="AZ17" s="124">
        <v>3032.8630448981235</v>
      </c>
      <c r="BA17" s="127">
        <v>208</v>
      </c>
      <c r="BB17" s="60">
        <v>1060.2106666666666</v>
      </c>
      <c r="BC17" s="60">
        <v>110.5648075222912</v>
      </c>
      <c r="BD17" s="61">
        <v>88.451846017832963</v>
      </c>
      <c r="BE17" s="61">
        <v>22.112961504458241</v>
      </c>
      <c r="BF17" s="60">
        <v>41.461809999999993</v>
      </c>
      <c r="BG17" s="61">
        <v>33.169447999999996</v>
      </c>
      <c r="BH17" s="61">
        <v>8.2923619999999971</v>
      </c>
      <c r="BI17" s="60">
        <v>88.493321745793921</v>
      </c>
      <c r="BJ17" s="61">
        <f t="shared" si="8"/>
        <v>51.792309431517317</v>
      </c>
      <c r="BK17" s="60">
        <f t="shared" si="9"/>
        <v>1.7119033091723834</v>
      </c>
      <c r="BL17" s="60">
        <v>65.036530296737595</v>
      </c>
      <c r="BM17" s="124">
        <v>1638.920563477787</v>
      </c>
      <c r="BN17" s="123">
        <v>37.229999999999997</v>
      </c>
      <c r="BO17" s="60">
        <v>8.1905999999999999</v>
      </c>
      <c r="BP17" s="60">
        <v>25.057763189999999</v>
      </c>
      <c r="BQ17" s="60">
        <f t="shared" si="10"/>
        <v>2.4800670539670602</v>
      </c>
      <c r="BR17" s="60">
        <f t="shared" si="11"/>
        <v>7.8415764126785996</v>
      </c>
      <c r="BS17" s="60">
        <v>4.42158320015833</v>
      </c>
      <c r="BT17" s="60">
        <v>5.4676960864815571</v>
      </c>
      <c r="BU17" s="60">
        <f t="shared" si="12"/>
        <v>0.10577258079298572</v>
      </c>
      <c r="BV17" s="60">
        <f t="shared" si="13"/>
        <v>3.2000675531428882</v>
      </c>
      <c r="BW17" s="60">
        <v>4.0183821238319934</v>
      </c>
      <c r="BX17" s="124">
        <v>101.26322952056624</v>
      </c>
      <c r="BY17" s="59">
        <v>1239.45</v>
      </c>
      <c r="BZ17" s="60">
        <v>90.479849999999999</v>
      </c>
      <c r="CA17" s="61">
        <f t="shared" si="14"/>
        <v>52.954960849800003</v>
      </c>
      <c r="CB17" s="61">
        <f t="shared" si="15"/>
        <v>1.75033269825</v>
      </c>
      <c r="CC17" s="60">
        <v>66.496492500000002</v>
      </c>
      <c r="CD17" s="62">
        <v>1675.7116109999999</v>
      </c>
      <c r="CE17" s="123"/>
      <c r="CF17" s="60">
        <v>0</v>
      </c>
      <c r="CG17" s="61">
        <f t="shared" si="16"/>
        <v>0</v>
      </c>
      <c r="CH17" s="61">
        <f t="shared" si="17"/>
        <v>0</v>
      </c>
      <c r="CI17" s="60">
        <v>0</v>
      </c>
      <c r="CJ17" s="124">
        <v>0</v>
      </c>
      <c r="CK17" s="128">
        <v>1304.5433750032339</v>
      </c>
      <c r="CL17" s="129">
        <v>286.99954250071147</v>
      </c>
      <c r="CM17" s="129">
        <v>138.00099495928512</v>
      </c>
      <c r="CN17" s="130">
        <v>94.604874644810138</v>
      </c>
      <c r="CO17" s="131">
        <f t="shared" si="18"/>
        <v>46.115146145612698</v>
      </c>
      <c r="CP17" s="129">
        <v>878.02683217605158</v>
      </c>
      <c r="CQ17" s="131">
        <f t="shared" si="19"/>
        <v>86.901827687792533</v>
      </c>
      <c r="CR17" s="129">
        <v>274.76971686117361</v>
      </c>
      <c r="CS17" s="129">
        <v>190.35266435866754</v>
      </c>
      <c r="CT17" s="131">
        <f t="shared" si="20"/>
        <v>3.6823722920184236</v>
      </c>
      <c r="CU17" s="131">
        <f t="shared" si="21"/>
        <v>111.40732316386864</v>
      </c>
      <c r="CV17" s="129">
        <f t="shared" si="22"/>
        <v>2797.9234089979495</v>
      </c>
      <c r="CW17" s="124">
        <f t="shared" si="23"/>
        <v>3525.3834953374162</v>
      </c>
      <c r="CX17" s="123">
        <v>131.68289800000002</v>
      </c>
      <c r="CY17" s="60">
        <v>9.6128515540000006</v>
      </c>
      <c r="CZ17" s="60">
        <f t="shared" si="24"/>
        <v>0.18596061331213001</v>
      </c>
      <c r="DA17" s="60">
        <f t="shared" si="25"/>
        <v>5.6260944033064728</v>
      </c>
      <c r="DB17" s="60">
        <v>7.0647874777000004</v>
      </c>
      <c r="DC17" s="124">
        <v>178.03264443804002</v>
      </c>
      <c r="DD17" s="123">
        <v>4.3380520000000002</v>
      </c>
      <c r="DE17" s="60">
        <v>0.31667779600000001</v>
      </c>
      <c r="DF17" s="60">
        <f t="shared" si="26"/>
        <v>6.1261319636200006E-3</v>
      </c>
      <c r="DG17" s="60">
        <f t="shared" si="27"/>
        <v>0.18534138030932801</v>
      </c>
      <c r="DH17" s="60">
        <v>0.2327364898</v>
      </c>
      <c r="DI17" s="124">
        <v>5.8649595429599994</v>
      </c>
      <c r="DJ17" s="59">
        <v>66.071731343848001</v>
      </c>
      <c r="DK17" s="60">
        <v>14.53578089564656</v>
      </c>
      <c r="DL17" s="60">
        <v>1.0797440843341262</v>
      </c>
      <c r="DM17" s="60">
        <v>44.469776996170928</v>
      </c>
      <c r="DN17" s="60">
        <f t="shared" si="28"/>
        <v>4.4013517084190221</v>
      </c>
      <c r="DO17" s="60">
        <f t="shared" si="29"/>
        <v>13.91637201318173</v>
      </c>
      <c r="DP17" s="60">
        <v>9.2094634323599713</v>
      </c>
      <c r="DQ17" s="60">
        <f t="shared" si="30"/>
        <v>0.17815707009900367</v>
      </c>
      <c r="DR17" s="60">
        <f t="shared" si="31"/>
        <v>5.3900042441304556</v>
      </c>
      <c r="DS17" s="60">
        <v>6.7683248376179792</v>
      </c>
      <c r="DT17" s="62">
        <v>170.56178590797305</v>
      </c>
      <c r="DU17" s="123">
        <v>248.7</v>
      </c>
      <c r="DV17" s="60">
        <v>54.713999999999999</v>
      </c>
      <c r="DW17" s="60">
        <v>167.3882811</v>
      </c>
      <c r="DX17" s="60">
        <f t="shared" si="32"/>
        <v>16.5670877335914</v>
      </c>
      <c r="DY17" s="60">
        <f t="shared" si="33"/>
        <v>52.382488687433998</v>
      </c>
      <c r="DZ17" s="60">
        <v>4.8107859957499999</v>
      </c>
      <c r="EA17" s="60">
        <v>3.6559230302291699</v>
      </c>
      <c r="EB17" s="60"/>
      <c r="EC17" s="60">
        <v>34.986636279196475</v>
      </c>
      <c r="ED17" s="60">
        <f t="shared" si="34"/>
        <v>0.67681647882105589</v>
      </c>
      <c r="EE17" s="60">
        <f t="shared" si="35"/>
        <v>20.476558641852762</v>
      </c>
      <c r="EF17" s="60">
        <v>25.712781320258784</v>
      </c>
      <c r="EG17" s="124">
        <v>647.96208927052123</v>
      </c>
      <c r="EH17" s="128">
        <v>1052.70921718254</v>
      </c>
      <c r="EI17" s="129">
        <v>231.59602778015878</v>
      </c>
      <c r="EJ17" s="129">
        <v>1684.0448924082032</v>
      </c>
      <c r="EK17" s="129">
        <v>708.52909675236003</v>
      </c>
      <c r="EL17" s="129">
        <f t="shared" si="36"/>
        <v>70.125958821968084</v>
      </c>
      <c r="EM17" s="129">
        <v>221.72709553768354</v>
      </c>
      <c r="EN17" s="129">
        <v>268.4121840909981</v>
      </c>
      <c r="EO17" s="129">
        <f t="shared" si="37"/>
        <v>5.1924337012403585</v>
      </c>
      <c r="EP17" s="129">
        <f t="shared" si="38"/>
        <v>157.09306215857026</v>
      </c>
      <c r="EQ17" s="129">
        <v>3945.2914182142599</v>
      </c>
      <c r="ER17" s="124">
        <v>4971.0671869499674</v>
      </c>
      <c r="ES17" s="123">
        <v>303.37</v>
      </c>
      <c r="ET17" s="60">
        <v>66.741399999999999</v>
      </c>
      <c r="EU17" s="60">
        <v>204.18408861</v>
      </c>
      <c r="EV17" s="60">
        <f t="shared" si="39"/>
        <v>20.20891598608614</v>
      </c>
      <c r="EW17" s="60">
        <f t="shared" si="40"/>
        <v>63.897368689613401</v>
      </c>
      <c r="EX17" s="60">
        <v>23.73146934135</v>
      </c>
      <c r="EY17" s="60">
        <v>43.655967930448597</v>
      </c>
      <c r="EZ17" s="60">
        <f t="shared" si="41"/>
        <v>0.84452469961452814</v>
      </c>
      <c r="FA17" s="60">
        <f t="shared" si="42"/>
        <v>25.550441038717789</v>
      </c>
      <c r="FB17" s="60">
        <v>32.084146294089898</v>
      </c>
      <c r="FC17" s="124">
        <v>808.52048661106619</v>
      </c>
      <c r="FD17" s="123">
        <v>0.83333333333333293</v>
      </c>
      <c r="FE17" s="60">
        <v>6.0833333333333302E-2</v>
      </c>
      <c r="FF17" s="60">
        <f t="shared" si="43"/>
        <v>1.1768208333333328E-3</v>
      </c>
      <c r="FG17" s="60">
        <f t="shared" si="44"/>
        <v>3.5603803333333316E-2</v>
      </c>
      <c r="FH17" s="60">
        <v>4.4708333333333301E-2</v>
      </c>
      <c r="FI17" s="124">
        <v>1.1266499999999995</v>
      </c>
      <c r="FJ17" s="123">
        <v>1466.567305</v>
      </c>
      <c r="FK17" s="60">
        <v>107.059413265</v>
      </c>
      <c r="FL17" s="60">
        <f t="shared" si="45"/>
        <v>2.0710643496114254</v>
      </c>
      <c r="FM17" s="60">
        <f t="shared" si="46"/>
        <v>62.658448682780026</v>
      </c>
      <c r="FN17" s="60">
        <v>78.6815</v>
      </c>
      <c r="FO17" s="124">
        <v>1982.7698619180001</v>
      </c>
      <c r="FP17" s="123">
        <v>1141.22225</v>
      </c>
      <c r="FQ17" s="60">
        <v>83.30922425</v>
      </c>
      <c r="FR17" s="60">
        <f t="shared" si="47"/>
        <v>1.6116169431162501</v>
      </c>
      <c r="FS17" s="60">
        <f t="shared" si="48"/>
        <v>48.758223058349003</v>
      </c>
      <c r="FT17" s="60">
        <v>61.226573712499899</v>
      </c>
      <c r="FU17" s="62">
        <v>1542.9096575549997</v>
      </c>
      <c r="FV17" s="132">
        <f t="shared" si="49"/>
        <v>6401.6502747061386</v>
      </c>
      <c r="FW17" s="133">
        <f t="shared" si="50"/>
        <v>1964.5764274560224</v>
      </c>
      <c r="FX17" s="133">
        <f t="shared" si="51"/>
        <v>185.30775126701198</v>
      </c>
      <c r="FY17" s="133">
        <f t="shared" si="52"/>
        <v>1060.2106666666666</v>
      </c>
      <c r="FZ17" s="133">
        <f t="shared" si="53"/>
        <v>1239.45</v>
      </c>
      <c r="GA17" s="133">
        <f t="shared" si="54"/>
        <v>0</v>
      </c>
      <c r="GB17" s="133">
        <f t="shared" si="55"/>
        <v>131.68289800000002</v>
      </c>
      <c r="GC17" s="133">
        <f t="shared" si="56"/>
        <v>4.3380520000000002</v>
      </c>
      <c r="GD17" s="133">
        <f t="shared" si="57"/>
        <v>1466.567305</v>
      </c>
      <c r="GE17" s="133">
        <f t="shared" si="58"/>
        <v>1141.22225</v>
      </c>
      <c r="GF17" s="133">
        <f t="shared" si="59"/>
        <v>3531.6802642145826</v>
      </c>
      <c r="GG17" s="134">
        <f t="shared" si="60"/>
        <v>1348.3489066976399</v>
      </c>
      <c r="GH17" s="134">
        <f t="shared" si="61"/>
        <v>349.54452247037415</v>
      </c>
      <c r="GI17" s="133">
        <f t="shared" si="62"/>
        <v>1250.2480700541134</v>
      </c>
      <c r="GJ17" s="134">
        <f t="shared" si="63"/>
        <v>892.7108287066053</v>
      </c>
      <c r="GK17" s="135">
        <f t="shared" si="64"/>
        <v>24.186048915196825</v>
      </c>
      <c r="GL17" s="132">
        <f t="shared" si="65"/>
        <v>18376.933959364535</v>
      </c>
      <c r="GM17" s="136">
        <f t="shared" si="66"/>
        <v>23154.936788799314</v>
      </c>
      <c r="GN17" s="114">
        <f t="shared" si="67"/>
        <v>19936.315520244316</v>
      </c>
      <c r="GO17" s="115">
        <f t="shared" si="68"/>
        <v>10733.461106435478</v>
      </c>
      <c r="GP17" s="115">
        <f t="shared" si="69"/>
        <v>700.15222999413311</v>
      </c>
      <c r="GQ17" s="30">
        <f t="shared" si="70"/>
        <v>0.53838740140003272</v>
      </c>
      <c r="GR17" s="31">
        <f t="shared" si="71"/>
        <v>3.511943966191567E-2</v>
      </c>
      <c r="GS17" s="137">
        <f t="shared" si="72"/>
        <v>1.0898053070030158</v>
      </c>
      <c r="GT17" s="116">
        <f t="shared" si="73"/>
        <v>23154.936788799314</v>
      </c>
      <c r="GU17" s="115">
        <f t="shared" si="74"/>
        <v>10889.814612739085</v>
      </c>
      <c r="GV17" s="115">
        <f t="shared" si="75"/>
        <v>704.38828654225449</v>
      </c>
      <c r="GW17" s="24">
        <f t="shared" si="76"/>
        <v>0.47030206612383368</v>
      </c>
      <c r="GX17" s="117">
        <f t="shared" si="77"/>
        <v>3.0420652535876783E-2</v>
      </c>
      <c r="GY17" s="137">
        <f t="shared" si="78"/>
        <v>1.0784084928394122</v>
      </c>
      <c r="GZ17" s="114">
        <f t="shared" si="79"/>
        <v>15425.415237490535</v>
      </c>
      <c r="HA17" s="115">
        <f t="shared" si="80"/>
        <v>8453.4341392481474</v>
      </c>
      <c r="HB17" s="115">
        <f t="shared" si="81"/>
        <v>448.02088873922253</v>
      </c>
      <c r="HC17" s="30">
        <f t="shared" si="82"/>
        <v>0.54801987558186371</v>
      </c>
      <c r="HD17" s="31">
        <f t="shared" si="83"/>
        <v>2.9044332476077205E-2</v>
      </c>
      <c r="HE17" s="137">
        <f t="shared" si="84"/>
        <v>1.0903736816042224</v>
      </c>
      <c r="HF17" s="114">
        <f t="shared" si="85"/>
        <v>18297.39495676653</v>
      </c>
      <c r="HG17" s="115">
        <f t="shared" si="86"/>
        <v>10653.845968377349</v>
      </c>
      <c r="HH17" s="115">
        <f t="shared" si="87"/>
        <v>544.75240136210641</v>
      </c>
      <c r="HI17" s="30">
        <f t="shared" si="88"/>
        <v>0.58226026128585417</v>
      </c>
      <c r="HJ17" s="31">
        <f t="shared" si="89"/>
        <v>2.9772128909566573E-2</v>
      </c>
      <c r="HK17" s="138">
        <f t="shared" si="90"/>
        <v>1.0958518857115853</v>
      </c>
      <c r="HL17" s="29">
        <f t="shared" si="91"/>
        <v>3.6531069624017687</v>
      </c>
      <c r="HM17" s="30">
        <f t="shared" si="92"/>
        <v>4.2600079695910411</v>
      </c>
      <c r="HN17" s="30">
        <f t="shared" si="93"/>
        <v>2.828320292713193</v>
      </c>
      <c r="HO17" s="31">
        <f t="shared" si="94"/>
        <v>3.3714979115802639</v>
      </c>
      <c r="HR17" s="32">
        <f t="shared" si="95"/>
        <v>1746.3585945469849</v>
      </c>
      <c r="HS17" s="33">
        <f t="shared" si="96"/>
        <v>2020.0129863124976</v>
      </c>
      <c r="HT17" s="33">
        <f t="shared" si="97"/>
        <v>76.771041764193541</v>
      </c>
      <c r="HU17" s="33">
        <f t="shared" si="98"/>
        <v>88.662876133467122</v>
      </c>
      <c r="HV17" s="33">
        <f t="shared" si="99"/>
        <v>2279.3489835523756</v>
      </c>
      <c r="HW17" s="30">
        <f t="shared" si="100"/>
        <v>0.76616551793893239</v>
      </c>
      <c r="HX17" s="31">
        <f t="shared" si="101"/>
        <v>3.368112663667041E-2</v>
      </c>
      <c r="HY17" s="139">
        <f t="shared" si="102"/>
        <v>1.125275343177051</v>
      </c>
      <c r="HZ17" s="32">
        <f t="shared" si="103"/>
        <v>1781.7608117913001</v>
      </c>
      <c r="IA17" s="33">
        <f t="shared" si="104"/>
        <v>2060.9627309989969</v>
      </c>
      <c r="IB17" s="33">
        <f t="shared" si="105"/>
        <v>95.827374044273995</v>
      </c>
      <c r="IC17" s="33">
        <f t="shared" si="106"/>
        <v>110.67103428373204</v>
      </c>
      <c r="ID17" s="33">
        <f t="shared" si="107"/>
        <v>2407.0341626175582</v>
      </c>
      <c r="IE17" s="30">
        <f t="shared" si="108"/>
        <v>0.74023079500197153</v>
      </c>
      <c r="IF17" s="31">
        <f t="shared" si="109"/>
        <v>3.9811389274203475E-2</v>
      </c>
      <c r="IG17" s="139">
        <f t="shared" si="110"/>
        <v>1.1221609497753831</v>
      </c>
      <c r="IH17" s="32">
        <f t="shared" si="111"/>
        <v>63.186617506451128</v>
      </c>
      <c r="II17" s="33">
        <f t="shared" si="112"/>
        <v>73.08796046971203</v>
      </c>
      <c r="IJ17" s="33">
        <f t="shared" si="113"/>
        <v>123.33319732700534</v>
      </c>
      <c r="IK17" s="33">
        <f t="shared" si="114"/>
        <v>142.43750959295846</v>
      </c>
      <c r="IL17" s="33">
        <f t="shared" si="115"/>
        <v>1300.7306059347516</v>
      </c>
      <c r="IM17" s="30">
        <f t="shared" si="116"/>
        <v>4.8577789450139804E-2</v>
      </c>
      <c r="IN17" s="31">
        <f t="shared" si="117"/>
        <v>9.4818401876823444E-2</v>
      </c>
      <c r="IO17" s="139">
        <f t="shared" si="118"/>
        <v>1.0222995100575569</v>
      </c>
      <c r="IP17" s="32">
        <f t="shared" si="119"/>
        <v>58.891405638302203</v>
      </c>
      <c r="IQ17" s="33">
        <f t="shared" si="120"/>
        <v>68.119688901824162</v>
      </c>
      <c r="IR17" s="33">
        <f t="shared" si="121"/>
        <v>2.5858396347600459</v>
      </c>
      <c r="IS17" s="33">
        <f t="shared" si="122"/>
        <v>2.986386194184377</v>
      </c>
      <c r="IT17" s="33">
        <f t="shared" si="123"/>
        <v>80.367642476639872</v>
      </c>
      <c r="IU17" s="30">
        <f t="shared" si="124"/>
        <v>0.73277507991378399</v>
      </c>
      <c r="IV17" s="31">
        <f t="shared" si="125"/>
        <v>3.217513361190931E-2</v>
      </c>
      <c r="IW17" s="139">
        <f t="shared" si="126"/>
        <v>1.1198097832189748</v>
      </c>
      <c r="IX17" s="32">
        <f t="shared" si="127"/>
        <v>64.605052236755995</v>
      </c>
      <c r="IY17" s="33">
        <f t="shared" si="128"/>
        <v>74.728663922255663</v>
      </c>
      <c r="IZ17" s="33">
        <f t="shared" si="129"/>
        <v>1.75033269825</v>
      </c>
      <c r="JA17" s="33">
        <f t="shared" si="130"/>
        <v>2.0214592332089252</v>
      </c>
      <c r="JB17" s="33">
        <f t="shared" si="131"/>
        <v>1329.92985</v>
      </c>
      <c r="JC17" s="30">
        <f t="shared" si="132"/>
        <v>4.857778945013979E-2</v>
      </c>
      <c r="JD17" s="31">
        <f t="shared" si="133"/>
        <v>1.3161090400745574E-3</v>
      </c>
      <c r="JE17" s="139">
        <f t="shared" si="134"/>
        <v>1.0078160048971445</v>
      </c>
      <c r="JF17" s="32">
        <f t="shared" si="135"/>
        <v>0</v>
      </c>
      <c r="JG17" s="33">
        <f t="shared" si="136"/>
        <v>0</v>
      </c>
      <c r="JH17" s="33">
        <f t="shared" si="137"/>
        <v>0</v>
      </c>
      <c r="JI17" s="33">
        <f t="shared" si="138"/>
        <v>0</v>
      </c>
      <c r="JJ17" s="33">
        <f t="shared" si="139"/>
        <v>0</v>
      </c>
      <c r="JK17" s="30"/>
      <c r="JL17" s="31"/>
      <c r="JM17" s="139"/>
      <c r="JN17" s="32">
        <f t="shared" si="140"/>
        <v>2062.6789063344968</v>
      </c>
      <c r="JO17" s="33">
        <f t="shared" si="141"/>
        <v>2385.9006909571126</v>
      </c>
      <c r="JP17" s="33">
        <f t="shared" si="142"/>
        <v>136.69934612542366</v>
      </c>
      <c r="JQ17" s="33">
        <f t="shared" si="143"/>
        <v>157.87407484025178</v>
      </c>
      <c r="JR17" s="33">
        <f t="shared" si="144"/>
        <v>2797.9234089979491</v>
      </c>
      <c r="JS17" s="30">
        <f t="shared" si="145"/>
        <v>0.73721778791408255</v>
      </c>
      <c r="JT17" s="31">
        <f t="shared" si="146"/>
        <v>4.8857429651507613E-2</v>
      </c>
      <c r="JU17" s="139">
        <f t="shared" si="147"/>
        <v>1.1230900432191553</v>
      </c>
      <c r="JV17" s="32">
        <f t="shared" si="148"/>
        <v>6.8638351720338964</v>
      </c>
      <c r="JW17" s="33">
        <f t="shared" si="149"/>
        <v>7.9393981434916086</v>
      </c>
      <c r="JX17" s="33">
        <f t="shared" si="150"/>
        <v>0.18596061331213001</v>
      </c>
      <c r="JY17" s="33">
        <f t="shared" si="151"/>
        <v>0.21476591231417896</v>
      </c>
      <c r="JZ17" s="33">
        <f t="shared" si="152"/>
        <v>141.295749554</v>
      </c>
      <c r="KA17" s="30">
        <f t="shared" si="153"/>
        <v>4.8577789450139797E-2</v>
      </c>
      <c r="KB17" s="31">
        <f t="shared" si="154"/>
        <v>1.3161090400745574E-3</v>
      </c>
      <c r="KC17" s="139">
        <f t="shared" si="155"/>
        <v>1.0078160048971445</v>
      </c>
      <c r="KD17" s="32">
        <f t="shared" si="156"/>
        <v>0.22611648397738016</v>
      </c>
      <c r="KE17" s="33">
        <f t="shared" si="157"/>
        <v>0.26154893701663562</v>
      </c>
      <c r="KF17" s="33">
        <f t="shared" si="158"/>
        <v>6.1261319636200006E-3</v>
      </c>
      <c r="KG17" s="33">
        <f t="shared" si="159"/>
        <v>7.0750698047847387E-3</v>
      </c>
      <c r="KH17" s="33">
        <f t="shared" si="160"/>
        <v>4.6547297959999998</v>
      </c>
      <c r="KI17" s="30">
        <f t="shared" si="161"/>
        <v>4.8577789450139797E-2</v>
      </c>
      <c r="KJ17" s="31">
        <f t="shared" si="162"/>
        <v>1.3161090400745576E-3</v>
      </c>
      <c r="KK17" s="139">
        <f t="shared" si="163"/>
        <v>1.0078160048971445</v>
      </c>
      <c r="KL17" s="32">
        <f t="shared" si="164"/>
        <v>104.16129127341543</v>
      </c>
      <c r="KM17" s="33">
        <f t="shared" si="165"/>
        <v>120.48336561595963</v>
      </c>
      <c r="KN17" s="33">
        <f t="shared" si="166"/>
        <v>4.5795087785180257</v>
      </c>
      <c r="KO17" s="33">
        <f t="shared" si="167"/>
        <v>5.288874688310468</v>
      </c>
      <c r="KP17" s="33">
        <f t="shared" si="168"/>
        <v>135.36649675235958</v>
      </c>
      <c r="KQ17" s="30">
        <f t="shared" si="169"/>
        <v>0.76947615379283119</v>
      </c>
      <c r="KR17" s="31">
        <f t="shared" si="170"/>
        <v>3.3830444669745802E-2</v>
      </c>
      <c r="KS17" s="139">
        <f t="shared" si="171"/>
        <v>1.1258172491786804</v>
      </c>
      <c r="KT17" s="32">
        <f t="shared" si="172"/>
        <v>392.30203774172986</v>
      </c>
      <c r="KU17" s="33">
        <f t="shared" si="173"/>
        <v>453.77576705585898</v>
      </c>
      <c r="KV17" s="33">
        <f t="shared" si="174"/>
        <v>17.243904212412456</v>
      </c>
      <c r="KW17" s="33">
        <f t="shared" si="175"/>
        <v>19.914984974915146</v>
      </c>
      <c r="KX17" s="33">
        <f t="shared" si="176"/>
        <v>514.25562640517558</v>
      </c>
      <c r="KY17" s="30">
        <f t="shared" si="177"/>
        <v>0.76285414801206275</v>
      </c>
      <c r="KZ17" s="31">
        <f t="shared" si="178"/>
        <v>3.3531775496465251E-2</v>
      </c>
      <c r="LA17" s="139">
        <f t="shared" si="179"/>
        <v>1.1247333170178926</v>
      </c>
      <c r="LB17" s="32">
        <f t="shared" si="180"/>
        <v>1746.4658373521281</v>
      </c>
      <c r="LC17" s="33">
        <f t="shared" si="181"/>
        <v>2020.1370340652068</v>
      </c>
      <c r="LD17" s="33">
        <f t="shared" si="182"/>
        <v>75.318392523208445</v>
      </c>
      <c r="LE17" s="33">
        <f t="shared" si="183"/>
        <v>86.98521152505343</v>
      </c>
      <c r="LF17" s="33">
        <f t="shared" si="184"/>
        <v>3945.2914182142599</v>
      </c>
      <c r="LG17" s="30">
        <f t="shared" si="185"/>
        <v>0.44267093408846925</v>
      </c>
      <c r="LH17" s="31">
        <f t="shared" si="186"/>
        <v>1.909070447254806E-2</v>
      </c>
      <c r="LI17" s="139">
        <f t="shared" si="187"/>
        <v>1.0723236854944609</v>
      </c>
      <c r="LJ17" s="32">
        <f t="shared" si="188"/>
        <v>479.23772786856404</v>
      </c>
      <c r="LK17" s="33">
        <f t="shared" si="189"/>
        <v>554.33427982556805</v>
      </c>
      <c r="LL17" s="33">
        <f t="shared" si="190"/>
        <v>21.053440685700668</v>
      </c>
      <c r="LM17" s="33">
        <f t="shared" si="191"/>
        <v>24.314618647915701</v>
      </c>
      <c r="LN17" s="33">
        <f t="shared" si="192"/>
        <v>641.68292588179861</v>
      </c>
      <c r="LO17" s="30">
        <f t="shared" si="193"/>
        <v>0.74684506714900833</v>
      </c>
      <c r="LP17" s="31">
        <f t="shared" si="194"/>
        <v>3.2809725545944829E-2</v>
      </c>
      <c r="LQ17" s="139">
        <f t="shared" si="195"/>
        <v>1.1221128485093166</v>
      </c>
      <c r="LR17" s="32">
        <f t="shared" si="196"/>
        <v>4.3436640066666643E-2</v>
      </c>
      <c r="LS17" s="33">
        <f t="shared" si="197"/>
        <v>5.0243161565113312E-2</v>
      </c>
      <c r="LT17" s="33">
        <f t="shared" si="198"/>
        <v>1.1768208333333328E-3</v>
      </c>
      <c r="LU17" s="33">
        <f t="shared" si="199"/>
        <v>1.359110380416666E-3</v>
      </c>
      <c r="LV17" s="33">
        <f t="shared" si="200"/>
        <v>0.89416666666666633</v>
      </c>
      <c r="LW17" s="30">
        <f t="shared" si="201"/>
        <v>4.857778945013979E-2</v>
      </c>
      <c r="LX17" s="31">
        <f t="shared" si="202"/>
        <v>1.3161090400745572E-3</v>
      </c>
      <c r="LY17" s="139">
        <f t="shared" si="203"/>
        <v>1.0078160048971445</v>
      </c>
      <c r="LZ17" s="32">
        <f t="shared" si="204"/>
        <v>76.443307392991628</v>
      </c>
      <c r="MA17" s="33">
        <f t="shared" si="205"/>
        <v>88.421973661473416</v>
      </c>
      <c r="MB17" s="33">
        <f t="shared" si="206"/>
        <v>2.0710643496114254</v>
      </c>
      <c r="MC17" s="33">
        <f t="shared" si="207"/>
        <v>2.3918722173662355</v>
      </c>
      <c r="MD17" s="33">
        <f t="shared" si="208"/>
        <v>1573.6268745380953</v>
      </c>
      <c r="ME17" s="30">
        <f t="shared" si="209"/>
        <v>4.857778462599651E-2</v>
      </c>
      <c r="MF17" s="31">
        <f t="shared" si="210"/>
        <v>1.3161089093749383E-3</v>
      </c>
      <c r="MG17" s="139">
        <f t="shared" si="211"/>
        <v>1.0078160041209558</v>
      </c>
      <c r="MH17" s="32">
        <f t="shared" si="212"/>
        <v>59.485032131185783</v>
      </c>
      <c r="MI17" s="33">
        <f t="shared" si="213"/>
        <v>68.806336666142599</v>
      </c>
      <c r="MJ17" s="33">
        <f t="shared" si="214"/>
        <v>1.6116169431162501</v>
      </c>
      <c r="MK17" s="33">
        <f t="shared" si="215"/>
        <v>1.8612564076049574</v>
      </c>
      <c r="ML17" s="33">
        <f t="shared" si="216"/>
        <v>1224.5314742499997</v>
      </c>
      <c r="MM17" s="30">
        <f t="shared" si="217"/>
        <v>4.8577789450139811E-2</v>
      </c>
      <c r="MN17" s="31">
        <f t="shared" si="218"/>
        <v>1.3161090400745578E-3</v>
      </c>
      <c r="MO17" s="139">
        <f t="shared" si="219"/>
        <v>1.0078160048971445</v>
      </c>
      <c r="MP17" s="34">
        <v>3.3520730160948458</v>
      </c>
      <c r="MQ17" s="35">
        <v>3.9502730160948456</v>
      </c>
      <c r="MR17" s="35">
        <v>2.5939000000000005</v>
      </c>
      <c r="MS17" s="36">
        <v>3.0766000000000004</v>
      </c>
      <c r="MT17" s="34">
        <f t="shared" si="220"/>
        <v>1.0898053070030158</v>
      </c>
      <c r="MU17" s="35">
        <f t="shared" si="221"/>
        <v>1.0784084928394122</v>
      </c>
      <c r="MV17" s="35">
        <f t="shared" si="222"/>
        <v>1.0903736816042224</v>
      </c>
      <c r="MW17" s="36">
        <f t="shared" si="223"/>
        <v>1.0958518857115853</v>
      </c>
      <c r="MX17" s="41">
        <f t="shared" si="224"/>
        <v>3.6531069624017687</v>
      </c>
      <c r="MY17" s="271">
        <f t="shared" si="225"/>
        <v>4.2600079695910411</v>
      </c>
      <c r="MZ17" s="42">
        <f t="shared" si="226"/>
        <v>2.828320292713193</v>
      </c>
      <c r="NA17" s="140">
        <f t="shared" si="227"/>
        <v>3.3714979115802639</v>
      </c>
      <c r="NB17" s="34">
        <f t="shared" si="228"/>
        <v>1.0898162718290387</v>
      </c>
      <c r="NC17" s="35">
        <f t="shared" si="229"/>
        <v>1.0784113488034406</v>
      </c>
      <c r="ND17" s="35">
        <f t="shared" si="230"/>
        <v>1.0903879793977427</v>
      </c>
      <c r="NE17" s="141">
        <f t="shared" si="231"/>
        <v>1.095861596538831</v>
      </c>
      <c r="NF17" s="37">
        <f t="shared" si="232"/>
        <v>3.6531437172992058</v>
      </c>
      <c r="NG17" s="38">
        <f t="shared" si="233"/>
        <v>4.2600192514286777</v>
      </c>
      <c r="NH17" s="38">
        <f t="shared" si="234"/>
        <v>2.8283573797598054</v>
      </c>
      <c r="NI17" s="39">
        <f t="shared" si="235"/>
        <v>3.3715277879113681</v>
      </c>
      <c r="NJ17" s="118">
        <f t="shared" si="236"/>
        <v>-3.6754897437152323E-5</v>
      </c>
      <c r="NK17" s="118">
        <f t="shared" si="237"/>
        <v>-1.1281837636545333E-5</v>
      </c>
      <c r="NL17" s="118">
        <f t="shared" si="238"/>
        <v>-3.7087046612427343E-5</v>
      </c>
      <c r="NM17" s="118">
        <f t="shared" si="239"/>
        <v>-2.9876331104183862E-5</v>
      </c>
      <c r="NN17" s="119">
        <f t="shared" si="240"/>
        <v>0.54317040815156259</v>
      </c>
      <c r="NO17" s="120">
        <f t="shared" si="241"/>
        <v>0.57207765219549034</v>
      </c>
      <c r="NP17" s="120">
        <f t="shared" si="242"/>
        <v>0.28161592938783797</v>
      </c>
      <c r="NQ17" s="120">
        <f t="shared" si="243"/>
        <v>1.9036766314722574E-2</v>
      </c>
      <c r="NR17" s="120">
        <f>R17*JE17+0.004</f>
        <v>0.3178339039249708</v>
      </c>
      <c r="NS17" s="120">
        <f t="shared" si="244"/>
        <v>0</v>
      </c>
      <c r="NT17" s="120">
        <f t="shared" si="245"/>
        <v>0.66677855865921254</v>
      </c>
      <c r="NU17" s="120">
        <f t="shared" si="246"/>
        <v>3.0133698546424621E-2</v>
      </c>
      <c r="NV17" s="120">
        <f t="shared" si="247"/>
        <v>1.0078160048971445E-3</v>
      </c>
      <c r="NW17" s="120">
        <f t="shared" si="248"/>
        <v>3.2310955051428128E-2</v>
      </c>
      <c r="NX17" s="120">
        <f t="shared" si="249"/>
        <v>0.12259593155495029</v>
      </c>
      <c r="NY17" s="120">
        <f t="shared" si="250"/>
        <v>0.8959264392306221</v>
      </c>
      <c r="NZ17" s="120">
        <f t="shared" si="251"/>
        <v>0.15238292482756519</v>
      </c>
      <c r="OA17" s="120">
        <f t="shared" si="252"/>
        <v>2.0156320097942891E-4</v>
      </c>
      <c r="OB17" s="120">
        <f t="shared" si="253"/>
        <v>0.33590507417351456</v>
      </c>
      <c r="OC17" s="121">
        <f t="shared" si="254"/>
        <v>0.28904163020450102</v>
      </c>
      <c r="OD17" s="4"/>
      <c r="OE17" s="4">
        <f t="shared" si="255"/>
        <v>24999.499589830935</v>
      </c>
      <c r="OF17" s="4"/>
      <c r="OG17" s="4"/>
      <c r="OH17" s="4">
        <f t="shared" si="256"/>
        <v>0</v>
      </c>
      <c r="OI17" s="4"/>
      <c r="OJ17" s="583">
        <f t="shared" si="257"/>
        <v>22920.589479667335</v>
      </c>
      <c r="OK17" s="284">
        <f t="shared" si="258"/>
        <v>1561.7070000000001</v>
      </c>
      <c r="OL17" s="584">
        <f t="shared" si="301"/>
        <v>6.8135551286121046E-2</v>
      </c>
      <c r="OM17" s="585">
        <f t="shared" si="281"/>
        <v>2978.4900000000002</v>
      </c>
      <c r="ON17" s="284">
        <f t="shared" si="302"/>
        <v>3127.4145000000003</v>
      </c>
      <c r="OO17" s="33">
        <f t="shared" si="303"/>
        <v>2.0025616200734198</v>
      </c>
      <c r="OP17" s="586">
        <f t="shared" si="282"/>
        <v>6.8310088682009093E-2</v>
      </c>
      <c r="OQ17" s="33">
        <f t="shared" si="260"/>
        <v>0.29100152218882958</v>
      </c>
      <c r="OR17" s="39">
        <f t="shared" si="261"/>
        <v>0.60883542611380037</v>
      </c>
      <c r="OS17" s="587"/>
      <c r="OT17" s="284">
        <f t="shared" si="262"/>
        <v>0</v>
      </c>
      <c r="OU17" s="584"/>
      <c r="OV17" s="585">
        <f t="shared" si="283"/>
        <v>0</v>
      </c>
      <c r="OW17" s="284">
        <f t="shared" si="304"/>
        <v>0</v>
      </c>
      <c r="OX17" s="33"/>
      <c r="OY17" s="33"/>
      <c r="OZ17" s="33"/>
      <c r="PA17" s="588"/>
      <c r="PB17" s="32">
        <f t="shared" si="263"/>
        <v>4.2600079695910411</v>
      </c>
      <c r="PC17" s="589">
        <f t="shared" si="264"/>
        <v>1.0683100886820092</v>
      </c>
      <c r="PD17" s="590">
        <f t="shared" si="297"/>
        <v>4.5510094917798707</v>
      </c>
      <c r="PE17" s="591">
        <f t="shared" si="265"/>
        <v>0.54317040815156259</v>
      </c>
      <c r="PF17" s="592">
        <f t="shared" si="266"/>
        <v>0.57207765219549034</v>
      </c>
      <c r="PG17" s="592">
        <f t="shared" si="267"/>
        <v>0.28161592938783797</v>
      </c>
      <c r="PH17" s="592">
        <f t="shared" si="268"/>
        <v>1.9036766314722574E-2</v>
      </c>
      <c r="PI17" s="593">
        <f t="shared" si="284"/>
        <v>0.60883542611380037</v>
      </c>
      <c r="PJ17" s="593">
        <f t="shared" si="285"/>
        <v>0</v>
      </c>
      <c r="PK17" s="592">
        <f t="shared" si="269"/>
        <v>0.66677855865921254</v>
      </c>
      <c r="PL17" s="592">
        <f t="shared" si="270"/>
        <v>3.0133698546424621E-2</v>
      </c>
      <c r="PM17" s="592">
        <f t="shared" si="271"/>
        <v>1.0078160048971445E-3</v>
      </c>
      <c r="PN17" s="592">
        <f t="shared" si="272"/>
        <v>3.2310955051428128E-2</v>
      </c>
      <c r="PO17" s="592">
        <f t="shared" si="273"/>
        <v>0.12259593155495029</v>
      </c>
      <c r="PP17" s="592">
        <f t="shared" si="274"/>
        <v>0.8959264392306221</v>
      </c>
      <c r="PQ17" s="592">
        <f t="shared" si="275"/>
        <v>0.15238292482756519</v>
      </c>
      <c r="PR17" s="592">
        <f t="shared" si="276"/>
        <v>2.0156320097942891E-4</v>
      </c>
      <c r="PS17" s="592">
        <f t="shared" si="277"/>
        <v>0.33590507417351456</v>
      </c>
      <c r="PT17" s="594">
        <f t="shared" si="278"/>
        <v>0.28904163020450102</v>
      </c>
      <c r="PU17" s="334"/>
      <c r="PV17" s="310">
        <f t="shared" si="286"/>
        <v>4.5510207736175081</v>
      </c>
      <c r="PW17" s="281">
        <f t="shared" si="287"/>
        <v>-1.1281837637433512E-5</v>
      </c>
      <c r="PX17" s="4"/>
      <c r="QA17" s="133">
        <f t="shared" si="288"/>
        <v>1710.076715016952</v>
      </c>
      <c r="QB17" s="323">
        <f t="shared" si="289"/>
        <v>0</v>
      </c>
      <c r="QC17" s="258"/>
      <c r="QD17" s="323">
        <v>0</v>
      </c>
      <c r="QF17" s="133">
        <f t="shared" si="279"/>
        <v>3275.7842150169527</v>
      </c>
      <c r="QH17" s="133">
        <f t="shared" si="290"/>
        <v>0</v>
      </c>
      <c r="QJ17" s="390">
        <f>'лист 1'!E189</f>
        <v>2978.4900000000002</v>
      </c>
      <c r="QK17" s="390">
        <f>'лист 1'!F189</f>
        <v>0</v>
      </c>
      <c r="QM17" s="389">
        <f t="shared" si="291"/>
        <v>0</v>
      </c>
      <c r="QN17" s="389">
        <f t="shared" si="292"/>
        <v>0</v>
      </c>
      <c r="QP17" s="4">
        <f t="shared" si="293"/>
        <v>22920.589479667335</v>
      </c>
      <c r="QQ17" s="4">
        <f t="shared" si="294"/>
        <v>24486.296979667335</v>
      </c>
      <c r="QS17" s="395">
        <f t="shared" si="295"/>
        <v>17.460091331329775</v>
      </c>
      <c r="QU17" s="5">
        <v>3</v>
      </c>
    </row>
    <row r="18" spans="1:463" ht="15.05" customHeight="1" x14ac:dyDescent="0.3">
      <c r="A18" s="452">
        <f t="shared" si="296"/>
        <v>7</v>
      </c>
      <c r="B18" s="25" t="s">
        <v>126</v>
      </c>
      <c r="C18" s="26">
        <v>9</v>
      </c>
      <c r="D18" s="256">
        <v>3860.05</v>
      </c>
      <c r="E18" s="27">
        <v>3860.05</v>
      </c>
      <c r="F18" s="28">
        <v>441.5</v>
      </c>
      <c r="G18" s="311">
        <f t="shared" si="280"/>
        <v>3418.55</v>
      </c>
      <c r="H18" s="27"/>
      <c r="I18" s="257"/>
      <c r="J18" s="32">
        <v>3.2885979502946445</v>
      </c>
      <c r="K18" s="33">
        <v>3.8993979502946443</v>
      </c>
      <c r="L18" s="33">
        <v>2.5656999999999996</v>
      </c>
      <c r="M18" s="122">
        <v>2.9885999999999995</v>
      </c>
      <c r="N18" s="1">
        <v>0.4229</v>
      </c>
      <c r="O18" s="2">
        <v>0.48849999999999999</v>
      </c>
      <c r="P18" s="2">
        <v>0.29999795029464515</v>
      </c>
      <c r="Q18" s="2">
        <v>1.5100000000000001E-2</v>
      </c>
      <c r="R18" s="2">
        <v>0.32679999999999998</v>
      </c>
      <c r="S18" s="2">
        <v>0</v>
      </c>
      <c r="T18" s="2">
        <v>0.57950000000000002</v>
      </c>
      <c r="U18" s="2">
        <v>2.46E-2</v>
      </c>
      <c r="V18" s="2">
        <v>8.0000000000000004E-4</v>
      </c>
      <c r="W18" s="2">
        <v>2.9600000000000001E-2</v>
      </c>
      <c r="X18" s="2">
        <v>0.1158</v>
      </c>
      <c r="Y18" s="2">
        <v>0.85089999999999999</v>
      </c>
      <c r="Z18" s="2">
        <v>0.13750000000000001</v>
      </c>
      <c r="AA18" s="2">
        <v>2.0000000000000001E-4</v>
      </c>
      <c r="AB18" s="2">
        <v>0.32319999999999999</v>
      </c>
      <c r="AC18" s="3">
        <v>0.28399999999999997</v>
      </c>
      <c r="AD18" s="123">
        <v>629.51</v>
      </c>
      <c r="AE18" s="60">
        <v>138.4922</v>
      </c>
      <c r="AF18" s="60">
        <v>423.69359402999999</v>
      </c>
      <c r="AG18" s="60">
        <f t="shared" si="0"/>
        <v>41.934649775525223</v>
      </c>
      <c r="AH18" s="60">
        <f t="shared" si="1"/>
        <v>132.59067331574821</v>
      </c>
      <c r="AI18" s="60">
        <v>15.791474337066701</v>
      </c>
      <c r="AJ18" s="60">
        <v>88.146570667221766</v>
      </c>
      <c r="AK18" s="60">
        <f t="shared" si="2"/>
        <v>1.7051954095574051</v>
      </c>
      <c r="AL18" s="60">
        <f t="shared" si="3"/>
        <v>51.58936712126355</v>
      </c>
      <c r="AM18" s="60">
        <v>64.781691951714421</v>
      </c>
      <c r="AN18" s="124">
        <v>1632.4986371832035</v>
      </c>
      <c r="AO18" s="123">
        <v>699.84</v>
      </c>
      <c r="AP18" s="60">
        <v>153.9648</v>
      </c>
      <c r="AQ18" s="60">
        <v>471.02941152000005</v>
      </c>
      <c r="AR18" s="60">
        <f t="shared" si="4"/>
        <v>46.619664975780488</v>
      </c>
      <c r="AS18" s="60">
        <f t="shared" si="5"/>
        <v>147.40394404106883</v>
      </c>
      <c r="AT18" s="125">
        <v>69.846223212141695</v>
      </c>
      <c r="AU18" s="126">
        <v>13.9916135512516</v>
      </c>
      <c r="AV18" s="60">
        <v>101.81167173544634</v>
      </c>
      <c r="AW18" s="60">
        <f t="shared" si="6"/>
        <v>1.9695467897222096</v>
      </c>
      <c r="AX18" s="60">
        <f t="shared" si="7"/>
        <v>59.587113493261207</v>
      </c>
      <c r="AY18" s="60">
        <v>74.824605323379416</v>
      </c>
      <c r="AZ18" s="124">
        <v>1885.5800541491612</v>
      </c>
      <c r="BA18" s="127">
        <v>147</v>
      </c>
      <c r="BB18" s="60">
        <v>749.28349999999989</v>
      </c>
      <c r="BC18" s="60">
        <v>78.139551470080789</v>
      </c>
      <c r="BD18" s="61">
        <v>62.511641176064636</v>
      </c>
      <c r="BE18" s="61">
        <v>15.627910294016154</v>
      </c>
      <c r="BF18" s="60">
        <v>29.302336874999998</v>
      </c>
      <c r="BG18" s="61">
        <v>23.441869499999999</v>
      </c>
      <c r="BH18" s="61">
        <v>5.8604673749999989</v>
      </c>
      <c r="BI18" s="60">
        <v>62.540953349190893</v>
      </c>
      <c r="BJ18" s="61">
        <f t="shared" si="8"/>
        <v>36.603218684774255</v>
      </c>
      <c r="BK18" s="60">
        <f t="shared" si="9"/>
        <v>1.2098547425400978</v>
      </c>
      <c r="BL18" s="60">
        <v>45.963317084713587</v>
      </c>
      <c r="BM18" s="124">
        <v>1158.2755905347822</v>
      </c>
      <c r="BN18" s="123">
        <v>21.52</v>
      </c>
      <c r="BO18" s="60">
        <v>4.7343999999999999</v>
      </c>
      <c r="BP18" s="60">
        <v>14.48410056</v>
      </c>
      <c r="BQ18" s="60">
        <f t="shared" si="10"/>
        <v>1.4335493688254402</v>
      </c>
      <c r="BR18" s="60">
        <f t="shared" si="11"/>
        <v>4.5326544292464002</v>
      </c>
      <c r="BS18" s="60">
        <v>2.50657984184167</v>
      </c>
      <c r="BT18" s="60">
        <v>3.1568908693344415</v>
      </c>
      <c r="BU18" s="60">
        <f t="shared" si="12"/>
        <v>6.1070053867274772E-2</v>
      </c>
      <c r="BV18" s="60">
        <f t="shared" si="13"/>
        <v>1.84762720531363</v>
      </c>
      <c r="BW18" s="60">
        <v>2.3200985635588056</v>
      </c>
      <c r="BX18" s="124">
        <v>58.466483801681896</v>
      </c>
      <c r="BY18" s="59">
        <v>826.3</v>
      </c>
      <c r="BZ18" s="60">
        <v>60.319899999999997</v>
      </c>
      <c r="CA18" s="61">
        <f t="shared" si="14"/>
        <v>35.303307233200002</v>
      </c>
      <c r="CB18" s="61">
        <f t="shared" si="15"/>
        <v>1.1668884655</v>
      </c>
      <c r="CC18" s="60">
        <v>44.330995000000001</v>
      </c>
      <c r="CD18" s="62">
        <v>1117.1410739999999</v>
      </c>
      <c r="CE18" s="123"/>
      <c r="CF18" s="60">
        <v>0</v>
      </c>
      <c r="CG18" s="61">
        <f t="shared" si="16"/>
        <v>0</v>
      </c>
      <c r="CH18" s="61">
        <f t="shared" si="17"/>
        <v>0</v>
      </c>
      <c r="CI18" s="60">
        <v>0</v>
      </c>
      <c r="CJ18" s="124">
        <v>0</v>
      </c>
      <c r="CK18" s="128">
        <v>825.55111432765375</v>
      </c>
      <c r="CL18" s="129">
        <v>181.62124515208384</v>
      </c>
      <c r="CM18" s="129">
        <v>88.593042928172522</v>
      </c>
      <c r="CN18" s="130">
        <v>61.379974816782514</v>
      </c>
      <c r="CO18" s="131">
        <f t="shared" si="18"/>
        <v>29.919668724440637</v>
      </c>
      <c r="CP18" s="129">
        <v>555.63965415157043</v>
      </c>
      <c r="CQ18" s="131">
        <f t="shared" si="19"/>
        <v>54.993879129997538</v>
      </c>
      <c r="CR18" s="129">
        <v>173.88187337019244</v>
      </c>
      <c r="CS18" s="129">
        <v>120.55256912884204</v>
      </c>
      <c r="CT18" s="131">
        <f t="shared" si="20"/>
        <v>2.3320894497974494</v>
      </c>
      <c r="CU18" s="131">
        <f t="shared" si="21"/>
        <v>70.55556102889912</v>
      </c>
      <c r="CV18" s="129">
        <f t="shared" si="22"/>
        <v>1771.9576256883229</v>
      </c>
      <c r="CW18" s="124">
        <f t="shared" si="23"/>
        <v>2232.6666083672867</v>
      </c>
      <c r="CX18" s="123">
        <v>70.173630000000003</v>
      </c>
      <c r="CY18" s="60">
        <v>5.1226749900000002</v>
      </c>
      <c r="CZ18" s="60">
        <f t="shared" si="24"/>
        <v>9.9098147681550008E-2</v>
      </c>
      <c r="DA18" s="60">
        <f t="shared" si="25"/>
        <v>2.9981377460473202</v>
      </c>
      <c r="DB18" s="60">
        <v>3.7648152494999998</v>
      </c>
      <c r="DC18" s="124">
        <v>94.873344287400016</v>
      </c>
      <c r="DD18" s="123">
        <v>2.3426200000000001</v>
      </c>
      <c r="DE18" s="60">
        <v>0.17101126</v>
      </c>
      <c r="DF18" s="60">
        <f t="shared" si="26"/>
        <v>3.3082128247000002E-3</v>
      </c>
      <c r="DG18" s="60">
        <f t="shared" si="27"/>
        <v>0.10008741811768</v>
      </c>
      <c r="DH18" s="60">
        <v>0.125681563</v>
      </c>
      <c r="DI18" s="124">
        <v>3.1671753876000004</v>
      </c>
      <c r="DJ18" s="59">
        <v>44.256306318935998</v>
      </c>
      <c r="DK18" s="60">
        <v>9.7363873901659197</v>
      </c>
      <c r="DL18" s="60">
        <v>0.72360969667624631</v>
      </c>
      <c r="DM18" s="60">
        <v>29.786839736878832</v>
      </c>
      <c r="DN18" s="60">
        <f t="shared" si="28"/>
        <v>2.9481226761178458</v>
      </c>
      <c r="DO18" s="60">
        <f t="shared" si="29"/>
        <v>9.321493627258862</v>
      </c>
      <c r="DP18" s="60">
        <v>6.1687294494139602</v>
      </c>
      <c r="DQ18" s="60">
        <f t="shared" si="30"/>
        <v>0.11933407119891307</v>
      </c>
      <c r="DR18" s="60">
        <f t="shared" si="31"/>
        <v>3.6103599473996097</v>
      </c>
      <c r="DS18" s="60">
        <v>4.5335936296035477</v>
      </c>
      <c r="DT18" s="62">
        <v>114.2465594660094</v>
      </c>
      <c r="DU18" s="123">
        <v>171.97</v>
      </c>
      <c r="DV18" s="60">
        <v>37.833399999999997</v>
      </c>
      <c r="DW18" s="60">
        <v>115.74492441</v>
      </c>
      <c r="DX18" s="60">
        <f t="shared" si="32"/>
        <v>11.455738148555341</v>
      </c>
      <c r="DY18" s="60">
        <f t="shared" si="33"/>
        <v>36.2212166448654</v>
      </c>
      <c r="DZ18" s="60">
        <v>3.3260423831666701</v>
      </c>
      <c r="EA18" s="60">
        <v>1.9107611656250001</v>
      </c>
      <c r="EB18" s="60"/>
      <c r="EC18" s="60">
        <v>24.147314340991791</v>
      </c>
      <c r="ED18" s="60">
        <f t="shared" si="34"/>
        <v>0.46712979592648624</v>
      </c>
      <c r="EE18" s="60">
        <f t="shared" si="35"/>
        <v>14.132650369723583</v>
      </c>
      <c r="EF18" s="60">
        <v>17.746622114989176</v>
      </c>
      <c r="EG18" s="124">
        <v>447.21487729772718</v>
      </c>
      <c r="EH18" s="128">
        <v>737.18014154761943</v>
      </c>
      <c r="EI18" s="129">
        <v>162.17963114047623</v>
      </c>
      <c r="EJ18" s="129">
        <v>1033.803605427473</v>
      </c>
      <c r="EK18" s="129">
        <v>496.16130580904962</v>
      </c>
      <c r="EL18" s="129">
        <f t="shared" si="36"/>
        <v>49.107069081144878</v>
      </c>
      <c r="EM18" s="129">
        <v>155.26871903988399</v>
      </c>
      <c r="EN18" s="129">
        <v>177.34070192649713</v>
      </c>
      <c r="EO18" s="129">
        <f t="shared" si="37"/>
        <v>3.4306558787680874</v>
      </c>
      <c r="EP18" s="129">
        <f t="shared" si="38"/>
        <v>103.79183793511713</v>
      </c>
      <c r="EQ18" s="129">
        <v>2606.6653858511158</v>
      </c>
      <c r="ER18" s="124">
        <v>3284.3983861724059</v>
      </c>
      <c r="ES18" s="123">
        <v>199.16</v>
      </c>
      <c r="ET18" s="60">
        <v>43.815199999999997</v>
      </c>
      <c r="EU18" s="60">
        <v>134.04523548</v>
      </c>
      <c r="EV18" s="60">
        <f t="shared" si="39"/>
        <v>13.26699313639752</v>
      </c>
      <c r="EW18" s="60">
        <f t="shared" si="40"/>
        <v>41.948115991111202</v>
      </c>
      <c r="EX18" s="60">
        <v>15.56707373385</v>
      </c>
      <c r="EY18" s="60">
        <v>28.6588881726111</v>
      </c>
      <c r="EZ18" s="60">
        <f t="shared" si="41"/>
        <v>0.55440619169916172</v>
      </c>
      <c r="FA18" s="60">
        <f t="shared" si="42"/>
        <v>16.773130163007753</v>
      </c>
      <c r="FB18" s="60">
        <v>21.062319869323101</v>
      </c>
      <c r="FC18" s="124">
        <v>530.77046070694109</v>
      </c>
      <c r="FD18" s="123">
        <v>0.83333333333333293</v>
      </c>
      <c r="FE18" s="60">
        <v>6.0833333333333302E-2</v>
      </c>
      <c r="FF18" s="60">
        <f t="shared" si="43"/>
        <v>1.1768208333333328E-3</v>
      </c>
      <c r="FG18" s="60">
        <f t="shared" si="44"/>
        <v>3.5603803333333316E-2</v>
      </c>
      <c r="FH18" s="60">
        <v>4.4708333333333301E-2</v>
      </c>
      <c r="FI18" s="124">
        <v>1.1266499999999995</v>
      </c>
      <c r="FJ18" s="123">
        <v>922.86840333333396</v>
      </c>
      <c r="FK18" s="60">
        <v>67.369393443333394</v>
      </c>
      <c r="FL18" s="60">
        <f t="shared" si="45"/>
        <v>1.3032609161612845</v>
      </c>
      <c r="FM18" s="60">
        <f t="shared" si="46"/>
        <v>39.429150161792847</v>
      </c>
      <c r="FN18" s="60">
        <v>49.512</v>
      </c>
      <c r="FO18" s="124">
        <v>1247.6997561320009</v>
      </c>
      <c r="FP18" s="123">
        <v>718.13816666666844</v>
      </c>
      <c r="FQ18" s="60">
        <v>52.424086166666797</v>
      </c>
      <c r="FR18" s="60">
        <f t="shared" si="47"/>
        <v>1.0141439468941693</v>
      </c>
      <c r="FS18" s="60">
        <f t="shared" si="48"/>
        <v>30.682140062592744</v>
      </c>
      <c r="FT18" s="60">
        <v>38.528112641666702</v>
      </c>
      <c r="FU18" s="62">
        <v>970.90843857000232</v>
      </c>
      <c r="FV18" s="132">
        <f t="shared" si="49"/>
        <v>4061.3648258769349</v>
      </c>
      <c r="FW18" s="133">
        <f t="shared" si="50"/>
        <v>1210.4788414526708</v>
      </c>
      <c r="FX18" s="133">
        <f t="shared" si="51"/>
        <v>129.86479295175687</v>
      </c>
      <c r="FY18" s="133">
        <f t="shared" si="52"/>
        <v>749.28349999999989</v>
      </c>
      <c r="FZ18" s="133">
        <f t="shared" si="53"/>
        <v>826.3</v>
      </c>
      <c r="GA18" s="133">
        <f t="shared" si="54"/>
        <v>0</v>
      </c>
      <c r="GB18" s="133">
        <f t="shared" si="55"/>
        <v>70.173630000000003</v>
      </c>
      <c r="GC18" s="133">
        <f t="shared" si="56"/>
        <v>2.3426200000000001</v>
      </c>
      <c r="GD18" s="133">
        <f t="shared" si="57"/>
        <v>922.86840333333396</v>
      </c>
      <c r="GE18" s="133">
        <f t="shared" si="58"/>
        <v>718.13816666666844</v>
      </c>
      <c r="GF18" s="133">
        <f t="shared" si="59"/>
        <v>2240.585065697499</v>
      </c>
      <c r="GG18" s="134">
        <f t="shared" si="60"/>
        <v>855.42580236043784</v>
      </c>
      <c r="GH18" s="134">
        <f t="shared" si="61"/>
        <v>221.75966629234426</v>
      </c>
      <c r="GI18" s="133">
        <f t="shared" si="62"/>
        <v>797.99218883288302</v>
      </c>
      <c r="GJ18" s="134">
        <f t="shared" si="63"/>
        <v>569.78793669608945</v>
      </c>
      <c r="GK18" s="135">
        <f t="shared" si="64"/>
        <v>15.437158892972121</v>
      </c>
      <c r="GL18" s="132">
        <f t="shared" si="65"/>
        <v>11729.392034811746</v>
      </c>
      <c r="GM18" s="136">
        <f t="shared" si="66"/>
        <v>14779.033963862799</v>
      </c>
      <c r="GN18" s="114">
        <f t="shared" si="67"/>
        <v>12690.984451292798</v>
      </c>
      <c r="GO18" s="115">
        <f t="shared" si="68"/>
        <v>6811.6561622330692</v>
      </c>
      <c r="GP18" s="115">
        <f t="shared" si="69"/>
        <v>459.74953801309556</v>
      </c>
      <c r="GQ18" s="30">
        <f t="shared" si="70"/>
        <v>0.53673189722797143</v>
      </c>
      <c r="GR18" s="31">
        <f t="shared" si="71"/>
        <v>3.622646767692337E-2</v>
      </c>
      <c r="GS18" s="137">
        <f t="shared" si="72"/>
        <v>1.0897173681387786</v>
      </c>
      <c r="GT18" s="116">
        <f t="shared" si="73"/>
        <v>14779.033963862799</v>
      </c>
      <c r="GU18" s="115">
        <f t="shared" si="74"/>
        <v>6913.088991816162</v>
      </c>
      <c r="GV18" s="115">
        <f t="shared" si="75"/>
        <v>462.49763885271221</v>
      </c>
      <c r="GW18" s="24">
        <f t="shared" si="76"/>
        <v>0.4677632522341999</v>
      </c>
      <c r="GX18" s="117">
        <f t="shared" si="77"/>
        <v>3.1294172540884339E-2</v>
      </c>
      <c r="GY18" s="137">
        <f t="shared" si="78"/>
        <v>1.0781459689516821</v>
      </c>
      <c r="GZ18" s="114">
        <f t="shared" si="79"/>
        <v>9900.2102235748116</v>
      </c>
      <c r="HA18" s="115">
        <f t="shared" si="80"/>
        <v>5504.5853643110595</v>
      </c>
      <c r="HB18" s="115">
        <f t="shared" si="81"/>
        <v>294.93749265244946</v>
      </c>
      <c r="HC18" s="30">
        <f t="shared" si="82"/>
        <v>0.55600691702518612</v>
      </c>
      <c r="HD18" s="31">
        <f t="shared" si="83"/>
        <v>2.9791033320699743E-2</v>
      </c>
      <c r="HE18" s="137">
        <f t="shared" si="84"/>
        <v>1.0917409149592232</v>
      </c>
      <c r="HF18" s="114">
        <f t="shared" si="85"/>
        <v>11532.708860758015</v>
      </c>
      <c r="HG18" s="115">
        <f t="shared" si="86"/>
        <v>6755.389694470834</v>
      </c>
      <c r="HH18" s="115">
        <f t="shared" si="87"/>
        <v>349.9236975856536</v>
      </c>
      <c r="HI18" s="30">
        <f t="shared" si="88"/>
        <v>0.5857591460976862</v>
      </c>
      <c r="HJ18" s="31">
        <f t="shared" si="89"/>
        <v>3.0341847852964357E-2</v>
      </c>
      <c r="HK18" s="138">
        <f t="shared" si="90"/>
        <v>1.0964884104259318</v>
      </c>
      <c r="HL18" s="29">
        <f t="shared" si="91"/>
        <v>3.5836423032616618</v>
      </c>
      <c r="HM18" s="30">
        <f t="shared" si="92"/>
        <v>4.2041201814486229</v>
      </c>
      <c r="HN18" s="30">
        <f t="shared" si="93"/>
        <v>2.8010796655108785</v>
      </c>
      <c r="HO18" s="31">
        <f t="shared" si="94"/>
        <v>3.2769652633989392</v>
      </c>
      <c r="HR18" s="32">
        <f t="shared" si="95"/>
        <v>992.70184933315431</v>
      </c>
      <c r="HS18" s="33">
        <f t="shared" si="96"/>
        <v>1148.2582291236597</v>
      </c>
      <c r="HT18" s="33">
        <f t="shared" si="97"/>
        <v>43.639845185082628</v>
      </c>
      <c r="HU18" s="33">
        <f t="shared" si="98"/>
        <v>50.39965720425193</v>
      </c>
      <c r="HV18" s="33">
        <f t="shared" si="99"/>
        <v>1295.6338390342885</v>
      </c>
      <c r="HW18" s="30">
        <f t="shared" si="100"/>
        <v>0.76619012210507942</v>
      </c>
      <c r="HX18" s="31">
        <f t="shared" si="101"/>
        <v>3.3682236346659448E-2</v>
      </c>
      <c r="HY18" s="139">
        <f t="shared" si="102"/>
        <v>1.1252793705439637</v>
      </c>
      <c r="HZ18" s="32">
        <f t="shared" si="103"/>
        <v>1106.3338901918828</v>
      </c>
      <c r="IA18" s="33">
        <f t="shared" si="104"/>
        <v>1279.696410784951</v>
      </c>
      <c r="IB18" s="33">
        <f t="shared" si="105"/>
        <v>62.580825316754293</v>
      </c>
      <c r="IC18" s="33">
        <f t="shared" si="106"/>
        <v>72.274595158319542</v>
      </c>
      <c r="ID18" s="33">
        <f t="shared" si="107"/>
        <v>1496.4921064675884</v>
      </c>
      <c r="IE18" s="30">
        <f t="shared" si="108"/>
        <v>0.7392848150755309</v>
      </c>
      <c r="IF18" s="31">
        <f t="shared" si="109"/>
        <v>4.1818346415788257E-2</v>
      </c>
      <c r="IG18" s="139">
        <f t="shared" si="110"/>
        <v>1.1223235923821415</v>
      </c>
      <c r="IH18" s="32">
        <f t="shared" si="111"/>
        <v>44.655926795424591</v>
      </c>
      <c r="II18" s="33">
        <f t="shared" si="112"/>
        <v>51.653510524267624</v>
      </c>
      <c r="IJ18" s="33">
        <f t="shared" si="113"/>
        <v>87.163365418604741</v>
      </c>
      <c r="IK18" s="33">
        <f t="shared" si="114"/>
        <v>100.66497072194662</v>
      </c>
      <c r="IL18" s="33">
        <f t="shared" si="115"/>
        <v>919.26634169427155</v>
      </c>
      <c r="IM18" s="30">
        <f t="shared" si="116"/>
        <v>4.8577789450139797E-2</v>
      </c>
      <c r="IN18" s="31">
        <f t="shared" si="117"/>
        <v>9.4818401876823444E-2</v>
      </c>
      <c r="IO18" s="139">
        <f t="shared" si="118"/>
        <v>1.0222995100575569</v>
      </c>
      <c r="IP18" s="32">
        <f t="shared" si="119"/>
        <v>34.038343594163237</v>
      </c>
      <c r="IQ18" s="33">
        <f t="shared" si="120"/>
        <v>39.372152035368622</v>
      </c>
      <c r="IR18" s="33">
        <f t="shared" si="121"/>
        <v>1.494619422692715</v>
      </c>
      <c r="IS18" s="33">
        <f t="shared" si="122"/>
        <v>1.7261359712678166</v>
      </c>
      <c r="IT18" s="33">
        <f t="shared" si="123"/>
        <v>46.401971271176109</v>
      </c>
      <c r="IU18" s="30">
        <f t="shared" si="124"/>
        <v>0.73355382673811342</v>
      </c>
      <c r="IV18" s="31">
        <f t="shared" si="125"/>
        <v>3.2210257059081884E-2</v>
      </c>
      <c r="IW18" s="139">
        <f t="shared" si="126"/>
        <v>1.1199372534683141</v>
      </c>
      <c r="IX18" s="32">
        <f t="shared" si="127"/>
        <v>43.070034824503999</v>
      </c>
      <c r="IY18" s="33">
        <f t="shared" si="128"/>
        <v>49.819109281503778</v>
      </c>
      <c r="IZ18" s="33">
        <f t="shared" si="129"/>
        <v>1.1668884655</v>
      </c>
      <c r="JA18" s="33">
        <f t="shared" si="130"/>
        <v>1.34763948880595</v>
      </c>
      <c r="JB18" s="33">
        <f t="shared" si="131"/>
        <v>886.61989999999992</v>
      </c>
      <c r="JC18" s="30">
        <f t="shared" si="132"/>
        <v>4.8577789450139797E-2</v>
      </c>
      <c r="JD18" s="31">
        <f t="shared" si="133"/>
        <v>1.3161090400745574E-3</v>
      </c>
      <c r="JE18" s="139">
        <f t="shared" si="134"/>
        <v>1.0078160048971445</v>
      </c>
      <c r="JF18" s="32">
        <f t="shared" si="135"/>
        <v>0</v>
      </c>
      <c r="JG18" s="33">
        <f t="shared" si="136"/>
        <v>0</v>
      </c>
      <c r="JH18" s="33">
        <f t="shared" si="137"/>
        <v>0</v>
      </c>
      <c r="JI18" s="33">
        <f t="shared" si="138"/>
        <v>0</v>
      </c>
      <c r="JJ18" s="33">
        <f t="shared" si="139"/>
        <v>0</v>
      </c>
      <c r="JK18" s="30"/>
      <c r="JL18" s="31"/>
      <c r="JM18" s="139"/>
      <c r="JN18" s="32">
        <f t="shared" si="140"/>
        <v>1305.3860294466292</v>
      </c>
      <c r="JO18" s="33">
        <f t="shared" si="141"/>
        <v>1509.9400202609161</v>
      </c>
      <c r="JP18" s="33">
        <f t="shared" si="142"/>
        <v>87.245637304235629</v>
      </c>
      <c r="JQ18" s="33">
        <f t="shared" si="143"/>
        <v>100.75998652266173</v>
      </c>
      <c r="JR18" s="33">
        <f t="shared" si="144"/>
        <v>1771.9576256883227</v>
      </c>
      <c r="JS18" s="30">
        <f t="shared" si="145"/>
        <v>0.73669144821651578</v>
      </c>
      <c r="JT18" s="31">
        <f t="shared" si="146"/>
        <v>4.9236864380628055E-2</v>
      </c>
      <c r="JU18" s="139">
        <f t="shared" si="147"/>
        <v>1.1230663402280874</v>
      </c>
      <c r="JV18" s="32">
        <f t="shared" si="148"/>
        <v>3.6577280501777305</v>
      </c>
      <c r="JW18" s="33">
        <f t="shared" si="149"/>
        <v>4.2308940356405813</v>
      </c>
      <c r="JX18" s="33">
        <f t="shared" si="150"/>
        <v>9.9098147681550008E-2</v>
      </c>
      <c r="JY18" s="33">
        <f t="shared" si="151"/>
        <v>0.1144484507574221</v>
      </c>
      <c r="JZ18" s="33">
        <f t="shared" si="152"/>
        <v>75.29630499000001</v>
      </c>
      <c r="KA18" s="30">
        <f t="shared" si="153"/>
        <v>4.857778945013979E-2</v>
      </c>
      <c r="KB18" s="31">
        <f t="shared" si="154"/>
        <v>1.3161090400745572E-3</v>
      </c>
      <c r="KC18" s="139">
        <f t="shared" si="155"/>
        <v>1.0078160048971445</v>
      </c>
      <c r="KD18" s="32">
        <f t="shared" si="156"/>
        <v>0.12210665010356959</v>
      </c>
      <c r="KE18" s="33">
        <f t="shared" si="157"/>
        <v>0.14124076217479895</v>
      </c>
      <c r="KF18" s="33">
        <f t="shared" si="158"/>
        <v>3.3082128247000002E-3</v>
      </c>
      <c r="KG18" s="33">
        <f t="shared" si="159"/>
        <v>3.8206549912460303E-3</v>
      </c>
      <c r="KH18" s="33">
        <f t="shared" si="160"/>
        <v>2.5136312600000004</v>
      </c>
      <c r="KI18" s="30">
        <f t="shared" si="161"/>
        <v>4.8577789450139783E-2</v>
      </c>
      <c r="KJ18" s="31">
        <f t="shared" si="162"/>
        <v>1.3161090400745572E-3</v>
      </c>
      <c r="KK18" s="139">
        <f t="shared" si="163"/>
        <v>1.0078160048971445</v>
      </c>
      <c r="KL18" s="32">
        <f t="shared" si="164"/>
        <v>69.769555070185248</v>
      </c>
      <c r="KM18" s="33">
        <f t="shared" si="165"/>
        <v>80.702444349683276</v>
      </c>
      <c r="KN18" s="33">
        <f t="shared" si="166"/>
        <v>3.0674567473167591</v>
      </c>
      <c r="KO18" s="33">
        <f t="shared" si="167"/>
        <v>3.5426057974761251</v>
      </c>
      <c r="KP18" s="33">
        <f t="shared" si="168"/>
        <v>90.671872592070955</v>
      </c>
      <c r="KQ18" s="30">
        <f t="shared" si="169"/>
        <v>0.76947296968350509</v>
      </c>
      <c r="KR18" s="31">
        <f t="shared" si="170"/>
        <v>3.383030105837917E-2</v>
      </c>
      <c r="KS18" s="139">
        <f t="shared" si="171"/>
        <v>1.1258167279833484</v>
      </c>
      <c r="KT18" s="32">
        <f t="shared" si="172"/>
        <v>271.23511775779855</v>
      </c>
      <c r="KU18" s="33">
        <f t="shared" si="173"/>
        <v>313.7376607104456</v>
      </c>
      <c r="KV18" s="33">
        <f t="shared" si="174"/>
        <v>11.922867944481826</v>
      </c>
      <c r="KW18" s="33">
        <f t="shared" si="175"/>
        <v>13.769720189082062</v>
      </c>
      <c r="KX18" s="33">
        <f t="shared" si="176"/>
        <v>354.93244229978347</v>
      </c>
      <c r="KY18" s="30">
        <f t="shared" si="177"/>
        <v>0.76418801279570725</v>
      </c>
      <c r="KZ18" s="31">
        <f t="shared" si="178"/>
        <v>3.3591936164605429E-2</v>
      </c>
      <c r="LA18" s="139">
        <f t="shared" si="179"/>
        <v>1.1249516525169847</v>
      </c>
      <c r="LB18" s="32">
        <f t="shared" si="180"/>
        <v>1215.413652197597</v>
      </c>
      <c r="LC18" s="33">
        <f t="shared" si="181"/>
        <v>1405.8689714969605</v>
      </c>
      <c r="LD18" s="33">
        <f t="shared" si="182"/>
        <v>52.537724959912964</v>
      </c>
      <c r="LE18" s="33">
        <f t="shared" si="183"/>
        <v>60.675818556203481</v>
      </c>
      <c r="LF18" s="33">
        <f t="shared" si="184"/>
        <v>2606.6653858511158</v>
      </c>
      <c r="LG18" s="30">
        <f t="shared" si="185"/>
        <v>0.46627145117851249</v>
      </c>
      <c r="LH18" s="31">
        <f t="shared" si="186"/>
        <v>2.0155147356114754E-2</v>
      </c>
      <c r="LI18" s="139">
        <f t="shared" si="187"/>
        <v>1.0761867687251352</v>
      </c>
      <c r="LJ18" s="32">
        <f t="shared" si="188"/>
        <v>314.6151203080251</v>
      </c>
      <c r="LK18" s="33">
        <f t="shared" si="189"/>
        <v>363.91530966029268</v>
      </c>
      <c r="LL18" s="33">
        <f t="shared" si="190"/>
        <v>13.821399328096682</v>
      </c>
      <c r="LM18" s="33">
        <f t="shared" si="191"/>
        <v>15.962334084018858</v>
      </c>
      <c r="LN18" s="33">
        <f t="shared" si="192"/>
        <v>421.24639738646118</v>
      </c>
      <c r="LO18" s="30">
        <f t="shared" si="193"/>
        <v>0.74686720707878229</v>
      </c>
      <c r="LP18" s="31">
        <f t="shared" si="194"/>
        <v>3.2810724112654219E-2</v>
      </c>
      <c r="LQ18" s="139">
        <f t="shared" si="195"/>
        <v>1.1221164725142956</v>
      </c>
      <c r="LR18" s="32">
        <f t="shared" si="196"/>
        <v>4.3436640066666643E-2</v>
      </c>
      <c r="LS18" s="33">
        <f t="shared" si="197"/>
        <v>5.0243161565113312E-2</v>
      </c>
      <c r="LT18" s="33">
        <f t="shared" si="198"/>
        <v>1.1768208333333328E-3</v>
      </c>
      <c r="LU18" s="33">
        <f t="shared" si="199"/>
        <v>1.359110380416666E-3</v>
      </c>
      <c r="LV18" s="33">
        <f t="shared" si="200"/>
        <v>0.89416666666666633</v>
      </c>
      <c r="LW18" s="30">
        <f t="shared" si="201"/>
        <v>4.857778945013979E-2</v>
      </c>
      <c r="LX18" s="31">
        <f t="shared" si="202"/>
        <v>1.3161090400745572E-3</v>
      </c>
      <c r="LY18" s="139">
        <f t="shared" si="203"/>
        <v>1.0078160048971445</v>
      </c>
      <c r="LZ18" s="32">
        <f t="shared" si="204"/>
        <v>48.103563197387274</v>
      </c>
      <c r="MA18" s="33">
        <f t="shared" si="205"/>
        <v>55.641391550417865</v>
      </c>
      <c r="MB18" s="33">
        <f t="shared" si="206"/>
        <v>1.3032609161612845</v>
      </c>
      <c r="MC18" s="33">
        <f t="shared" si="207"/>
        <v>1.5051360320746674</v>
      </c>
      <c r="MD18" s="33">
        <f t="shared" si="208"/>
        <v>990.23790169206416</v>
      </c>
      <c r="ME18" s="30">
        <f t="shared" si="209"/>
        <v>4.8577784303338166E-2</v>
      </c>
      <c r="MF18" s="31">
        <f t="shared" si="210"/>
        <v>1.3161089006332152E-3</v>
      </c>
      <c r="MG18" s="139">
        <f t="shared" si="211"/>
        <v>1.0078160040690414</v>
      </c>
      <c r="MH18" s="32">
        <f t="shared" si="212"/>
        <v>37.432210876363143</v>
      </c>
      <c r="MI18" s="33">
        <f t="shared" si="213"/>
        <v>43.297838320689252</v>
      </c>
      <c r="MJ18" s="33">
        <f t="shared" si="214"/>
        <v>1.0141439468941693</v>
      </c>
      <c r="MK18" s="33">
        <f t="shared" si="215"/>
        <v>1.1712348442680762</v>
      </c>
      <c r="ML18" s="33">
        <f t="shared" si="216"/>
        <v>770.56225283333515</v>
      </c>
      <c r="MM18" s="30">
        <f t="shared" si="217"/>
        <v>4.8577789450139797E-2</v>
      </c>
      <c r="MN18" s="31">
        <f t="shared" si="218"/>
        <v>1.3161090400745576E-3</v>
      </c>
      <c r="MO18" s="139">
        <f t="shared" si="219"/>
        <v>1.0078160048971445</v>
      </c>
      <c r="MP18" s="34">
        <v>3.2885979502946445</v>
      </c>
      <c r="MQ18" s="35">
        <v>3.8993979502946443</v>
      </c>
      <c r="MR18" s="35">
        <v>2.5656999999999996</v>
      </c>
      <c r="MS18" s="36">
        <v>2.9885999999999995</v>
      </c>
      <c r="MT18" s="34">
        <f t="shared" si="220"/>
        <v>1.0897173681387786</v>
      </c>
      <c r="MU18" s="35">
        <f t="shared" si="221"/>
        <v>1.0781459689516821</v>
      </c>
      <c r="MV18" s="35">
        <f t="shared" si="222"/>
        <v>1.0917409149592232</v>
      </c>
      <c r="MW18" s="36">
        <f t="shared" si="223"/>
        <v>1.0964884104259318</v>
      </c>
      <c r="MX18" s="41">
        <f t="shared" si="224"/>
        <v>3.5836423032616618</v>
      </c>
      <c r="MY18" s="271">
        <f t="shared" si="225"/>
        <v>4.2041201814486229</v>
      </c>
      <c r="MZ18" s="42">
        <f t="shared" si="226"/>
        <v>2.8010796655108785</v>
      </c>
      <c r="NA18" s="140">
        <f t="shared" si="227"/>
        <v>3.2769652633989392</v>
      </c>
      <c r="NB18" s="34">
        <f t="shared" si="228"/>
        <v>1.0897317532791924</v>
      </c>
      <c r="NC18" s="35">
        <f t="shared" si="229"/>
        <v>1.0781827552836551</v>
      </c>
      <c r="ND18" s="35">
        <f t="shared" si="230"/>
        <v>1.0917571059739692</v>
      </c>
      <c r="NE18" s="141">
        <f t="shared" si="231"/>
        <v>1.0965006533495467</v>
      </c>
      <c r="NF18" s="37">
        <f t="shared" si="232"/>
        <v>3.5836896102049414</v>
      </c>
      <c r="NG18" s="38">
        <f t="shared" si="233"/>
        <v>4.2042636259961172</v>
      </c>
      <c r="NH18" s="38">
        <f t="shared" si="234"/>
        <v>2.8011212067974123</v>
      </c>
      <c r="NI18" s="39">
        <f t="shared" si="235"/>
        <v>3.2770018526004545</v>
      </c>
      <c r="NJ18" s="118">
        <f t="shared" si="236"/>
        <v>-4.7306943279590286E-5</v>
      </c>
      <c r="NK18" s="118">
        <f t="shared" si="237"/>
        <v>-1.4344454749437574E-4</v>
      </c>
      <c r="NL18" s="118">
        <f t="shared" si="238"/>
        <v>-4.1541286533774979E-5</v>
      </c>
      <c r="NM18" s="118">
        <f t="shared" si="239"/>
        <v>-3.6589201515280223E-5</v>
      </c>
      <c r="NN18" s="119">
        <f t="shared" si="240"/>
        <v>0.47588064580304223</v>
      </c>
      <c r="NO18" s="120">
        <f t="shared" si="241"/>
        <v>0.54825507487867609</v>
      </c>
      <c r="NP18" s="120">
        <f t="shared" si="242"/>
        <v>0.30668775760448708</v>
      </c>
      <c r="NQ18" s="120">
        <f t="shared" si="243"/>
        <v>1.6911052527371542E-2</v>
      </c>
      <c r="NR18" s="120">
        <f>R18*JE18+0.005</f>
        <v>0.33435427040038679</v>
      </c>
      <c r="NS18" s="120">
        <f t="shared" si="244"/>
        <v>0</v>
      </c>
      <c r="NT18" s="120">
        <f t="shared" si="245"/>
        <v>0.65081694416217661</v>
      </c>
      <c r="NU18" s="120">
        <f t="shared" si="246"/>
        <v>2.4792273720469757E-2</v>
      </c>
      <c r="NV18" s="120">
        <f t="shared" si="247"/>
        <v>8.0625280391771563E-4</v>
      </c>
      <c r="NW18" s="120">
        <f t="shared" si="248"/>
        <v>3.3324175148307114E-2</v>
      </c>
      <c r="NX18" s="120">
        <f t="shared" si="249"/>
        <v>0.13026940136146684</v>
      </c>
      <c r="NY18" s="120">
        <f t="shared" si="250"/>
        <v>0.91572732150821756</v>
      </c>
      <c r="NZ18" s="120">
        <f t="shared" si="251"/>
        <v>0.15429101497071565</v>
      </c>
      <c r="OA18" s="120">
        <f t="shared" si="252"/>
        <v>2.0156320097942891E-4</v>
      </c>
      <c r="OB18" s="120">
        <f t="shared" si="253"/>
        <v>0.32572613251511418</v>
      </c>
      <c r="OC18" s="121">
        <f t="shared" si="254"/>
        <v>0.28621974539078904</v>
      </c>
      <c r="OD18" s="4"/>
      <c r="OE18" s="4">
        <f t="shared" si="255"/>
        <v>15954.173123181215</v>
      </c>
      <c r="OF18" s="4"/>
      <c r="OG18" s="4"/>
      <c r="OH18" s="4">
        <f t="shared" si="256"/>
        <v>0</v>
      </c>
      <c r="OI18" s="4"/>
      <c r="OJ18" s="583">
        <f t="shared" si="257"/>
        <v>14371.995046291191</v>
      </c>
      <c r="OK18" s="284">
        <f t="shared" si="258"/>
        <v>1041.1379999999999</v>
      </c>
      <c r="OL18" s="584">
        <f t="shared" si="301"/>
        <v>7.2442134626860583E-2</v>
      </c>
      <c r="OM18" s="585">
        <f t="shared" si="281"/>
        <v>1985.66</v>
      </c>
      <c r="ON18" s="284">
        <f t="shared" si="302"/>
        <v>2084.9430000000002</v>
      </c>
      <c r="OO18" s="33">
        <f t="shared" si="303"/>
        <v>2.0025616200734202</v>
      </c>
      <c r="OP18" s="586">
        <f t="shared" si="282"/>
        <v>7.2627703853082134E-2</v>
      </c>
      <c r="OQ18" s="33">
        <f t="shared" si="260"/>
        <v>0.30533559550101597</v>
      </c>
      <c r="OR18" s="39">
        <f t="shared" si="261"/>
        <v>0.63968986590140275</v>
      </c>
      <c r="OS18" s="587"/>
      <c r="OT18" s="284">
        <f t="shared" si="262"/>
        <v>0</v>
      </c>
      <c r="OU18" s="584"/>
      <c r="OV18" s="585">
        <f t="shared" si="283"/>
        <v>0</v>
      </c>
      <c r="OW18" s="284">
        <f t="shared" si="304"/>
        <v>0</v>
      </c>
      <c r="OX18" s="33"/>
      <c r="OY18" s="33"/>
      <c r="OZ18" s="33"/>
      <c r="PA18" s="588"/>
      <c r="PB18" s="32">
        <f t="shared" si="263"/>
        <v>4.2041201814486229</v>
      </c>
      <c r="PC18" s="589">
        <f t="shared" si="264"/>
        <v>1.072627703853082</v>
      </c>
      <c r="PD18" s="590">
        <f t="shared" si="297"/>
        <v>4.5094557769496388</v>
      </c>
      <c r="PE18" s="591">
        <f t="shared" si="265"/>
        <v>0.47588064580304223</v>
      </c>
      <c r="PF18" s="592">
        <f t="shared" si="266"/>
        <v>0.54825507487867609</v>
      </c>
      <c r="PG18" s="592">
        <f t="shared" si="267"/>
        <v>0.30668775760448708</v>
      </c>
      <c r="PH18" s="592">
        <f t="shared" si="268"/>
        <v>1.6911052527371542E-2</v>
      </c>
      <c r="PI18" s="593">
        <f t="shared" si="284"/>
        <v>0.63968986590140275</v>
      </c>
      <c r="PJ18" s="593">
        <f t="shared" si="285"/>
        <v>0</v>
      </c>
      <c r="PK18" s="592">
        <f t="shared" si="269"/>
        <v>0.65081694416217661</v>
      </c>
      <c r="PL18" s="592">
        <f t="shared" si="270"/>
        <v>2.4792273720469757E-2</v>
      </c>
      <c r="PM18" s="592">
        <f t="shared" si="271"/>
        <v>8.0625280391771563E-4</v>
      </c>
      <c r="PN18" s="592">
        <f t="shared" si="272"/>
        <v>3.3324175148307114E-2</v>
      </c>
      <c r="PO18" s="592">
        <f t="shared" si="273"/>
        <v>0.13026940136146684</v>
      </c>
      <c r="PP18" s="592">
        <f t="shared" si="274"/>
        <v>0.91572732150821756</v>
      </c>
      <c r="PQ18" s="592">
        <f t="shared" si="275"/>
        <v>0.15429101497071565</v>
      </c>
      <c r="PR18" s="592">
        <f t="shared" si="276"/>
        <v>2.0156320097942891E-4</v>
      </c>
      <c r="PS18" s="592">
        <f t="shared" si="277"/>
        <v>0.32572613251511418</v>
      </c>
      <c r="PT18" s="594">
        <f t="shared" si="278"/>
        <v>0.28621974539078904</v>
      </c>
      <c r="PU18" s="334"/>
      <c r="PV18" s="310">
        <f t="shared" si="286"/>
        <v>4.5095992214971332</v>
      </c>
      <c r="PW18" s="281">
        <f t="shared" si="287"/>
        <v>-1.4344454749437574E-4</v>
      </c>
      <c r="PX18" s="4"/>
      <c r="QA18" s="133">
        <f t="shared" si="288"/>
        <v>1143.0067910772423</v>
      </c>
      <c r="QB18" s="323">
        <f t="shared" si="289"/>
        <v>0</v>
      </c>
      <c r="QC18" s="258"/>
      <c r="QD18" s="323">
        <v>0</v>
      </c>
      <c r="QF18" s="133">
        <f t="shared" si="279"/>
        <v>2186.8117910772403</v>
      </c>
      <c r="QH18" s="133">
        <f t="shared" si="290"/>
        <v>0</v>
      </c>
      <c r="QJ18" s="390">
        <f>'лист 1'!E191</f>
        <v>1985.66</v>
      </c>
      <c r="QK18" s="390">
        <f>'лист 1'!F191</f>
        <v>0</v>
      </c>
      <c r="QM18" s="389">
        <f t="shared" si="291"/>
        <v>0</v>
      </c>
      <c r="QN18" s="389">
        <f t="shared" si="292"/>
        <v>0</v>
      </c>
      <c r="QP18" s="4">
        <f t="shared" si="293"/>
        <v>14371.995046291191</v>
      </c>
      <c r="QQ18" s="4">
        <f t="shared" si="294"/>
        <v>15415.80004629119</v>
      </c>
      <c r="QS18" s="395">
        <f t="shared" si="295"/>
        <v>18.320135730060958</v>
      </c>
      <c r="QU18" s="5">
        <v>3</v>
      </c>
    </row>
    <row r="19" spans="1:463" ht="15.05" customHeight="1" x14ac:dyDescent="0.3">
      <c r="A19" s="452">
        <f t="shared" si="296"/>
        <v>8</v>
      </c>
      <c r="B19" s="25" t="s">
        <v>127</v>
      </c>
      <c r="C19" s="26">
        <v>9</v>
      </c>
      <c r="D19" s="256">
        <v>9777.2000000000007</v>
      </c>
      <c r="E19" s="27">
        <v>9777.2000000000007</v>
      </c>
      <c r="F19" s="28">
        <v>1088.18</v>
      </c>
      <c r="G19" s="311">
        <f t="shared" si="280"/>
        <v>8689.02</v>
      </c>
      <c r="H19" s="27"/>
      <c r="I19" s="257"/>
      <c r="J19" s="32">
        <v>2.9828158363030766</v>
      </c>
      <c r="K19" s="33">
        <v>3.4279158363030766</v>
      </c>
      <c r="L19" s="33">
        <v>2.3904999999999998</v>
      </c>
      <c r="M19" s="122">
        <v>2.6990999999999996</v>
      </c>
      <c r="N19" s="1">
        <v>0.30859999999999999</v>
      </c>
      <c r="O19" s="2">
        <v>0.47649999999999998</v>
      </c>
      <c r="P19" s="2">
        <v>0.2837158363030769</v>
      </c>
      <c r="Q19" s="2">
        <v>1.2699999999999999E-2</v>
      </c>
      <c r="R19" s="2">
        <v>0.14360000000000001</v>
      </c>
      <c r="S19" s="2">
        <v>5.4999999999999997E-3</v>
      </c>
      <c r="T19" s="2">
        <v>0.56930000000000003</v>
      </c>
      <c r="U19" s="2">
        <v>1.9E-2</v>
      </c>
      <c r="V19" s="2">
        <v>5.9999999999999995E-4</v>
      </c>
      <c r="W19" s="2">
        <v>2.64E-2</v>
      </c>
      <c r="X19" s="2">
        <v>9.1899999999999996E-2</v>
      </c>
      <c r="Y19" s="2">
        <v>0.745</v>
      </c>
      <c r="Z19" s="2">
        <v>0.1109</v>
      </c>
      <c r="AA19" s="2">
        <v>1E-4</v>
      </c>
      <c r="AB19" s="2">
        <v>0.33810000000000001</v>
      </c>
      <c r="AC19" s="3">
        <v>0.29599999999999999</v>
      </c>
      <c r="AD19" s="123">
        <v>1164.08</v>
      </c>
      <c r="AE19" s="60">
        <v>256.0976</v>
      </c>
      <c r="AF19" s="60">
        <v>783.48753623999994</v>
      </c>
      <c r="AG19" s="60">
        <f t="shared" si="0"/>
        <v>77.544895411817762</v>
      </c>
      <c r="AH19" s="60">
        <f t="shared" si="1"/>
        <v>245.18458959094559</v>
      </c>
      <c r="AI19" s="60">
        <v>28.411135439058299</v>
      </c>
      <c r="AJ19" s="60">
        <v>162.94156797384682</v>
      </c>
      <c r="AK19" s="60">
        <f t="shared" si="2"/>
        <v>3.1521046324540669</v>
      </c>
      <c r="AL19" s="60">
        <f t="shared" si="3"/>
        <v>95.364485604917377</v>
      </c>
      <c r="AM19" s="60">
        <v>119.75089198264526</v>
      </c>
      <c r="AN19" s="124">
        <v>3017.7224779626599</v>
      </c>
      <c r="AO19" s="123">
        <v>1738.12</v>
      </c>
      <c r="AP19" s="60">
        <v>382.38639999999998</v>
      </c>
      <c r="AQ19" s="60">
        <v>1169.8468803599999</v>
      </c>
      <c r="AR19" s="60">
        <f t="shared" si="4"/>
        <v>115.78442513675064</v>
      </c>
      <c r="AS19" s="60">
        <f t="shared" si="5"/>
        <v>366.09188273985836</v>
      </c>
      <c r="AT19" s="125">
        <v>155.28206132392501</v>
      </c>
      <c r="AU19" s="126">
        <v>27.636804758730811</v>
      </c>
      <c r="AV19" s="60">
        <v>251.53137994292649</v>
      </c>
      <c r="AW19" s="60">
        <f t="shared" si="6"/>
        <v>4.8658745449959131</v>
      </c>
      <c r="AX19" s="60">
        <f t="shared" si="7"/>
        <v>147.21326767643671</v>
      </c>
      <c r="AY19" s="60">
        <v>184.85833608134257</v>
      </c>
      <c r="AZ19" s="124">
        <v>4658.4300692498327</v>
      </c>
      <c r="BA19" s="127">
        <v>352</v>
      </c>
      <c r="BB19" s="60">
        <v>1794.2026666666663</v>
      </c>
      <c r="BC19" s="60">
        <v>187.1096742684928</v>
      </c>
      <c r="BD19" s="61">
        <v>149.68773941479424</v>
      </c>
      <c r="BE19" s="61">
        <v>37.421934853698559</v>
      </c>
      <c r="BF19" s="60">
        <v>70.166139999999984</v>
      </c>
      <c r="BG19" s="61">
        <v>56.13291199999999</v>
      </c>
      <c r="BH19" s="61">
        <v>14.033227999999994</v>
      </c>
      <c r="BI19" s="60">
        <v>149.75792910826661</v>
      </c>
      <c r="BJ19" s="61">
        <f t="shared" si="8"/>
        <v>87.64852365333698</v>
      </c>
      <c r="BK19" s="60">
        <f t="shared" si="9"/>
        <v>2.8970671385994176</v>
      </c>
      <c r="BL19" s="60">
        <v>110.06182050217129</v>
      </c>
      <c r="BM19" s="124">
        <v>2773.5578766547164</v>
      </c>
      <c r="BN19" s="123">
        <v>45.93</v>
      </c>
      <c r="BO19" s="60">
        <v>10.1046</v>
      </c>
      <c r="BP19" s="60">
        <v>30.913324290000002</v>
      </c>
      <c r="BQ19" s="60">
        <f t="shared" si="10"/>
        <v>3.0596153582784602</v>
      </c>
      <c r="BR19" s="60">
        <f t="shared" si="11"/>
        <v>9.6740157033126</v>
      </c>
      <c r="BS19" s="60">
        <v>5.0487134046833297</v>
      </c>
      <c r="BT19" s="60">
        <v>6.7157545517118828</v>
      </c>
      <c r="BU19" s="60">
        <f t="shared" si="12"/>
        <v>0.12991627180286638</v>
      </c>
      <c r="BV19" s="60">
        <f t="shared" si="13"/>
        <v>3.9305162349713103</v>
      </c>
      <c r="BW19" s="60">
        <v>4.9356196123197611</v>
      </c>
      <c r="BX19" s="124">
        <v>124.37761423045795</v>
      </c>
      <c r="BY19" s="59">
        <v>922.79</v>
      </c>
      <c r="BZ19" s="60">
        <v>67.363669999999999</v>
      </c>
      <c r="CA19" s="61">
        <f t="shared" si="14"/>
        <v>39.425800413559998</v>
      </c>
      <c r="CB19" s="61">
        <f t="shared" si="15"/>
        <v>1.3031501961500001</v>
      </c>
      <c r="CC19" s="60">
        <v>49.507683499999999</v>
      </c>
      <c r="CD19" s="62">
        <v>1247.5936241999998</v>
      </c>
      <c r="CE19" s="123">
        <v>35.299999999999997</v>
      </c>
      <c r="CF19" s="60">
        <v>2.5768999999999997</v>
      </c>
      <c r="CG19" s="61">
        <f t="shared" si="16"/>
        <v>1.5081771091999998</v>
      </c>
      <c r="CH19" s="61">
        <f t="shared" si="17"/>
        <v>4.9850130499999999E-2</v>
      </c>
      <c r="CI19" s="60">
        <v>1.893845</v>
      </c>
      <c r="CJ19" s="124">
        <v>47.724893999999999</v>
      </c>
      <c r="CK19" s="128">
        <v>2053.2475154478147</v>
      </c>
      <c r="CL19" s="129">
        <v>451.71445339851925</v>
      </c>
      <c r="CM19" s="129">
        <v>222.33268137998772</v>
      </c>
      <c r="CN19" s="130">
        <v>155.47060006441524</v>
      </c>
      <c r="CO19" s="131">
        <f t="shared" ref="CO19:CO26" si="305">CN19*0.48745</f>
        <v>75.784144001399213</v>
      </c>
      <c r="CP19" s="129">
        <v>1381.9444000146982</v>
      </c>
      <c r="CQ19" s="131">
        <f t="shared" si="19"/>
        <v>136.77656504705476</v>
      </c>
      <c r="CR19" s="129">
        <v>432.46568054059964</v>
      </c>
      <c r="CS19" s="129">
        <v>299.97445066759394</v>
      </c>
      <c r="CT19" s="131">
        <f t="shared" si="20"/>
        <v>5.8030057481646056</v>
      </c>
      <c r="CU19" s="131">
        <f t="shared" si="21"/>
        <v>175.56544679332137</v>
      </c>
      <c r="CV19" s="129">
        <f t="shared" ref="CV19:CV26" si="306">CK19+CL19+CM19+CP19+CS19</f>
        <v>4409.2135009086142</v>
      </c>
      <c r="CW19" s="124">
        <f t="shared" si="23"/>
        <v>5555.6090111448548</v>
      </c>
      <c r="CX19" s="123">
        <v>137.05585099999999</v>
      </c>
      <c r="CY19" s="60">
        <v>10.005077123</v>
      </c>
      <c r="CZ19" s="60">
        <f t="shared" si="24"/>
        <v>0.193548216944435</v>
      </c>
      <c r="DA19" s="60">
        <f t="shared" si="25"/>
        <v>5.8556514776239634</v>
      </c>
      <c r="DB19" s="60">
        <v>7.3530464061499998</v>
      </c>
      <c r="DC19" s="124">
        <v>185.29676943497998</v>
      </c>
      <c r="DD19" s="123">
        <v>4.587974</v>
      </c>
      <c r="DE19" s="60">
        <v>0.334922102</v>
      </c>
      <c r="DF19" s="60">
        <f t="shared" si="26"/>
        <v>6.4790680631900003E-3</v>
      </c>
      <c r="DG19" s="60">
        <f t="shared" si="27"/>
        <v>0.19601918879333599</v>
      </c>
      <c r="DH19" s="60">
        <v>0.2461448051</v>
      </c>
      <c r="DI19" s="124">
        <v>6.2028490885199998</v>
      </c>
      <c r="DJ19" s="59">
        <v>100.095620901836</v>
      </c>
      <c r="DK19" s="60">
        <v>22.021036598403921</v>
      </c>
      <c r="DL19" s="60">
        <v>1.633608172335556</v>
      </c>
      <c r="DM19" s="60">
        <v>67.369657934843431</v>
      </c>
      <c r="DN19" s="60">
        <f t="shared" si="28"/>
        <v>6.6678445244431943</v>
      </c>
      <c r="DO19" s="60">
        <f t="shared" si="29"/>
        <v>21.082660754129904</v>
      </c>
      <c r="DP19" s="60">
        <v>13.95175442334158</v>
      </c>
      <c r="DQ19" s="60">
        <f t="shared" si="30"/>
        <v>0.26989668931954286</v>
      </c>
      <c r="DR19" s="60">
        <f t="shared" si="31"/>
        <v>8.1655154078402798</v>
      </c>
      <c r="DS19" s="60">
        <v>10.253583901538025</v>
      </c>
      <c r="DT19" s="62">
        <v>258.39031431875821</v>
      </c>
      <c r="DU19" s="123">
        <v>345.36</v>
      </c>
      <c r="DV19" s="60">
        <v>75.979200000000006</v>
      </c>
      <c r="DW19" s="60">
        <v>232.44558408</v>
      </c>
      <c r="DX19" s="60">
        <f t="shared" si="32"/>
        <v>23.006069238733922</v>
      </c>
      <c r="DY19" s="60">
        <f t="shared" si="33"/>
        <v>72.741521081995202</v>
      </c>
      <c r="DZ19" s="60">
        <v>6.6515922868333304</v>
      </c>
      <c r="EA19" s="60">
        <v>4.5251320310625003</v>
      </c>
      <c r="EB19" s="60"/>
      <c r="EC19" s="60">
        <v>48.542190113046395</v>
      </c>
      <c r="ED19" s="60">
        <f t="shared" si="34"/>
        <v>0.93904866773688256</v>
      </c>
      <c r="EE19" s="60">
        <f t="shared" si="35"/>
        <v>28.410190523082438</v>
      </c>
      <c r="EF19" s="60">
        <v>35.675184925547114</v>
      </c>
      <c r="EG19" s="124">
        <v>899.01466012378728</v>
      </c>
      <c r="EH19" s="128">
        <v>1590.9940989285715</v>
      </c>
      <c r="EI19" s="129">
        <v>350.01870176428565</v>
      </c>
      <c r="EJ19" s="129">
        <v>2375.7396248751561</v>
      </c>
      <c r="EK19" s="129">
        <v>1070.8233512661718</v>
      </c>
      <c r="EL19" s="129">
        <f t="shared" si="36"/>
        <v>105.9836703682181</v>
      </c>
      <c r="EM19" s="129">
        <v>335.10345954523581</v>
      </c>
      <c r="EN19" s="129">
        <v>393.2930317088954</v>
      </c>
      <c r="EO19" s="129">
        <f t="shared" si="37"/>
        <v>7.608253698408582</v>
      </c>
      <c r="EP19" s="129">
        <f t="shared" si="38"/>
        <v>230.18182608220181</v>
      </c>
      <c r="EQ19" s="129">
        <v>5780.8688085430804</v>
      </c>
      <c r="ER19" s="124">
        <v>7283.8946987642821</v>
      </c>
      <c r="ES19" s="123">
        <v>407.02</v>
      </c>
      <c r="ET19" s="60">
        <v>89.544399999999996</v>
      </c>
      <c r="EU19" s="60">
        <v>273.94603205999999</v>
      </c>
      <c r="EV19" s="60">
        <f t="shared" si="39"/>
        <v>27.113534577106442</v>
      </c>
      <c r="EW19" s="60">
        <f t="shared" si="40"/>
        <v>85.728671272856403</v>
      </c>
      <c r="EX19" s="60">
        <v>31.209396054749998</v>
      </c>
      <c r="EY19" s="60">
        <v>58.525547452376699</v>
      </c>
      <c r="EZ19" s="60">
        <f t="shared" si="41"/>
        <v>1.1321767154662272</v>
      </c>
      <c r="FA19" s="60">
        <f t="shared" si="42"/>
        <v>34.253130106357609</v>
      </c>
      <c r="FB19" s="60">
        <v>43.012268778356301</v>
      </c>
      <c r="FC19" s="124">
        <v>1083.9091732145796</v>
      </c>
      <c r="FD19" s="123">
        <v>0.83333333333333293</v>
      </c>
      <c r="FE19" s="60">
        <v>6.0833333333333302E-2</v>
      </c>
      <c r="FF19" s="60">
        <f t="shared" si="43"/>
        <v>1.1768208333333328E-3</v>
      </c>
      <c r="FG19" s="60">
        <f t="shared" si="44"/>
        <v>3.5603803333333316E-2</v>
      </c>
      <c r="FH19" s="60">
        <v>4.4708333333333301E-2</v>
      </c>
      <c r="FI19" s="124">
        <v>1.1266499999999995</v>
      </c>
      <c r="FJ19" s="123">
        <v>2445.3845500000002</v>
      </c>
      <c r="FK19" s="60">
        <v>178.51307215</v>
      </c>
      <c r="FL19" s="60">
        <f t="shared" si="45"/>
        <v>3.4533353807417502</v>
      </c>
      <c r="FM19" s="60">
        <f t="shared" si="46"/>
        <v>104.4779887110862</v>
      </c>
      <c r="FN19" s="60">
        <v>131.19499999999999</v>
      </c>
      <c r="FO19" s="124">
        <v>3306.1111465800004</v>
      </c>
      <c r="FP19" s="123">
        <v>1902.8975</v>
      </c>
      <c r="FQ19" s="60">
        <v>138.9115175</v>
      </c>
      <c r="FR19" s="60">
        <f t="shared" si="47"/>
        <v>2.6872433060375003</v>
      </c>
      <c r="FS19" s="60">
        <f t="shared" si="48"/>
        <v>81.300466024190001</v>
      </c>
      <c r="FT19" s="60">
        <v>102.090450875</v>
      </c>
      <c r="FU19" s="62">
        <v>2572.6793620500002</v>
      </c>
      <c r="FV19" s="132">
        <f t="shared" ref="FV19:FV26" si="307">AD19+AE19+AO19+AP19+BN19+BO19+CK19+CL19+DJ19+DK19+DU19+DV19+EH19+EI19+ES19+ET19</f>
        <v>9082.7136270394312</v>
      </c>
      <c r="FW19" s="133">
        <f t="shared" ref="FW19:FW26" si="308">AI19+AT19-AU19+BE19+BH19+BS19+CM19-CO19+DL19+DZ19+EA19+EB19+EJ19+EX19+FD19</f>
        <v>2779.7014923946936</v>
      </c>
      <c r="FX19" s="133">
        <f t="shared" ref="FX19:FX26" si="309">AU19+BD19+BG19+CO19</f>
        <v>309.24160017492426</v>
      </c>
      <c r="FY19" s="133">
        <f t="shared" ref="FY19:FY26" si="310">BB19</f>
        <v>1794.2026666666663</v>
      </c>
      <c r="FZ19" s="133">
        <f t="shared" ref="FZ19:FZ26" si="311">BY19</f>
        <v>922.79</v>
      </c>
      <c r="GA19" s="133">
        <f t="shared" ref="GA19:GA26" si="312">CE19</f>
        <v>35.299999999999997</v>
      </c>
      <c r="GB19" s="133">
        <f t="shared" si="55"/>
        <v>137.05585099999999</v>
      </c>
      <c r="GC19" s="133">
        <f t="shared" si="56"/>
        <v>4.587974</v>
      </c>
      <c r="GD19" s="133">
        <f t="shared" si="57"/>
        <v>2445.3845500000002</v>
      </c>
      <c r="GE19" s="133">
        <f t="shared" si="58"/>
        <v>1902.8975</v>
      </c>
      <c r="GF19" s="133">
        <f t="shared" ref="GF19:GF26" si="313">AF19+AQ19+BP19+CP19+DM19+DW19+EK19+EU19</f>
        <v>5010.7767662457136</v>
      </c>
      <c r="GG19" s="134">
        <f t="shared" ref="GG19:GG26" si="314">(AH19+AS19+BR19+CR19+DO19+DY19+EM19+EW19)*1.22</f>
        <v>1913.048427099299</v>
      </c>
      <c r="GH19" s="134">
        <f t="shared" ref="GH19:GH26" si="315">AG19+AR19+BQ19+CQ19+DN19+DX19+EL19+EV19</f>
        <v>495.9366196624033</v>
      </c>
      <c r="GI19" s="133">
        <f t="shared" ref="GI19:GI26" si="316">AJ19+AV19+BI19+BT19+BZ19+CF19+CS19+CY19+DE19+DP19+EC19+EN19+EY19+FE19+FK19+FQ19</f>
        <v>1782.9995981503389</v>
      </c>
      <c r="GJ19" s="134">
        <f t="shared" ref="GJ19:GJ26" si="317">(AL19+AX19+BJ19+BV19+CA19+CG19+CU19+DA19+DG19+DR19+EE19+EP19+FA19+FG19+FM19+FS19)*1.22</f>
        <v>1273.1097827485082</v>
      </c>
      <c r="GK19" s="135">
        <f t="shared" ref="GK19:GK26" si="318">AK19+AW19+BK19+BU19+CB19+CH19+CT19+CZ19+DF19+DQ19+ED19+EO19+EZ19+FF19+FL19+FR19</f>
        <v>34.492127226218315</v>
      </c>
      <c r="GL19" s="132">
        <f t="shared" si="65"/>
        <v>26207.651625671766</v>
      </c>
      <c r="GM19" s="136">
        <f t="shared" si="66"/>
        <v>33021.641048346428</v>
      </c>
      <c r="GN19" s="114">
        <f t="shared" si="67"/>
        <v>29153.643168096431</v>
      </c>
      <c r="GO19" s="115">
        <f t="shared" si="68"/>
        <v>15270.879727857549</v>
      </c>
      <c r="GP19" s="115">
        <f t="shared" si="69"/>
        <v>1052.8939303228817</v>
      </c>
      <c r="GQ19" s="30">
        <f t="shared" si="70"/>
        <v>0.52380690947637243</v>
      </c>
      <c r="GR19" s="31">
        <f t="shared" si="71"/>
        <v>3.6115346691047184E-2</v>
      </c>
      <c r="GS19" s="137">
        <f t="shared" si="72"/>
        <v>1.0876748099173907</v>
      </c>
      <c r="GT19" s="116">
        <f t="shared" ref="GT19:GT26" si="319">GM19</f>
        <v>33021.641048346428</v>
      </c>
      <c r="GU19" s="115">
        <f t="shared" si="74"/>
        <v>15458.778514477921</v>
      </c>
      <c r="GV19" s="115">
        <f t="shared" si="75"/>
        <v>1057.984637300068</v>
      </c>
      <c r="GW19" s="24">
        <f t="shared" si="76"/>
        <v>0.46814083200301837</v>
      </c>
      <c r="GX19" s="117">
        <f t="shared" si="77"/>
        <v>3.2039129604464256E-2</v>
      </c>
      <c r="GY19" s="137">
        <f t="shared" si="78"/>
        <v>1.0783205295506046</v>
      </c>
      <c r="GZ19" s="114">
        <f t="shared" si="79"/>
        <v>23362.362813479056</v>
      </c>
      <c r="HA19" s="115">
        <f t="shared" si="80"/>
        <v>12823.230602906558</v>
      </c>
      <c r="HB19" s="115">
        <f t="shared" si="81"/>
        <v>688.23138488982318</v>
      </c>
      <c r="HC19" s="30">
        <f t="shared" si="82"/>
        <v>0.5488841477758456</v>
      </c>
      <c r="HD19" s="31">
        <f t="shared" si="83"/>
        <v>2.9458980257456833E-2</v>
      </c>
      <c r="HE19" s="137">
        <f t="shared" si="84"/>
        <v>1.0905733419983552</v>
      </c>
      <c r="HF19" s="114">
        <f t="shared" si="85"/>
        <v>26380.085291441716</v>
      </c>
      <c r="HG19" s="115">
        <f t="shared" si="86"/>
        <v>15136.146417297639</v>
      </c>
      <c r="HH19" s="115">
        <f t="shared" si="87"/>
        <v>789.90960494560568</v>
      </c>
      <c r="HI19" s="30">
        <f t="shared" si="88"/>
        <v>0.57377170126921995</v>
      </c>
      <c r="HJ19" s="31">
        <f t="shared" si="89"/>
        <v>2.9943406028405443E-2</v>
      </c>
      <c r="HK19" s="138">
        <f t="shared" si="90"/>
        <v>1.0945482591826867</v>
      </c>
      <c r="HL19" s="29">
        <f t="shared" ref="HL19:HL26" si="320">J19*GS19</f>
        <v>3.2443336477695315</v>
      </c>
      <c r="HM19" s="30">
        <f t="shared" ref="HM19:HM26" si="321">K19*GY19</f>
        <v>3.6963920198572375</v>
      </c>
      <c r="HN19" s="30">
        <f t="shared" ref="HN19:HN26" si="322">L19*HE19</f>
        <v>2.6070155740470677</v>
      </c>
      <c r="HO19" s="31">
        <f t="shared" ref="HO19:HO26" si="323">M19*HK19</f>
        <v>2.9542952063599892</v>
      </c>
      <c r="HR19" s="32">
        <f t="shared" ref="HR19:HR26" si="324">AD19+AE19+AH19*1.22+AL19*1.22</f>
        <v>1835.6474717389528</v>
      </c>
      <c r="HS19" s="33">
        <f t="shared" si="96"/>
        <v>2123.2934305604467</v>
      </c>
      <c r="HT19" s="33">
        <f t="shared" ref="HT19:HT26" si="325">AG19+AK19</f>
        <v>80.697000044271832</v>
      </c>
      <c r="HU19" s="33">
        <f t="shared" si="98"/>
        <v>93.196965351129535</v>
      </c>
      <c r="HV19" s="33">
        <f t="shared" ref="HV19:HV26" si="326">AN19/1.05/1.2</f>
        <v>2395.017839652905</v>
      </c>
      <c r="HW19" s="30">
        <f t="shared" si="100"/>
        <v>0.76644417479787197</v>
      </c>
      <c r="HX19" s="31">
        <f t="shared" si="101"/>
        <v>3.3693694764280649E-2</v>
      </c>
      <c r="HY19" s="139">
        <f t="shared" si="102"/>
        <v>1.1253209555098138</v>
      </c>
      <c r="HZ19" s="32">
        <f t="shared" ref="HZ19:HZ26" si="327">AO19+AP19+AS19*1.22+AX19*1.22</f>
        <v>2746.7386835078801</v>
      </c>
      <c r="IA19" s="33">
        <f t="shared" si="104"/>
        <v>3177.1526352135652</v>
      </c>
      <c r="IB19" s="33">
        <f t="shared" ref="IB19:IB26" si="328">AR19+AU19+AW19</f>
        <v>148.28710444047735</v>
      </c>
      <c r="IC19" s="33">
        <f t="shared" si="106"/>
        <v>171.25677691830731</v>
      </c>
      <c r="ID19" s="33">
        <f t="shared" ref="ID19:ID26" si="329">AZ19/1.05/1.2</f>
        <v>3697.1667216268515</v>
      </c>
      <c r="IE19" s="30">
        <f t="shared" si="108"/>
        <v>0.74293070621906987</v>
      </c>
      <c r="IF19" s="31">
        <f t="shared" si="109"/>
        <v>4.0108308768728472E-2</v>
      </c>
      <c r="IG19" s="139">
        <f t="shared" si="110"/>
        <v>1.1226300186928044</v>
      </c>
      <c r="IH19" s="32">
        <f t="shared" ref="IH19:IH26" si="330">BJ19*1.22</f>
        <v>106.93119885707111</v>
      </c>
      <c r="II19" s="33">
        <f t="shared" si="112"/>
        <v>123.68731771797415</v>
      </c>
      <c r="IJ19" s="33">
        <f t="shared" ref="IJ19:IJ26" si="331">BD19+BG19+BK19</f>
        <v>208.71771855339364</v>
      </c>
      <c r="IK19" s="33">
        <f t="shared" si="114"/>
        <v>241.04809315731433</v>
      </c>
      <c r="IL19" s="33">
        <f t="shared" ref="IL19:IL26" si="332">BM19/1.05/1.2</f>
        <v>2201.2364100434256</v>
      </c>
      <c r="IM19" s="30">
        <f t="shared" ref="IM19:IM26" si="333">IH19/IL19</f>
        <v>4.857778945013979E-2</v>
      </c>
      <c r="IN19" s="31">
        <f t="shared" ref="IN19:IN26" si="334">IJ19/IL19</f>
        <v>9.4818401876823444E-2</v>
      </c>
      <c r="IO19" s="139">
        <f t="shared" si="118"/>
        <v>1.0222995100575569</v>
      </c>
      <c r="IP19" s="32">
        <f t="shared" ref="IP19:IP26" si="335">BN19+BO19+BR19*1.22+BV19*1.22</f>
        <v>72.632128964706368</v>
      </c>
      <c r="IQ19" s="33">
        <f t="shared" si="120"/>
        <v>84.013583573475856</v>
      </c>
      <c r="IR19" s="33">
        <f t="shared" ref="IR19:IR26" si="336">BQ19+BU19</f>
        <v>3.1895316300813268</v>
      </c>
      <c r="IS19" s="33">
        <f t="shared" si="122"/>
        <v>3.6835900795809242</v>
      </c>
      <c r="IT19" s="33">
        <f t="shared" ref="IT19:IT26" si="337">BX19/1.05/1.2</f>
        <v>98.712392246395197</v>
      </c>
      <c r="IU19" s="30">
        <f t="shared" si="124"/>
        <v>0.73579544889774229</v>
      </c>
      <c r="IV19" s="31">
        <f t="shared" si="125"/>
        <v>3.2311359875870124E-2</v>
      </c>
      <c r="IW19" s="139">
        <f t="shared" si="126"/>
        <v>1.1203041764870485</v>
      </c>
      <c r="IX19" s="32">
        <f t="shared" ref="IX19:IX26" si="338">CA19*1.22</f>
        <v>48.099476504543198</v>
      </c>
      <c r="IY19" s="33">
        <f t="shared" si="128"/>
        <v>55.636664472805123</v>
      </c>
      <c r="IZ19" s="33">
        <f t="shared" ref="IZ19:IZ26" si="339">CB19</f>
        <v>1.3031501961500001</v>
      </c>
      <c r="JA19" s="33">
        <f t="shared" si="130"/>
        <v>1.505008161533635</v>
      </c>
      <c r="JB19" s="33">
        <f t="shared" ref="JB19:JB26" si="340">CD19/1.05/1.2</f>
        <v>990.15366999999992</v>
      </c>
      <c r="JC19" s="30">
        <f t="shared" si="132"/>
        <v>4.8577789450139797E-2</v>
      </c>
      <c r="JD19" s="31">
        <f t="shared" si="133"/>
        <v>1.3161090400745574E-3</v>
      </c>
      <c r="JE19" s="139">
        <f t="shared" si="134"/>
        <v>1.0078160048971445</v>
      </c>
      <c r="JF19" s="32">
        <f t="shared" ref="JF19:JF26" si="341">CG19*1.22</f>
        <v>1.8399760732239998</v>
      </c>
      <c r="JG19" s="33">
        <f t="shared" si="136"/>
        <v>2.1283003238982006</v>
      </c>
      <c r="JH19" s="33">
        <f t="shared" ref="JH19:JH26" si="342">CH19</f>
        <v>4.9850130499999999E-2</v>
      </c>
      <c r="JI19" s="33">
        <f t="shared" si="138"/>
        <v>5.757191571445E-2</v>
      </c>
      <c r="JJ19" s="33">
        <f t="shared" ref="JJ19:JJ26" si="343">CJ19/1.05/1.2</f>
        <v>37.876899999999999</v>
      </c>
      <c r="JK19" s="30">
        <f t="shared" ref="JK19:JK26" si="344">JF19/JJ19</f>
        <v>4.857778945013979E-2</v>
      </c>
      <c r="JL19" s="31">
        <f t="shared" ref="JL19:JL26" si="345">JH19/JJ19</f>
        <v>1.3161090400745574E-3</v>
      </c>
      <c r="JM19" s="139">
        <f t="shared" ref="JM19:JM26" si="346">1+JK19*(JI19*$GW$6-JI19)/JI19+JL19*(JJ19*$GX$6-JJ19)/JJ19</f>
        <v>1.0078160048971445</v>
      </c>
      <c r="JN19" s="32">
        <f t="shared" ref="JN19:JN26" si="347">CK19+CL19+CR19*1.22+CU19*1.22</f>
        <v>3246.7599441937177</v>
      </c>
      <c r="JO19" s="33">
        <f t="shared" si="141"/>
        <v>3755.5272274488734</v>
      </c>
      <c r="JP19" s="33">
        <f t="shared" ref="JP19:JP26" si="348">CO19+CQ19+CT19</f>
        <v>218.36371479661858</v>
      </c>
      <c r="JQ19" s="33">
        <f t="shared" si="143"/>
        <v>252.18825421861482</v>
      </c>
      <c r="JR19" s="33">
        <f t="shared" ref="JR19:JR26" si="349">CW19/1.05/1.2</f>
        <v>4409.2135009086151</v>
      </c>
      <c r="JS19" s="30">
        <f t="shared" ref="JS19:JS26" si="350">JN19/JR19</f>
        <v>0.73635807010131216</v>
      </c>
      <c r="JT19" s="31">
        <f t="shared" ref="JT19:JT26" si="351">JP19/JR19</f>
        <v>4.9524413991660861E-2</v>
      </c>
      <c r="JU19" s="139">
        <f t="shared" si="147"/>
        <v>1.1230586413121839</v>
      </c>
      <c r="JV19" s="32">
        <f t="shared" ref="JV19:JV26" si="352">DA19*1.22</f>
        <v>7.1438948027012357</v>
      </c>
      <c r="JW19" s="33">
        <f t="shared" si="149"/>
        <v>8.263343118284519</v>
      </c>
      <c r="JX19" s="33">
        <f t="shared" ref="JX19:JX26" si="353">CZ19</f>
        <v>0.193548216944435</v>
      </c>
      <c r="JY19" s="33">
        <f t="shared" si="151"/>
        <v>0.22352883574912799</v>
      </c>
      <c r="JZ19" s="33">
        <f t="shared" ref="JZ19:JZ26" si="354">DC19/1.05/1.2</f>
        <v>147.06092812299997</v>
      </c>
      <c r="KA19" s="30">
        <f t="shared" si="153"/>
        <v>4.8577789450139804E-2</v>
      </c>
      <c r="KB19" s="31">
        <f t="shared" si="154"/>
        <v>1.3161090400745576E-3</v>
      </c>
      <c r="KC19" s="139">
        <f t="shared" si="155"/>
        <v>1.0078160048971445</v>
      </c>
      <c r="KD19" s="32">
        <f t="shared" ref="KD19:KD26" si="355">DG19*1.22</f>
        <v>0.2391434103278699</v>
      </c>
      <c r="KE19" s="33">
        <f t="shared" si="157"/>
        <v>0.27661718272624713</v>
      </c>
      <c r="KF19" s="33">
        <f t="shared" ref="KF19:KF26" si="356">DF19</f>
        <v>6.4790680631900003E-3</v>
      </c>
      <c r="KG19" s="33">
        <f t="shared" si="159"/>
        <v>7.4826757061781319E-3</v>
      </c>
      <c r="KH19" s="33">
        <f t="shared" ref="KH19:KH26" si="357">DI19/1.05/1.2</f>
        <v>4.9228961020000002</v>
      </c>
      <c r="KI19" s="30">
        <f t="shared" si="161"/>
        <v>4.857778945013979E-2</v>
      </c>
      <c r="KJ19" s="31">
        <f t="shared" si="162"/>
        <v>1.3161090400745574E-3</v>
      </c>
      <c r="KK19" s="139">
        <f t="shared" si="163"/>
        <v>1.0078160048971445</v>
      </c>
      <c r="KL19" s="32">
        <f t="shared" ref="KL19:KL26" si="358">DJ19+DK19+DO19*1.22+DR19*1.22</f>
        <v>157.79943241784355</v>
      </c>
      <c r="KM19" s="33">
        <f t="shared" si="165"/>
        <v>182.52660347771965</v>
      </c>
      <c r="KN19" s="33">
        <f t="shared" ref="KN19:KN26" si="359">DN19+DQ19</f>
        <v>6.9377412137627372</v>
      </c>
      <c r="KO19" s="33">
        <f t="shared" si="167"/>
        <v>8.0123973277745861</v>
      </c>
      <c r="KP19" s="33">
        <f t="shared" ref="KP19:KP26" si="360">DT19/1.05/1.2</f>
        <v>205.07167803076049</v>
      </c>
      <c r="KQ19" s="30">
        <f t="shared" si="169"/>
        <v>0.7694842795121315</v>
      </c>
      <c r="KR19" s="31">
        <f t="shared" si="170"/>
        <v>3.3830811160193874E-2</v>
      </c>
      <c r="KS19" s="139">
        <f t="shared" si="171"/>
        <v>1.1258185792482653</v>
      </c>
      <c r="KT19" s="32">
        <f t="shared" ref="KT19:KT26" si="361">DU19+DV19+DY19*1.22+EE19*1.22</f>
        <v>544.74428815819476</v>
      </c>
      <c r="KU19" s="33">
        <f t="shared" si="173"/>
        <v>630.10571811258387</v>
      </c>
      <c r="KV19" s="33">
        <f t="shared" ref="KV19:KV26" si="362">DX19+ED19</f>
        <v>23.945117906470806</v>
      </c>
      <c r="KW19" s="33">
        <f t="shared" si="175"/>
        <v>27.654216670183136</v>
      </c>
      <c r="KX19" s="33">
        <f t="shared" ref="KX19:KX26" si="363">EG19/1.05/1.2</f>
        <v>713.50369851094229</v>
      </c>
      <c r="KY19" s="30">
        <f t="shared" si="177"/>
        <v>0.76347787586113058</v>
      </c>
      <c r="KZ19" s="31">
        <f t="shared" si="178"/>
        <v>3.3559907196617826E-2</v>
      </c>
      <c r="LA19" s="139">
        <f t="shared" si="179"/>
        <v>1.1248354127721953</v>
      </c>
      <c r="LB19" s="32">
        <f t="shared" ref="LB19:LB26" si="364">EH19+EI19+EM19*1.22+EP19*1.22</f>
        <v>2630.6608491583311</v>
      </c>
      <c r="LC19" s="33">
        <f t="shared" si="181"/>
        <v>3042.8854042214416</v>
      </c>
      <c r="LD19" s="33">
        <f t="shared" ref="LD19:LD26" si="365">EL19+EO19</f>
        <v>113.59192406662669</v>
      </c>
      <c r="LE19" s="33">
        <f t="shared" si="183"/>
        <v>131.18731310454717</v>
      </c>
      <c r="LF19" s="33">
        <f t="shared" ref="LF19:LF26" si="366">ER19/1.05/1.2</f>
        <v>5780.8688085430813</v>
      </c>
      <c r="LG19" s="30">
        <f t="shared" si="185"/>
        <v>0.45506323292974388</v>
      </c>
      <c r="LH19" s="31">
        <f t="shared" si="186"/>
        <v>1.9649628425879223E-2</v>
      </c>
      <c r="LI19" s="139">
        <f t="shared" si="187"/>
        <v>1.0743521360432595</v>
      </c>
      <c r="LJ19" s="32">
        <f t="shared" ref="LJ19:LJ26" si="367">ES19+ET19+EW19*1.22+FA19*1.22</f>
        <v>642.94219768264111</v>
      </c>
      <c r="LK19" s="33">
        <f t="shared" si="189"/>
        <v>743.69124005951096</v>
      </c>
      <c r="LL19" s="33">
        <f t="shared" ref="LL19:LL26" si="368">EV19+EZ19</f>
        <v>28.245711292572668</v>
      </c>
      <c r="LM19" s="33">
        <f t="shared" si="191"/>
        <v>32.620971971792173</v>
      </c>
      <c r="LN19" s="33">
        <f t="shared" ref="LN19:LN26" si="369">FC19/1.05/1.2</f>
        <v>860.24537556712676</v>
      </c>
      <c r="LO19" s="30">
        <f t="shared" si="193"/>
        <v>0.74739395984404333</v>
      </c>
      <c r="LP19" s="31">
        <f t="shared" si="194"/>
        <v>3.283448199178212E-2</v>
      </c>
      <c r="LQ19" s="139">
        <f t="shared" si="195"/>
        <v>1.1222026947680888</v>
      </c>
      <c r="LR19" s="32">
        <f t="shared" ref="LR19:LR26" si="370">FG19*1.22</f>
        <v>4.3436640066666643E-2</v>
      </c>
      <c r="LS19" s="33">
        <f t="shared" si="197"/>
        <v>5.0243161565113312E-2</v>
      </c>
      <c r="LT19" s="33">
        <f t="shared" ref="LT19:LT26" si="371">FF19</f>
        <v>1.1768208333333328E-3</v>
      </c>
      <c r="LU19" s="33">
        <f t="shared" si="199"/>
        <v>1.359110380416666E-3</v>
      </c>
      <c r="LV19" s="33">
        <f t="shared" ref="LV19:LV26" si="372">FI19/1.05/1.2</f>
        <v>0.89416666666666633</v>
      </c>
      <c r="LW19" s="30">
        <f t="shared" ref="LW19:LW26" si="373">LR19/LV19</f>
        <v>4.857778945013979E-2</v>
      </c>
      <c r="LX19" s="31">
        <f t="shared" ref="LX19:LX26" si="374">LT19/LV19</f>
        <v>1.3161090400745572E-3</v>
      </c>
      <c r="LY19" s="139">
        <f t="shared" si="203"/>
        <v>1.0078160048971445</v>
      </c>
      <c r="LZ19" s="32">
        <f t="shared" ref="LZ19:LZ26" si="375">FM19*1.22</f>
        <v>127.46314622752516</v>
      </c>
      <c r="MA19" s="33">
        <f t="shared" si="205"/>
        <v>147.43662124137836</v>
      </c>
      <c r="MB19" s="33">
        <f t="shared" ref="MB19:MB26" si="376">FL19</f>
        <v>3.4533353807417502</v>
      </c>
      <c r="MC19" s="33">
        <f t="shared" si="207"/>
        <v>3.9882570312186476</v>
      </c>
      <c r="MD19" s="33">
        <f t="shared" ref="MD19:MD26" si="377">FO19/1.05/1.2</f>
        <v>2623.8977353809528</v>
      </c>
      <c r="ME19" s="30">
        <f t="shared" si="209"/>
        <v>4.8577787353827381E-2</v>
      </c>
      <c r="MF19" s="31">
        <f t="shared" si="210"/>
        <v>1.316108983279554E-3</v>
      </c>
      <c r="MG19" s="139">
        <f t="shared" si="211"/>
        <v>1.0078160045598548</v>
      </c>
      <c r="MH19" s="32">
        <f t="shared" ref="MH19:MH26" si="378">FS19*1.22</f>
        <v>99.186568549511804</v>
      </c>
      <c r="MI19" s="33">
        <f t="shared" si="213"/>
        <v>114.72910384122031</v>
      </c>
      <c r="MJ19" s="33">
        <f t="shared" ref="MJ19:MJ26" si="379">FR19</f>
        <v>2.6872433060375003</v>
      </c>
      <c r="MK19" s="33">
        <f t="shared" si="215"/>
        <v>3.1034972941427093</v>
      </c>
      <c r="ML19" s="33">
        <f t="shared" ref="ML19:ML26" si="380">FU19/1.05/1.2</f>
        <v>2041.8090175000002</v>
      </c>
      <c r="MM19" s="30">
        <f t="shared" si="217"/>
        <v>4.857778945013979E-2</v>
      </c>
      <c r="MN19" s="31">
        <f t="shared" si="218"/>
        <v>1.3161090400745574E-3</v>
      </c>
      <c r="MO19" s="139">
        <f t="shared" si="219"/>
        <v>1.0078160048971445</v>
      </c>
      <c r="MP19" s="34">
        <v>2.9828158363030766</v>
      </c>
      <c r="MQ19" s="35">
        <v>3.4279158363030766</v>
      </c>
      <c r="MR19" s="35">
        <v>2.3904999999999998</v>
      </c>
      <c r="MS19" s="36">
        <v>2.6990999999999996</v>
      </c>
      <c r="MT19" s="34">
        <f t="shared" ref="MT19:MT26" si="381">GS19</f>
        <v>1.0876748099173907</v>
      </c>
      <c r="MU19" s="35">
        <f t="shared" si="221"/>
        <v>1.0783205295506046</v>
      </c>
      <c r="MV19" s="35">
        <f t="shared" si="222"/>
        <v>1.0905733419983552</v>
      </c>
      <c r="MW19" s="36">
        <f t="shared" si="223"/>
        <v>1.0945482591826867</v>
      </c>
      <c r="MX19" s="41">
        <f t="shared" si="224"/>
        <v>3.2443336477695315</v>
      </c>
      <c r="MY19" s="271">
        <f t="shared" si="225"/>
        <v>3.6963920198572375</v>
      </c>
      <c r="MZ19" s="42">
        <f t="shared" si="226"/>
        <v>2.6070155740470677</v>
      </c>
      <c r="NA19" s="140">
        <f t="shared" si="227"/>
        <v>2.9542952063599892</v>
      </c>
      <c r="NB19" s="34">
        <f t="shared" ref="NB19:NB26" si="382">NF19/J19</f>
        <v>1.0876870408309391</v>
      </c>
      <c r="NC19" s="35">
        <f t="shared" si="229"/>
        <v>1.0781913006644486</v>
      </c>
      <c r="ND19" s="35">
        <f t="shared" ref="ND19:ND26" si="383">NH19/L19</f>
        <v>1.0905892169059286</v>
      </c>
      <c r="NE19" s="141">
        <f t="shared" si="231"/>
        <v>1.0945602496698719</v>
      </c>
      <c r="NF19" s="37">
        <f t="shared" ref="NF19:NF26" si="384">NN19+NO19+NP19+NQ19+NT19+NU19+NV19+NW19+NX19+NY19+NZ19+OA19+OB19</f>
        <v>3.2443701303321562</v>
      </c>
      <c r="NG19" s="38">
        <f t="shared" si="233"/>
        <v>3.6959490341118753</v>
      </c>
      <c r="NH19" s="38">
        <f t="shared" ref="NH19:NH26" si="385">NF19-NN19-NP19</f>
        <v>2.6070535230136223</v>
      </c>
      <c r="NI19" s="39">
        <f t="shared" si="235"/>
        <v>2.9543275698839508</v>
      </c>
      <c r="NJ19" s="118">
        <f t="shared" si="236"/>
        <v>-3.648256262467342E-5</v>
      </c>
      <c r="NK19" s="118">
        <f t="shared" si="237"/>
        <v>4.4298574536227875E-4</v>
      </c>
      <c r="NL19" s="118">
        <f t="shared" si="238"/>
        <v>-3.7948966554512964E-5</v>
      </c>
      <c r="NM19" s="118">
        <f t="shared" si="239"/>
        <v>-3.2363523961631557E-5</v>
      </c>
      <c r="NN19" s="119">
        <f t="shared" ref="NN19:NN26" si="386">N19*HY19</f>
        <v>0.34727404687032853</v>
      </c>
      <c r="NO19" s="120">
        <f t="shared" ref="NO19:NO26" si="387">O19*IG19</f>
        <v>0.53493320390712129</v>
      </c>
      <c r="NP19" s="120">
        <f t="shared" si="242"/>
        <v>0.29004256044820553</v>
      </c>
      <c r="NQ19" s="120">
        <f t="shared" ref="NQ19:NQ26" si="388">Q19*IW19</f>
        <v>1.4227863041385515E-2</v>
      </c>
      <c r="NR19" s="120">
        <f>R19*JE19+0.003</f>
        <v>0.14772237830322996</v>
      </c>
      <c r="NS19" s="120">
        <f t="shared" ref="NS19:NS26" si="389">S19*JM19</f>
        <v>5.5429880269342946E-3</v>
      </c>
      <c r="NT19" s="120">
        <f t="shared" ref="NT19:NT26" si="390">T19*JU19</f>
        <v>0.63935728449902629</v>
      </c>
      <c r="NU19" s="120">
        <f t="shared" ref="NU19:NU26" si="391">U19*KC19</f>
        <v>1.9148504093045745E-2</v>
      </c>
      <c r="NV19" s="120">
        <f t="shared" ref="NV19:NV26" si="392">V19*KK19</f>
        <v>6.046896029382867E-4</v>
      </c>
      <c r="NW19" s="120">
        <f t="shared" ref="NW19:NW26" si="393">W19*KS19</f>
        <v>2.9721610492154205E-2</v>
      </c>
      <c r="NX19" s="120">
        <f t="shared" ref="NX19:NX26" si="394">X19*LA19</f>
        <v>0.10337237443376475</v>
      </c>
      <c r="NY19" s="120">
        <f t="shared" ref="NY19:NY26" si="395">Y19*LI19</f>
        <v>0.80039234135222836</v>
      </c>
      <c r="NZ19" s="120">
        <f t="shared" ref="NZ19:NZ26" si="396">Z19*LQ19</f>
        <v>0.12445227884978104</v>
      </c>
      <c r="OA19" s="120">
        <f t="shared" ref="OA19:OA26" si="397">AA19*LY19</f>
        <v>1.0078160048971445E-4</v>
      </c>
      <c r="OB19" s="120">
        <f t="shared" ref="OB19:OB26" si="398">AB19*MG19</f>
        <v>0.34074259114168692</v>
      </c>
      <c r="OC19" s="121">
        <f t="shared" ref="OC19:OC26" si="399">AC19*MO19</f>
        <v>0.29831353744955474</v>
      </c>
      <c r="OD19" s="4"/>
      <c r="OE19" s="4">
        <f t="shared" si="255"/>
        <v>35648.443177209781</v>
      </c>
      <c r="OF19" s="4"/>
      <c r="OG19" s="4"/>
      <c r="OH19" s="4">
        <f t="shared" si="256"/>
        <v>0</v>
      </c>
      <c r="OI19" s="4"/>
      <c r="OJ19" s="583">
        <f t="shared" si="257"/>
        <v>32118.024188379935</v>
      </c>
      <c r="OK19" s="284">
        <f t="shared" si="258"/>
        <v>1162.7153999999998</v>
      </c>
      <c r="OL19" s="584">
        <f t="shared" si="301"/>
        <v>3.6201336457697221E-2</v>
      </c>
      <c r="OM19" s="585">
        <f t="shared" si="281"/>
        <v>2661.06</v>
      </c>
      <c r="ON19" s="284">
        <f t="shared" si="302"/>
        <v>2794.1130000000003</v>
      </c>
      <c r="OO19" s="33">
        <f t="shared" si="303"/>
        <v>2.4030927946770126</v>
      </c>
      <c r="OP19" s="586">
        <f t="shared" si="282"/>
        <v>5.0793834341473221E-2</v>
      </c>
      <c r="OQ19" s="33">
        <f t="shared" si="260"/>
        <v>0.18775392391777235</v>
      </c>
      <c r="OR19" s="39">
        <f t="shared" si="261"/>
        <v>0.33547630222100233</v>
      </c>
      <c r="OS19" s="587">
        <f t="shared" ref="OS19:OS20" si="400">OJ19</f>
        <v>32118.024188379935</v>
      </c>
      <c r="OT19" s="284">
        <f t="shared" si="262"/>
        <v>44.477999999999994</v>
      </c>
      <c r="OU19" s="584">
        <f t="shared" ref="OU19" si="401">OT19/OS19</f>
        <v>1.3848298929948438E-3</v>
      </c>
      <c r="OV19" s="585">
        <f t="shared" si="283"/>
        <v>75.55</v>
      </c>
      <c r="OW19" s="284">
        <f t="shared" si="304"/>
        <v>79.327500000000001</v>
      </c>
      <c r="OX19" s="33">
        <f t="shared" ref="OX19" si="402">OW19/OT19</f>
        <v>1.7835221907459871</v>
      </c>
      <c r="OY19" s="30">
        <f>OU19*(OW19-OT19)/OT19</f>
        <v>1.0850449515698508E-3</v>
      </c>
      <c r="OZ19" s="33">
        <f>(1+OY19)*MY19-MY19</f>
        <v>4.0107515001688299E-3</v>
      </c>
      <c r="PA19" s="588">
        <f>OZ19+NS19</f>
        <v>9.5537395271031236E-3</v>
      </c>
      <c r="PB19" s="32">
        <f t="shared" si="263"/>
        <v>3.6963920198572375</v>
      </c>
      <c r="PC19" s="589">
        <f t="shared" si="264"/>
        <v>1.0518788792930431</v>
      </c>
      <c r="PD19" s="590">
        <f t="shared" ref="PD19" si="403">PB19*PC19</f>
        <v>3.8881566952751792</v>
      </c>
      <c r="PE19" s="591">
        <f t="shared" si="265"/>
        <v>0.34727404687032853</v>
      </c>
      <c r="PF19" s="592">
        <f t="shared" si="266"/>
        <v>0.53493320390712129</v>
      </c>
      <c r="PG19" s="592">
        <f t="shared" si="267"/>
        <v>0.29004256044820553</v>
      </c>
      <c r="PH19" s="592">
        <f t="shared" si="268"/>
        <v>1.4227863041385515E-2</v>
      </c>
      <c r="PI19" s="593">
        <f t="shared" si="284"/>
        <v>0.33547630222100233</v>
      </c>
      <c r="PJ19" s="593">
        <f t="shared" si="285"/>
        <v>9.5537395271031236E-3</v>
      </c>
      <c r="PK19" s="592">
        <f t="shared" si="269"/>
        <v>0.63935728449902629</v>
      </c>
      <c r="PL19" s="592">
        <f t="shared" si="270"/>
        <v>1.9148504093045745E-2</v>
      </c>
      <c r="PM19" s="592">
        <f t="shared" si="271"/>
        <v>6.046896029382867E-4</v>
      </c>
      <c r="PN19" s="592">
        <f t="shared" si="272"/>
        <v>2.9721610492154205E-2</v>
      </c>
      <c r="PO19" s="592">
        <f t="shared" si="273"/>
        <v>0.10337237443376475</v>
      </c>
      <c r="PP19" s="592">
        <f t="shared" si="274"/>
        <v>0.80039234135222836</v>
      </c>
      <c r="PQ19" s="592">
        <f t="shared" si="275"/>
        <v>0.12445227884978104</v>
      </c>
      <c r="PR19" s="592">
        <f t="shared" si="276"/>
        <v>1.0078160048971445E-4</v>
      </c>
      <c r="PS19" s="592">
        <f t="shared" si="277"/>
        <v>0.34074259114168692</v>
      </c>
      <c r="PT19" s="594">
        <f t="shared" si="278"/>
        <v>0.29831353744955474</v>
      </c>
      <c r="PU19" s="334"/>
      <c r="PV19" s="310">
        <f t="shared" si="286"/>
        <v>3.8877137095298164</v>
      </c>
      <c r="PW19" s="281">
        <f t="shared" si="287"/>
        <v>4.4298574536272284E-4</v>
      </c>
      <c r="PX19" s="4"/>
      <c r="QA19" s="133">
        <f t="shared" si="288"/>
        <v>1283.5626995243313</v>
      </c>
      <c r="QB19" s="323">
        <f t="shared" si="289"/>
        <v>48.163133825792627</v>
      </c>
      <c r="QC19" s="258"/>
      <c r="QD19" s="323">
        <f>G19</f>
        <v>8689.02</v>
      </c>
      <c r="QF19" s="133">
        <f t="shared" si="279"/>
        <v>2914.960299524334</v>
      </c>
      <c r="QH19" s="133">
        <f t="shared" si="290"/>
        <v>83.012633825789592</v>
      </c>
      <c r="QJ19" s="390">
        <f>'лист 1'!E194</f>
        <v>2661.06</v>
      </c>
      <c r="QK19" s="390">
        <f>'лист 1'!F194</f>
        <v>75.55</v>
      </c>
      <c r="QM19" s="389">
        <f t="shared" si="291"/>
        <v>0</v>
      </c>
      <c r="QN19" s="389">
        <f t="shared" si="292"/>
        <v>0</v>
      </c>
      <c r="QP19" s="4">
        <f t="shared" si="293"/>
        <v>32118.024188379935</v>
      </c>
      <c r="QQ19" s="4">
        <f t="shared" si="294"/>
        <v>33784.27128837994</v>
      </c>
      <c r="QS19" s="395">
        <f t="shared" si="295"/>
        <v>11.505880525076497</v>
      </c>
      <c r="QU19" s="5">
        <v>3</v>
      </c>
    </row>
    <row r="20" spans="1:463" ht="15.05" customHeight="1" x14ac:dyDescent="0.3">
      <c r="A20" s="452">
        <f t="shared" si="296"/>
        <v>9</v>
      </c>
      <c r="B20" s="25" t="s">
        <v>129</v>
      </c>
      <c r="C20" s="26">
        <v>9</v>
      </c>
      <c r="D20" s="256">
        <v>6585.5</v>
      </c>
      <c r="E20" s="27">
        <v>6585.5</v>
      </c>
      <c r="F20" s="28">
        <v>729.6</v>
      </c>
      <c r="G20" s="311">
        <f t="shared" si="280"/>
        <v>5855.9</v>
      </c>
      <c r="H20" s="27"/>
      <c r="I20" s="257"/>
      <c r="J20" s="32">
        <v>3.2801614306011695</v>
      </c>
      <c r="K20" s="33">
        <v>3.7161614306011694</v>
      </c>
      <c r="L20" s="33">
        <v>2.7303999999999999</v>
      </c>
      <c r="M20" s="122">
        <v>3.0168999999999997</v>
      </c>
      <c r="N20" s="1">
        <v>0.28649999999999998</v>
      </c>
      <c r="O20" s="2">
        <v>0.55000000000000004</v>
      </c>
      <c r="P20" s="2">
        <v>0.26326143060116924</v>
      </c>
      <c r="Q20" s="2">
        <v>1.41E-2</v>
      </c>
      <c r="R20" s="2">
        <v>0.159</v>
      </c>
      <c r="S20" s="2">
        <v>0</v>
      </c>
      <c r="T20" s="2">
        <v>0.56850000000000001</v>
      </c>
      <c r="U20" s="2">
        <v>2.7099999999999999E-2</v>
      </c>
      <c r="V20" s="2">
        <v>1E-3</v>
      </c>
      <c r="W20" s="2">
        <v>2.63E-2</v>
      </c>
      <c r="X20" s="2">
        <v>8.3500000000000005E-2</v>
      </c>
      <c r="Y20" s="2">
        <v>1.01</v>
      </c>
      <c r="Z20" s="2">
        <v>0.1333</v>
      </c>
      <c r="AA20" s="2">
        <v>1E-4</v>
      </c>
      <c r="AB20" s="2">
        <v>0.3165</v>
      </c>
      <c r="AC20" s="3">
        <v>0.27700000000000002</v>
      </c>
      <c r="AD20" s="123">
        <v>727.57</v>
      </c>
      <c r="AE20" s="60">
        <v>160.06540000000001</v>
      </c>
      <c r="AF20" s="60">
        <v>489.69317121000006</v>
      </c>
      <c r="AG20" s="60">
        <f t="shared" si="0"/>
        <v>48.466891927338551</v>
      </c>
      <c r="AH20" s="60">
        <f t="shared" si="1"/>
        <v>153.24458099845742</v>
      </c>
      <c r="AI20" s="60">
        <v>17.996469404900001</v>
      </c>
      <c r="AJ20" s="60">
        <v>101.85872805320248</v>
      </c>
      <c r="AK20" s="60">
        <f t="shared" si="2"/>
        <v>1.9704570941892021</v>
      </c>
      <c r="AL20" s="60">
        <f t="shared" si="3"/>
        <v>59.614654050241711</v>
      </c>
      <c r="AM20" s="60">
        <v>74.859188433405123</v>
      </c>
      <c r="AN20" s="124">
        <v>1886.4515485218089</v>
      </c>
      <c r="AO20" s="123">
        <v>1346.64</v>
      </c>
      <c r="AP20" s="60">
        <v>296.26080000000002</v>
      </c>
      <c r="AQ20" s="60">
        <v>906.36009192000006</v>
      </c>
      <c r="AR20" s="60">
        <f t="shared" si="4"/>
        <v>89.706083737690093</v>
      </c>
      <c r="AS20" s="60">
        <f t="shared" si="5"/>
        <v>283.63632716544481</v>
      </c>
      <c r="AT20" s="125">
        <v>129.980571068442</v>
      </c>
      <c r="AU20" s="126">
        <v>33.4874932313312</v>
      </c>
      <c r="AV20" s="60">
        <v>195.58462679815625</v>
      </c>
      <c r="AW20" s="60">
        <f t="shared" si="6"/>
        <v>3.7835846054103328</v>
      </c>
      <c r="AX20" s="60">
        <f t="shared" si="7"/>
        <v>114.46942335690332</v>
      </c>
      <c r="AY20" s="60">
        <v>143.74130448932993</v>
      </c>
      <c r="AZ20" s="124">
        <v>3622.2808731311143</v>
      </c>
      <c r="BA20" s="127">
        <v>220</v>
      </c>
      <c r="BB20" s="60">
        <v>1121.3766666666666</v>
      </c>
      <c r="BC20" s="60">
        <v>116.94354641780799</v>
      </c>
      <c r="BD20" s="61">
        <v>93.554837134246398</v>
      </c>
      <c r="BE20" s="61">
        <v>23.388709283561596</v>
      </c>
      <c r="BF20" s="60">
        <v>43.853837499999997</v>
      </c>
      <c r="BG20" s="61">
        <v>35.083069999999999</v>
      </c>
      <c r="BH20" s="61">
        <v>8.7707674999999981</v>
      </c>
      <c r="BI20" s="60">
        <v>93.598705692666641</v>
      </c>
      <c r="BJ20" s="61">
        <f t="shared" si="8"/>
        <v>54.780327283335623</v>
      </c>
      <c r="BK20" s="60">
        <f t="shared" si="9"/>
        <v>1.8106669616246363</v>
      </c>
      <c r="BL20" s="60">
        <v>68.788637813857065</v>
      </c>
      <c r="BM20" s="124">
        <v>1733.4736729091981</v>
      </c>
      <c r="BN20" s="123">
        <v>34.08</v>
      </c>
      <c r="BO20" s="60">
        <v>7.4975999999999994</v>
      </c>
      <c r="BP20" s="60">
        <v>22.937646239999999</v>
      </c>
      <c r="BQ20" s="60">
        <f t="shared" si="10"/>
        <v>2.27023059895776</v>
      </c>
      <c r="BR20" s="60">
        <f t="shared" si="11"/>
        <v>7.1781070143456001</v>
      </c>
      <c r="BS20" s="60">
        <v>4.1654197719583301</v>
      </c>
      <c r="BT20" s="60">
        <v>5.0136886188729575</v>
      </c>
      <c r="BU20" s="60">
        <f t="shared" si="12"/>
        <v>9.6989806332097361E-2</v>
      </c>
      <c r="BV20" s="60">
        <f t="shared" si="13"/>
        <v>2.9343515105905382</v>
      </c>
      <c r="BW20" s="60">
        <v>3.6847177315415642</v>
      </c>
      <c r="BX20" s="124">
        <v>92.85488683484742</v>
      </c>
      <c r="BY20" s="59">
        <v>688.58</v>
      </c>
      <c r="BZ20" s="60">
        <v>50.26634</v>
      </c>
      <c r="CA20" s="61">
        <f t="shared" si="14"/>
        <v>29.419280279119999</v>
      </c>
      <c r="CB20" s="61">
        <f t="shared" si="15"/>
        <v>0.97240234730000008</v>
      </c>
      <c r="CC20" s="60">
        <v>36.942317000000003</v>
      </c>
      <c r="CD20" s="62">
        <v>930.94638840000005</v>
      </c>
      <c r="CE20" s="123"/>
      <c r="CF20" s="60">
        <v>0</v>
      </c>
      <c r="CG20" s="61">
        <f t="shared" si="16"/>
        <v>0</v>
      </c>
      <c r="CH20" s="61">
        <f t="shared" si="17"/>
        <v>0</v>
      </c>
      <c r="CI20" s="60">
        <v>0</v>
      </c>
      <c r="CJ20" s="124">
        <v>0</v>
      </c>
      <c r="CK20" s="128">
        <v>1380.9962618113145</v>
      </c>
      <c r="CL20" s="129">
        <v>303.8191775984892</v>
      </c>
      <c r="CM20" s="129">
        <v>149.54744146728393</v>
      </c>
      <c r="CN20" s="130">
        <v>104.71828710921393</v>
      </c>
      <c r="CO20" s="131">
        <f t="shared" si="305"/>
        <v>51.044929051386333</v>
      </c>
      <c r="CP20" s="129">
        <v>929.48367700089057</v>
      </c>
      <c r="CQ20" s="131">
        <f t="shared" si="19"/>
        <v>91.994717447486153</v>
      </c>
      <c r="CR20" s="129">
        <v>290.8726218806587</v>
      </c>
      <c r="CS20" s="129">
        <v>201.76079872509251</v>
      </c>
      <c r="CT20" s="131">
        <f t="shared" si="20"/>
        <v>3.9030626513369149</v>
      </c>
      <c r="CU20" s="131">
        <f t="shared" si="21"/>
        <v>118.08413914823744</v>
      </c>
      <c r="CV20" s="129">
        <f t="shared" si="306"/>
        <v>2965.6073566030709</v>
      </c>
      <c r="CW20" s="124">
        <f t="shared" ref="CW20:CW26" si="404">CV20*1.05*1.2</f>
        <v>3736.6652693198694</v>
      </c>
      <c r="CX20" s="123">
        <v>132.35135099999999</v>
      </c>
      <c r="CY20" s="60">
        <v>9.6616486229999996</v>
      </c>
      <c r="CZ20" s="60">
        <f t="shared" si="24"/>
        <v>0.18690459261193501</v>
      </c>
      <c r="DA20" s="60">
        <f t="shared" si="25"/>
        <v>5.6546537662859642</v>
      </c>
      <c r="DB20" s="60">
        <v>7.1006499811500001</v>
      </c>
      <c r="DC20" s="124">
        <v>178.93637952498</v>
      </c>
      <c r="DD20" s="123">
        <v>4.4429740000000004</v>
      </c>
      <c r="DE20" s="60">
        <v>0.32433710199999999</v>
      </c>
      <c r="DF20" s="60">
        <f t="shared" si="26"/>
        <v>6.2743012381900002E-3</v>
      </c>
      <c r="DG20" s="60">
        <f t="shared" si="27"/>
        <v>0.18982412701333601</v>
      </c>
      <c r="DH20" s="60">
        <v>0.23836555509999999</v>
      </c>
      <c r="DI20" s="124">
        <v>6.00681198852</v>
      </c>
      <c r="DJ20" s="59">
        <v>67.114046743184005</v>
      </c>
      <c r="DK20" s="60">
        <v>14.765090283500481</v>
      </c>
      <c r="DL20" s="60">
        <v>1.0952826194449228</v>
      </c>
      <c r="DM20" s="60">
        <v>45.171310502640225</v>
      </c>
      <c r="DN20" s="60">
        <f t="shared" si="28"/>
        <v>4.4707852856883141</v>
      </c>
      <c r="DO20" s="60">
        <f t="shared" si="29"/>
        <v>14.135909908696231</v>
      </c>
      <c r="DP20" s="60">
        <v>9.3546383008601826</v>
      </c>
      <c r="DQ20" s="60">
        <f t="shared" si="30"/>
        <v>0.18096547793014023</v>
      </c>
      <c r="DR20" s="60">
        <f t="shared" si="31"/>
        <v>5.474970449067837</v>
      </c>
      <c r="DS20" s="60">
        <v>6.8750184224814923</v>
      </c>
      <c r="DT20" s="62">
        <v>173.25046424653357</v>
      </c>
      <c r="DU20" s="123">
        <v>211.52</v>
      </c>
      <c r="DV20" s="60">
        <v>46.534399999999998</v>
      </c>
      <c r="DW20" s="60">
        <v>142.36417055999999</v>
      </c>
      <c r="DX20" s="60">
        <f t="shared" si="32"/>
        <v>14.09035141700544</v>
      </c>
      <c r="DY20" s="60">
        <f t="shared" si="33"/>
        <v>44.551443535046396</v>
      </c>
      <c r="DZ20" s="60">
        <v>4.0849532926666701</v>
      </c>
      <c r="EA20" s="60">
        <v>2.4367824747500002</v>
      </c>
      <c r="EB20" s="60"/>
      <c r="EC20" s="60">
        <v>29.706642361901416</v>
      </c>
      <c r="ED20" s="60">
        <f t="shared" si="34"/>
        <v>0.57467499649098297</v>
      </c>
      <c r="EE20" s="60">
        <f t="shared" si="35"/>
        <v>17.386347161865316</v>
      </c>
      <c r="EF20" s="60">
        <v>21.832347434465905</v>
      </c>
      <c r="EG20" s="124">
        <v>550.17515534854078</v>
      </c>
      <c r="EH20" s="128">
        <v>1492.6651833333335</v>
      </c>
      <c r="EI20" s="129">
        <v>328.38634033333301</v>
      </c>
      <c r="EJ20" s="129">
        <v>2093.8492293401873</v>
      </c>
      <c r="EK20" s="129">
        <v>1004.64277963805</v>
      </c>
      <c r="EL20" s="129">
        <f t="shared" si="36"/>
        <v>99.433514471896373</v>
      </c>
      <c r="EM20" s="129">
        <v>314.39291145993138</v>
      </c>
      <c r="EN20" s="129">
        <v>359.12667788307846</v>
      </c>
      <c r="EO20" s="129">
        <f t="shared" si="37"/>
        <v>6.947305583648153</v>
      </c>
      <c r="EP20" s="129">
        <f t="shared" si="38"/>
        <v>210.18535251127358</v>
      </c>
      <c r="EQ20" s="129">
        <v>5278.6702105279828</v>
      </c>
      <c r="ER20" s="124">
        <v>6651.1244652652576</v>
      </c>
      <c r="ES20" s="123">
        <v>329.56</v>
      </c>
      <c r="ET20" s="60">
        <v>72.503200000000007</v>
      </c>
      <c r="EU20" s="60">
        <v>221.81134668000001</v>
      </c>
      <c r="EV20" s="60">
        <f t="shared" si="39"/>
        <v>21.953556226306322</v>
      </c>
      <c r="EW20" s="60">
        <f t="shared" si="40"/>
        <v>69.413642830039208</v>
      </c>
      <c r="EX20" s="60">
        <v>25.438856157699998</v>
      </c>
      <c r="EY20" s="60">
        <v>47.399878407152102</v>
      </c>
      <c r="EZ20" s="60">
        <f t="shared" si="41"/>
        <v>0.91695064778635749</v>
      </c>
      <c r="FA20" s="60">
        <f t="shared" si="42"/>
        <v>27.741632035597096</v>
      </c>
      <c r="FB20" s="60">
        <v>34.8356640622426</v>
      </c>
      <c r="FC20" s="124">
        <v>877.85873436851352</v>
      </c>
      <c r="FD20" s="123">
        <v>0.83333333333333293</v>
      </c>
      <c r="FE20" s="60">
        <v>6.0833333333333302E-2</v>
      </c>
      <c r="FF20" s="60">
        <f t="shared" si="43"/>
        <v>1.1768208333333328E-3</v>
      </c>
      <c r="FG20" s="60">
        <f t="shared" si="44"/>
        <v>3.5603803333333316E-2</v>
      </c>
      <c r="FH20" s="60">
        <v>4.4708333333333301E-2</v>
      </c>
      <c r="FI20" s="124">
        <v>1.1266499999999995</v>
      </c>
      <c r="FJ20" s="123">
        <v>1541.62278666666</v>
      </c>
      <c r="FK20" s="60">
        <v>112.538463426666</v>
      </c>
      <c r="FL20" s="60">
        <f t="shared" si="45"/>
        <v>2.1770565749888537</v>
      </c>
      <c r="FM20" s="60">
        <f t="shared" si="46"/>
        <v>65.86516141279796</v>
      </c>
      <c r="FN20" s="60">
        <v>82.707999999999998</v>
      </c>
      <c r="FO20" s="124">
        <v>2084.2431001119912</v>
      </c>
      <c r="FP20" s="123">
        <v>1199.6273333333302</v>
      </c>
      <c r="FQ20" s="60">
        <v>87.572795333333104</v>
      </c>
      <c r="FR20" s="60">
        <f t="shared" si="47"/>
        <v>1.6940957257233289</v>
      </c>
      <c r="FS20" s="60">
        <f t="shared" si="48"/>
        <v>51.253554779149198</v>
      </c>
      <c r="FT20" s="60">
        <v>64.360006433333297</v>
      </c>
      <c r="FU20" s="62">
        <v>1621.8721621199957</v>
      </c>
      <c r="FV20" s="132">
        <f t="shared" si="307"/>
        <v>6819.9775001031558</v>
      </c>
      <c r="FW20" s="133">
        <f t="shared" si="308"/>
        <v>2377.0553934315103</v>
      </c>
      <c r="FX20" s="133">
        <f t="shared" si="309"/>
        <v>213.17032941696394</v>
      </c>
      <c r="FY20" s="133">
        <f t="shared" si="310"/>
        <v>1121.3766666666666</v>
      </c>
      <c r="FZ20" s="133">
        <f t="shared" si="311"/>
        <v>688.58</v>
      </c>
      <c r="GA20" s="133">
        <f t="shared" si="312"/>
        <v>0</v>
      </c>
      <c r="GB20" s="133">
        <f t="shared" ref="GB20:GB26" si="405">CX20</f>
        <v>132.35135099999999</v>
      </c>
      <c r="GC20" s="133">
        <f t="shared" ref="GC20:GC26" si="406">DD20</f>
        <v>4.4429740000000004</v>
      </c>
      <c r="GD20" s="133">
        <f t="shared" ref="GD20:GD26" si="407">FJ20</f>
        <v>1541.62278666666</v>
      </c>
      <c r="GE20" s="133">
        <f t="shared" ref="GE20:GE26" si="408">FP20</f>
        <v>1199.6273333333302</v>
      </c>
      <c r="GF20" s="133">
        <f t="shared" si="313"/>
        <v>3762.4641937515808</v>
      </c>
      <c r="GG20" s="134">
        <f t="shared" si="314"/>
        <v>1436.4591646469958</v>
      </c>
      <c r="GH20" s="134">
        <f t="shared" si="315"/>
        <v>372.38613111236901</v>
      </c>
      <c r="GI20" s="133">
        <f t="shared" si="316"/>
        <v>1303.8288026593154</v>
      </c>
      <c r="GJ20" s="134">
        <f t="shared" si="317"/>
        <v>930.96891632327095</v>
      </c>
      <c r="GK20" s="135">
        <f t="shared" si="318"/>
        <v>25.222568187444455</v>
      </c>
      <c r="GL20" s="132">
        <f t="shared" ref="GL20:GL26" si="409">FV20+FW20+FX20+FY20+FZ20+GA20+GB20+GC20+GD20+GE20+GF20+GI20</f>
        <v>19164.497331029183</v>
      </c>
      <c r="GM20" s="136">
        <f t="shared" ref="GM20:GM26" si="410">GL20*1.05*1.2</f>
        <v>24147.266637096771</v>
      </c>
      <c r="GN20" s="114">
        <f t="shared" ref="GN20:GN26" si="411">GM20-CD20-CJ20-FU20</f>
        <v>21594.448086576776</v>
      </c>
      <c r="GO20" s="115">
        <f t="shared" ref="GO20:GO26" si="412">GU20-CA20*1.22*1.05*1.2-CG20*1.22*1.05*1.2-FS20*1.22*1.05*1.2</f>
        <v>11452.120750100941</v>
      </c>
      <c r="GP20" s="115">
        <f t="shared" ref="GP20:GP26" si="413">GV20-CB20*1.05*1.2-CH20*1.05*1.2-FR20*1.05*1.2</f>
        <v>766.22178861113025</v>
      </c>
      <c r="GQ20" s="30">
        <f t="shared" ref="GQ20:GQ26" si="414">GO20/GN20</f>
        <v>0.53032708704510212</v>
      </c>
      <c r="GR20" s="31">
        <f t="shared" ref="GR20:GR26" si="415">GP20/GN20</f>
        <v>3.5482351090390579E-2</v>
      </c>
      <c r="GS20" s="137">
        <f t="shared" si="72"/>
        <v>1.0885984707238692</v>
      </c>
      <c r="GT20" s="116">
        <f t="shared" si="319"/>
        <v>24147.266637096771</v>
      </c>
      <c r="GU20" s="115">
        <f t="shared" si="74"/>
        <v>11576.131032152512</v>
      </c>
      <c r="GV20" s="115">
        <f t="shared" si="75"/>
        <v>769.58157618313965</v>
      </c>
      <c r="GW20" s="24">
        <f t="shared" ref="GW20:GW26" si="416">GU20/GT20</f>
        <v>0.47939715936082083</v>
      </c>
      <c r="GX20" s="117">
        <f t="shared" ref="GX20:GX26" si="417">GV20/GT20</f>
        <v>3.187033910500052E-2</v>
      </c>
      <c r="GY20" s="137">
        <f t="shared" si="78"/>
        <v>1.0800582503992051</v>
      </c>
      <c r="GZ20" s="114">
        <f t="shared" si="79"/>
        <v>17974.522865145773</v>
      </c>
      <c r="HA20" s="115">
        <f t="shared" ref="HA20:HA26" si="418">GO20-(AD20+AE20+AH20*1.22+AL20*1.22+BJ20*1.22)*1.05*1.2</f>
        <v>9922.2846108841368</v>
      </c>
      <c r="HB20" s="115">
        <f t="shared" ref="HB20:HB26" si="419">GP20-(AG20+AK20+BD20+BG20+BK20)*1.05*1.2</f>
        <v>538.30552548320782</v>
      </c>
      <c r="HC20" s="30">
        <f t="shared" ref="HC20:HC26" si="420">HA20/GZ20</f>
        <v>0.55201936014247954</v>
      </c>
      <c r="HD20" s="31">
        <f t="shared" ref="HD20:HD26" si="421">HB20/GZ20</f>
        <v>2.9948251173166379E-2</v>
      </c>
      <c r="HE20" s="137">
        <f t="shared" si="84"/>
        <v>1.09114041784105</v>
      </c>
      <c r="HF20" s="114">
        <f t="shared" ref="HF20:HF26" si="422">GZ20+AN20</f>
        <v>19860.97441366758</v>
      </c>
      <c r="HG20" s="115">
        <f t="shared" ref="HG20:HG26" si="423">HA20+(AD20+AE20+AH20*1.22+AL20*1.22)*1.05*1.2</f>
        <v>11367.912431000997</v>
      </c>
      <c r="HH20" s="115">
        <f t="shared" ref="HH20:HH26" si="424">HB20+(AG20+AK20)*1.05*1.2</f>
        <v>601.85658525033273</v>
      </c>
      <c r="HI20" s="30">
        <f t="shared" ref="HI20:HI26" si="425">HG20/HF20</f>
        <v>0.57237435556928296</v>
      </c>
      <c r="HJ20" s="31">
        <f t="shared" ref="HJ20:HJ26" si="426">HH20/HF20</f>
        <v>3.0303477196776285E-2</v>
      </c>
      <c r="HK20" s="138">
        <f t="shared" si="90"/>
        <v>1.0943850701354874</v>
      </c>
      <c r="HL20" s="29">
        <f t="shared" si="320"/>
        <v>3.5707787170798522</v>
      </c>
      <c r="HM20" s="30">
        <f t="shared" si="321"/>
        <v>4.0136708129361063</v>
      </c>
      <c r="HN20" s="30">
        <f t="shared" si="322"/>
        <v>2.9792497968732028</v>
      </c>
      <c r="HO20" s="31">
        <f t="shared" si="323"/>
        <v>3.3016503180917516</v>
      </c>
      <c r="HR20" s="32">
        <f t="shared" si="324"/>
        <v>1147.3236667594131</v>
      </c>
      <c r="HS20" s="33">
        <f t="shared" si="96"/>
        <v>1327.1092853406133</v>
      </c>
      <c r="HT20" s="33">
        <f t="shared" si="325"/>
        <v>50.437349021527751</v>
      </c>
      <c r="HU20" s="33">
        <f t="shared" si="98"/>
        <v>58.250094384962402</v>
      </c>
      <c r="HV20" s="33">
        <f t="shared" si="326"/>
        <v>1497.1837686681024</v>
      </c>
      <c r="HW20" s="30">
        <f t="shared" ref="HW20:HW26" si="427">HR20/HV20</f>
        <v>0.76632120302778495</v>
      </c>
      <c r="HX20" s="31">
        <f t="shared" ref="HX20:HX26" si="428">HT20/HV20</f>
        <v>3.36881484270945E-2</v>
      </c>
      <c r="HY20" s="139">
        <f t="shared" si="102"/>
        <v>1.1253008267058109</v>
      </c>
      <c r="HZ20" s="32">
        <f t="shared" si="327"/>
        <v>2128.5898156372646</v>
      </c>
      <c r="IA20" s="33">
        <f t="shared" si="104"/>
        <v>2462.1398397476241</v>
      </c>
      <c r="IB20" s="33">
        <f t="shared" si="328"/>
        <v>126.97716157443162</v>
      </c>
      <c r="IC20" s="33">
        <f t="shared" si="106"/>
        <v>146.64592390231107</v>
      </c>
      <c r="ID20" s="33">
        <f t="shared" si="329"/>
        <v>2874.8260897865989</v>
      </c>
      <c r="IE20" s="30">
        <f t="shared" si="108"/>
        <v>0.7404238549244806</v>
      </c>
      <c r="IF20" s="31">
        <f t="shared" si="109"/>
        <v>4.4168641026858517E-2</v>
      </c>
      <c r="IG20" s="139">
        <f t="shared" si="110"/>
        <v>1.1228661405617264</v>
      </c>
      <c r="IH20" s="32">
        <f t="shared" si="330"/>
        <v>66.831999285669454</v>
      </c>
      <c r="II20" s="33">
        <f t="shared" si="112"/>
        <v>77.304573573733862</v>
      </c>
      <c r="IJ20" s="33">
        <f t="shared" si="331"/>
        <v>130.44857409587104</v>
      </c>
      <c r="IK20" s="33">
        <f t="shared" si="114"/>
        <v>150.65505822332148</v>
      </c>
      <c r="IL20" s="33">
        <f t="shared" si="332"/>
        <v>1375.7727562771413</v>
      </c>
      <c r="IM20" s="30">
        <f t="shared" si="333"/>
        <v>4.857778945013979E-2</v>
      </c>
      <c r="IN20" s="31">
        <f t="shared" si="334"/>
        <v>9.481840187682343E-2</v>
      </c>
      <c r="IO20" s="139">
        <f t="shared" si="118"/>
        <v>1.0222995100575569</v>
      </c>
      <c r="IP20" s="32">
        <f t="shared" si="335"/>
        <v>53.914799400422083</v>
      </c>
      <c r="IQ20" s="33">
        <f t="shared" si="120"/>
        <v>62.363248466468228</v>
      </c>
      <c r="IR20" s="33">
        <f t="shared" si="336"/>
        <v>2.3672204052898573</v>
      </c>
      <c r="IS20" s="33">
        <f t="shared" si="122"/>
        <v>2.7339028460692565</v>
      </c>
      <c r="IT20" s="33">
        <f t="shared" si="337"/>
        <v>73.694354630831285</v>
      </c>
      <c r="IU20" s="30">
        <f t="shared" si="124"/>
        <v>0.73160012962330645</v>
      </c>
      <c r="IV20" s="31">
        <f t="shared" si="125"/>
        <v>3.2122140388478146E-2</v>
      </c>
      <c r="IW20" s="139">
        <f t="shared" si="126"/>
        <v>1.1196174598581474</v>
      </c>
      <c r="IX20" s="32">
        <f t="shared" si="338"/>
        <v>35.891521940526395</v>
      </c>
      <c r="IY20" s="33">
        <f t="shared" si="128"/>
        <v>41.515723428606883</v>
      </c>
      <c r="IZ20" s="33">
        <f t="shared" si="339"/>
        <v>0.97240234730000008</v>
      </c>
      <c r="JA20" s="33">
        <f t="shared" si="130"/>
        <v>1.12302747089677</v>
      </c>
      <c r="JB20" s="33">
        <f t="shared" si="340"/>
        <v>738.84633999999994</v>
      </c>
      <c r="JC20" s="30">
        <f t="shared" si="132"/>
        <v>4.857778945013979E-2</v>
      </c>
      <c r="JD20" s="31">
        <f t="shared" si="133"/>
        <v>1.3161090400745576E-3</v>
      </c>
      <c r="JE20" s="139">
        <f t="shared" si="134"/>
        <v>1.0078160048971445</v>
      </c>
      <c r="JF20" s="32">
        <f t="shared" si="341"/>
        <v>0</v>
      </c>
      <c r="JG20" s="33">
        <f t="shared" si="136"/>
        <v>0</v>
      </c>
      <c r="JH20" s="33">
        <f t="shared" si="342"/>
        <v>0</v>
      </c>
      <c r="JI20" s="33">
        <f t="shared" si="138"/>
        <v>0</v>
      </c>
      <c r="JJ20" s="33">
        <f t="shared" si="343"/>
        <v>0</v>
      </c>
      <c r="JK20" s="30"/>
      <c r="JL20" s="31"/>
      <c r="JM20" s="139"/>
      <c r="JN20" s="32">
        <f t="shared" si="347"/>
        <v>2183.7426878650572</v>
      </c>
      <c r="JO20" s="33">
        <f t="shared" si="141"/>
        <v>2525.9351670535116</v>
      </c>
      <c r="JP20" s="33">
        <f t="shared" si="348"/>
        <v>146.9427091502094</v>
      </c>
      <c r="JQ20" s="33">
        <f t="shared" si="143"/>
        <v>169.70413479757684</v>
      </c>
      <c r="JR20" s="33">
        <f t="shared" si="349"/>
        <v>2965.6073566030709</v>
      </c>
      <c r="JS20" s="30">
        <f t="shared" si="350"/>
        <v>0.73635597207528047</v>
      </c>
      <c r="JT20" s="31">
        <f t="shared" si="351"/>
        <v>4.9548942756374746E-2</v>
      </c>
      <c r="JU20" s="139">
        <f t="shared" si="147"/>
        <v>1.1230621120571589</v>
      </c>
      <c r="JV20" s="32">
        <f t="shared" si="352"/>
        <v>6.8986775948688761</v>
      </c>
      <c r="JW20" s="33">
        <f t="shared" si="149"/>
        <v>7.9797003739848291</v>
      </c>
      <c r="JX20" s="33">
        <f t="shared" si="353"/>
        <v>0.18690459261193501</v>
      </c>
      <c r="JY20" s="33">
        <f t="shared" si="151"/>
        <v>0.21585611400752375</v>
      </c>
      <c r="JZ20" s="33">
        <f t="shared" si="354"/>
        <v>142.01299962299998</v>
      </c>
      <c r="KA20" s="30">
        <f t="shared" si="153"/>
        <v>4.8577789450139804E-2</v>
      </c>
      <c r="KB20" s="31">
        <f t="shared" si="154"/>
        <v>1.3161090400745576E-3</v>
      </c>
      <c r="KC20" s="139">
        <f t="shared" si="155"/>
        <v>1.0078160048971445</v>
      </c>
      <c r="KD20" s="32">
        <f t="shared" si="355"/>
        <v>0.23158543495626993</v>
      </c>
      <c r="KE20" s="33">
        <f t="shared" si="157"/>
        <v>0.26787487261391746</v>
      </c>
      <c r="KF20" s="33">
        <f t="shared" si="356"/>
        <v>6.2743012381900002E-3</v>
      </c>
      <c r="KG20" s="33">
        <f t="shared" si="159"/>
        <v>7.2461904999856315E-3</v>
      </c>
      <c r="KH20" s="33">
        <f t="shared" si="357"/>
        <v>4.7673111019999999</v>
      </c>
      <c r="KI20" s="30">
        <f t="shared" si="161"/>
        <v>4.8577789450139797E-2</v>
      </c>
      <c r="KJ20" s="31">
        <f t="shared" si="162"/>
        <v>1.3161090400745574E-3</v>
      </c>
      <c r="KK20" s="139">
        <f t="shared" si="163"/>
        <v>1.0078160048971445</v>
      </c>
      <c r="KL20" s="32">
        <f t="shared" si="358"/>
        <v>105.80441106315665</v>
      </c>
      <c r="KM20" s="33">
        <f t="shared" si="165"/>
        <v>122.38396227675331</v>
      </c>
      <c r="KN20" s="33">
        <f t="shared" si="359"/>
        <v>4.6517507636184545</v>
      </c>
      <c r="KO20" s="33">
        <f t="shared" si="167"/>
        <v>5.3723069569029533</v>
      </c>
      <c r="KP20" s="33">
        <f t="shared" si="360"/>
        <v>137.5003684496298</v>
      </c>
      <c r="KQ20" s="30">
        <f t="shared" ref="KQ20:KQ26" si="429">KL20/KP20</f>
        <v>0.7694845639771194</v>
      </c>
      <c r="KR20" s="31">
        <f t="shared" ref="KR20:KR26" si="430">KN20/KP20</f>
        <v>3.3830823990282761E-2</v>
      </c>
      <c r="KS20" s="139">
        <f t="shared" si="171"/>
        <v>1.1258186258113094</v>
      </c>
      <c r="KT20" s="32">
        <f t="shared" si="361"/>
        <v>333.61850465023224</v>
      </c>
      <c r="KU20" s="33">
        <f t="shared" si="173"/>
        <v>385.89652432892365</v>
      </c>
      <c r="KV20" s="33">
        <f t="shared" si="362"/>
        <v>14.665026413496424</v>
      </c>
      <c r="KW20" s="33">
        <f t="shared" si="175"/>
        <v>16.936639004947022</v>
      </c>
      <c r="KX20" s="33">
        <f t="shared" si="363"/>
        <v>436.64694868931804</v>
      </c>
      <c r="KY20" s="30">
        <f t="shared" si="177"/>
        <v>0.76404634373755276</v>
      </c>
      <c r="KZ20" s="31">
        <f t="shared" si="178"/>
        <v>3.3585546532539375E-2</v>
      </c>
      <c r="LA20" s="139">
        <f t="shared" si="179"/>
        <v>1.1249284632215648</v>
      </c>
      <c r="LB20" s="32">
        <f t="shared" si="364"/>
        <v>2461.0370057115365</v>
      </c>
      <c r="LC20" s="33">
        <f t="shared" si="181"/>
        <v>2846.6815045065346</v>
      </c>
      <c r="LD20" s="33">
        <f t="shared" si="365"/>
        <v>106.38082005554453</v>
      </c>
      <c r="LE20" s="33">
        <f t="shared" si="183"/>
        <v>122.85920908214838</v>
      </c>
      <c r="LF20" s="33">
        <f t="shared" si="366"/>
        <v>5278.6702105279828</v>
      </c>
      <c r="LG20" s="30">
        <f t="shared" ref="LG20:LG26" si="431">LB20/LF20</f>
        <v>0.46622291364274843</v>
      </c>
      <c r="LH20" s="31">
        <f t="shared" ref="LH20:LH26" si="432">LD20/LF20</f>
        <v>2.0152958190753145E-2</v>
      </c>
      <c r="LI20" s="139">
        <f t="shared" si="187"/>
        <v>1.0761788237915664</v>
      </c>
      <c r="LJ20" s="32">
        <f t="shared" si="367"/>
        <v>520.59263533607634</v>
      </c>
      <c r="LK20" s="33">
        <f t="shared" si="189"/>
        <v>602.16950129323959</v>
      </c>
      <c r="LL20" s="33">
        <f t="shared" si="368"/>
        <v>22.87050687409268</v>
      </c>
      <c r="LM20" s="33">
        <f t="shared" si="191"/>
        <v>26.413148388889638</v>
      </c>
      <c r="LN20" s="33">
        <f t="shared" si="369"/>
        <v>696.71328124485206</v>
      </c>
      <c r="LO20" s="30">
        <f t="shared" si="193"/>
        <v>0.74721215936332908</v>
      </c>
      <c r="LP20" s="31">
        <f t="shared" si="194"/>
        <v>3.2826282331275235E-2</v>
      </c>
      <c r="LQ20" s="139">
        <f t="shared" si="195"/>
        <v>1.1221729365053481</v>
      </c>
      <c r="LR20" s="32">
        <f t="shared" si="370"/>
        <v>4.3436640066666643E-2</v>
      </c>
      <c r="LS20" s="33">
        <f t="shared" si="197"/>
        <v>5.0243161565113312E-2</v>
      </c>
      <c r="LT20" s="33">
        <f t="shared" si="371"/>
        <v>1.1768208333333328E-3</v>
      </c>
      <c r="LU20" s="33">
        <f t="shared" si="199"/>
        <v>1.359110380416666E-3</v>
      </c>
      <c r="LV20" s="33">
        <f t="shared" si="372"/>
        <v>0.89416666666666633</v>
      </c>
      <c r="LW20" s="30">
        <f t="shared" si="373"/>
        <v>4.857778945013979E-2</v>
      </c>
      <c r="LX20" s="31">
        <f t="shared" si="374"/>
        <v>1.3161090400745572E-3</v>
      </c>
      <c r="LY20" s="139">
        <f t="shared" si="203"/>
        <v>1.0078160048971445</v>
      </c>
      <c r="LZ20" s="32">
        <f t="shared" si="375"/>
        <v>80.355496923613515</v>
      </c>
      <c r="MA20" s="33">
        <f t="shared" si="205"/>
        <v>92.947203291543758</v>
      </c>
      <c r="MB20" s="33">
        <f t="shared" si="376"/>
        <v>2.1770565749888537</v>
      </c>
      <c r="MC20" s="33">
        <f t="shared" si="207"/>
        <v>2.5142826384546271</v>
      </c>
      <c r="MD20" s="33">
        <f t="shared" si="377"/>
        <v>1654.1611905650723</v>
      </c>
      <c r="ME20" s="30">
        <f t="shared" si="209"/>
        <v>4.8577791198307317E-2</v>
      </c>
      <c r="MF20" s="31">
        <f t="shared" si="210"/>
        <v>1.3161090874373356E-3</v>
      </c>
      <c r="MG20" s="139">
        <f t="shared" si="211"/>
        <v>1.0078160051784186</v>
      </c>
      <c r="MH20" s="32">
        <f t="shared" si="378"/>
        <v>62.529336830562023</v>
      </c>
      <c r="MI20" s="33">
        <f t="shared" si="213"/>
        <v>72.327683911911095</v>
      </c>
      <c r="MJ20" s="33">
        <f t="shared" si="379"/>
        <v>1.6940957257233289</v>
      </c>
      <c r="MK20" s="33">
        <f t="shared" si="215"/>
        <v>1.9565111536378725</v>
      </c>
      <c r="ML20" s="33">
        <f t="shared" si="380"/>
        <v>1287.2001286666632</v>
      </c>
      <c r="MM20" s="30">
        <f t="shared" si="217"/>
        <v>4.8577789450139797E-2</v>
      </c>
      <c r="MN20" s="31">
        <f t="shared" si="218"/>
        <v>1.3161090400745574E-3</v>
      </c>
      <c r="MO20" s="139">
        <f t="shared" si="219"/>
        <v>1.0078160048971445</v>
      </c>
      <c r="MP20" s="34">
        <v>3.2801614306011695</v>
      </c>
      <c r="MQ20" s="35">
        <v>3.7161614306011694</v>
      </c>
      <c r="MR20" s="35">
        <v>2.7303999999999999</v>
      </c>
      <c r="MS20" s="36">
        <v>3.0168999999999997</v>
      </c>
      <c r="MT20" s="34">
        <f t="shared" si="381"/>
        <v>1.0885984707238692</v>
      </c>
      <c r="MU20" s="35">
        <f t="shared" si="221"/>
        <v>1.0800582503992051</v>
      </c>
      <c r="MV20" s="35">
        <f t="shared" ref="MV20:MV26" si="433">HE20</f>
        <v>1.09114041784105</v>
      </c>
      <c r="MW20" s="36">
        <f t="shared" ref="MW20:MW26" si="434">HK20</f>
        <v>1.0943850701354874</v>
      </c>
      <c r="MX20" s="41">
        <f t="shared" ref="MX20:MX26" si="435">MP20*MT20</f>
        <v>3.5707787170798522</v>
      </c>
      <c r="MY20" s="271">
        <f t="shared" ref="MY20:MY26" si="436">MQ20*MU20</f>
        <v>4.0136708129361063</v>
      </c>
      <c r="MZ20" s="42">
        <f t="shared" ref="MZ20:MZ26" si="437">MR20*MV20</f>
        <v>2.9792497968732028</v>
      </c>
      <c r="NA20" s="140">
        <f t="shared" ref="NA20:NA26" si="438">MS20*MW20</f>
        <v>3.3016503180917516</v>
      </c>
      <c r="NB20" s="34">
        <f t="shared" si="382"/>
        <v>1.0886096876931448</v>
      </c>
      <c r="NC20" s="35">
        <f t="shared" si="229"/>
        <v>1.0799378239162685</v>
      </c>
      <c r="ND20" s="35">
        <f t="shared" si="383"/>
        <v>1.0911532347560786</v>
      </c>
      <c r="NE20" s="141">
        <f t="shared" si="231"/>
        <v>1.0943960618612523</v>
      </c>
      <c r="NF20" s="37">
        <f t="shared" si="384"/>
        <v>3.5708155105498385</v>
      </c>
      <c r="NG20" s="38">
        <f t="shared" si="233"/>
        <v>4.0132232886849941</v>
      </c>
      <c r="NH20" s="38">
        <f t="shared" si="385"/>
        <v>2.9792847921779968</v>
      </c>
      <c r="NI20" s="39">
        <f t="shared" si="235"/>
        <v>3.3016834790292116</v>
      </c>
      <c r="NJ20" s="118">
        <f t="shared" ref="NJ20:NJ26" si="439">MX20-NF20</f>
        <v>-3.6793469986307059E-5</v>
      </c>
      <c r="NK20" s="118">
        <f t="shared" ref="NK20:NK26" si="440">MY20-NG20</f>
        <v>4.4752425111216354E-4</v>
      </c>
      <c r="NL20" s="118">
        <f t="shared" ref="NL20:NL26" si="441">MZ20-NH20</f>
        <v>-3.4995304794005477E-5</v>
      </c>
      <c r="NM20" s="118">
        <f t="shared" ref="NM20:NM26" si="442">NA20-NI20</f>
        <v>-3.3160937459975059E-5</v>
      </c>
      <c r="NN20" s="119">
        <f t="shared" si="386"/>
        <v>0.32239868685121481</v>
      </c>
      <c r="NO20" s="120">
        <f t="shared" si="387"/>
        <v>0.61757637730894954</v>
      </c>
      <c r="NP20" s="120">
        <f t="shared" si="242"/>
        <v>0.26913203152062687</v>
      </c>
      <c r="NQ20" s="120">
        <f t="shared" si="388"/>
        <v>1.5786606183999879E-2</v>
      </c>
      <c r="NR20" s="120">
        <f>R20*JE20+0.003</f>
        <v>0.16324274477864598</v>
      </c>
      <c r="NS20" s="120">
        <f t="shared" si="389"/>
        <v>0</v>
      </c>
      <c r="NT20" s="120">
        <f t="shared" si="390"/>
        <v>0.63846081070449479</v>
      </c>
      <c r="NU20" s="120">
        <f t="shared" si="391"/>
        <v>2.7311813732712617E-2</v>
      </c>
      <c r="NV20" s="120">
        <f t="shared" si="392"/>
        <v>1.0078160048971445E-3</v>
      </c>
      <c r="NW20" s="120">
        <f t="shared" si="393"/>
        <v>2.9609029858837437E-2</v>
      </c>
      <c r="NX20" s="120">
        <f t="shared" si="394"/>
        <v>9.3931526679000663E-2</v>
      </c>
      <c r="NY20" s="120">
        <f t="shared" si="395"/>
        <v>1.086940612029482</v>
      </c>
      <c r="NZ20" s="120">
        <f t="shared" si="396"/>
        <v>0.1495856524361629</v>
      </c>
      <c r="OA20" s="120">
        <f t="shared" si="397"/>
        <v>1.0078160048971445E-4</v>
      </c>
      <c r="OB20" s="120">
        <f t="shared" si="398"/>
        <v>0.31897376563896951</v>
      </c>
      <c r="OC20" s="121">
        <f t="shared" si="399"/>
        <v>0.27916503335650905</v>
      </c>
      <c r="OD20" s="4"/>
      <c r="OE20" s="4">
        <f t="shared" si="255"/>
        <v>26108.895065454002</v>
      </c>
      <c r="OF20" s="4"/>
      <c r="OG20" s="4"/>
      <c r="OH20" s="4">
        <f t="shared" si="256"/>
        <v>0</v>
      </c>
      <c r="OI20" s="4"/>
      <c r="OJ20" s="583">
        <f t="shared" si="257"/>
        <v>23503.654913472543</v>
      </c>
      <c r="OK20" s="284">
        <f t="shared" si="258"/>
        <v>867.61080000000015</v>
      </c>
      <c r="OL20" s="584">
        <f t="shared" ref="OL20:OL26" si="443">OK20/OJ20</f>
        <v>3.6913867362078932E-2</v>
      </c>
      <c r="OM20" s="585">
        <f t="shared" si="281"/>
        <v>1125.6600000000001</v>
      </c>
      <c r="ON20" s="284">
        <f t="shared" ref="ON20:ON25" si="444">OM20*1.05</f>
        <v>1181.9430000000002</v>
      </c>
      <c r="OO20" s="33">
        <f t="shared" ref="OO20:OO26" si="445">ON20/OK20</f>
        <v>1.362296319962822</v>
      </c>
      <c r="OP20" s="586">
        <f t="shared" si="282"/>
        <v>1.3373758300876922E-2</v>
      </c>
      <c r="OQ20" s="33">
        <f t="shared" si="260"/>
        <v>5.3677863351491162E-2</v>
      </c>
      <c r="OR20" s="39">
        <f t="shared" si="261"/>
        <v>0.21692060813013714</v>
      </c>
      <c r="OS20" s="587">
        <f t="shared" si="400"/>
        <v>23503.654913472543</v>
      </c>
      <c r="OT20" s="284">
        <v>0</v>
      </c>
      <c r="OU20" s="584"/>
      <c r="OV20" s="585">
        <f t="shared" si="283"/>
        <v>151.1</v>
      </c>
      <c r="OW20" s="284">
        <f>OV20*1.05</f>
        <v>158.655</v>
      </c>
      <c r="OX20" s="33"/>
      <c r="OY20" s="30">
        <f>PY20</f>
        <v>6.6387267560018819E-3</v>
      </c>
      <c r="OZ20" s="33">
        <f>OW20/G20</f>
        <v>2.7093188066736114E-2</v>
      </c>
      <c r="PA20" s="588">
        <f>OZ20+NS20</f>
        <v>2.7093188066736114E-2</v>
      </c>
      <c r="PB20" s="32">
        <f t="shared" si="263"/>
        <v>4.0136708129361063</v>
      </c>
      <c r="PC20" s="589">
        <f t="shared" si="264"/>
        <v>1.0200124850568788</v>
      </c>
      <c r="PD20" s="590">
        <f t="shared" si="297"/>
        <v>4.0939943401032206</v>
      </c>
      <c r="PE20" s="591">
        <f t="shared" si="265"/>
        <v>0.32239868685121481</v>
      </c>
      <c r="PF20" s="592">
        <f t="shared" si="266"/>
        <v>0.61757637730894954</v>
      </c>
      <c r="PG20" s="592">
        <f t="shared" si="267"/>
        <v>0.26913203152062687</v>
      </c>
      <c r="PH20" s="592">
        <f t="shared" si="268"/>
        <v>1.5786606183999879E-2</v>
      </c>
      <c r="PI20" s="593">
        <f t="shared" si="284"/>
        <v>0.21692060813013714</v>
      </c>
      <c r="PJ20" s="593">
        <f t="shared" si="285"/>
        <v>2.7093188066736114E-2</v>
      </c>
      <c r="PK20" s="592">
        <f t="shared" si="269"/>
        <v>0.63846081070449479</v>
      </c>
      <c r="PL20" s="592">
        <f t="shared" si="270"/>
        <v>2.7311813732712617E-2</v>
      </c>
      <c r="PM20" s="592">
        <f t="shared" si="271"/>
        <v>1.0078160048971445E-3</v>
      </c>
      <c r="PN20" s="592">
        <f t="shared" si="272"/>
        <v>2.9609029858837437E-2</v>
      </c>
      <c r="PO20" s="592">
        <f t="shared" si="273"/>
        <v>9.3931526679000663E-2</v>
      </c>
      <c r="PP20" s="592">
        <f t="shared" si="274"/>
        <v>1.086940612029482</v>
      </c>
      <c r="PQ20" s="592">
        <f t="shared" si="275"/>
        <v>0.1495856524361629</v>
      </c>
      <c r="PR20" s="592">
        <f t="shared" si="276"/>
        <v>1.0078160048971445E-4</v>
      </c>
      <c r="PS20" s="592">
        <f t="shared" si="277"/>
        <v>0.31897376563896951</v>
      </c>
      <c r="PT20" s="594">
        <f t="shared" si="278"/>
        <v>0.27916503335650905</v>
      </c>
      <c r="PU20" s="334"/>
      <c r="PV20" s="310">
        <f t="shared" si="286"/>
        <v>4.0939943401032206</v>
      </c>
      <c r="PW20" s="281">
        <f t="shared" si="287"/>
        <v>0</v>
      </c>
      <c r="PX20" s="4">
        <f>PV20/PB20</f>
        <v>1.0200124850568788</v>
      </c>
      <c r="PY20" s="444">
        <f>PX20-1-OP20</f>
        <v>6.6387267560018819E-3</v>
      </c>
      <c r="QA20" s="133">
        <f t="shared" si="288"/>
        <v>955.93318914927295</v>
      </c>
      <c r="QB20" s="323">
        <f t="shared" si="289"/>
        <v>0</v>
      </c>
      <c r="QC20" s="258"/>
      <c r="QD20" s="323">
        <v>0</v>
      </c>
      <c r="QF20" s="133">
        <f t="shared" si="279"/>
        <v>1270.26538914927</v>
      </c>
      <c r="QH20" s="133">
        <f t="shared" si="290"/>
        <v>158.655</v>
      </c>
      <c r="QJ20" s="390">
        <f>'лист 1'!E196</f>
        <v>1125.6600000000001</v>
      </c>
      <c r="QK20" s="390">
        <f>'лист 1'!F196</f>
        <v>151.1</v>
      </c>
      <c r="QM20" s="389">
        <f t="shared" si="291"/>
        <v>0</v>
      </c>
      <c r="QN20" s="389">
        <f t="shared" si="292"/>
        <v>0</v>
      </c>
      <c r="QP20" s="4">
        <f t="shared" si="293"/>
        <v>23503.654913472543</v>
      </c>
      <c r="QQ20" s="4">
        <f t="shared" si="294"/>
        <v>23974.021456210448</v>
      </c>
      <c r="QS20" s="395">
        <f t="shared" si="295"/>
        <v>4.8194116300268597</v>
      </c>
      <c r="QU20" s="5">
        <v>3</v>
      </c>
    </row>
    <row r="21" spans="1:463" ht="15.05" customHeight="1" x14ac:dyDescent="0.3">
      <c r="A21" s="452">
        <f t="shared" si="296"/>
        <v>10</v>
      </c>
      <c r="B21" s="25" t="s">
        <v>151</v>
      </c>
      <c r="C21" s="26">
        <v>10</v>
      </c>
      <c r="D21" s="256">
        <v>2692.3</v>
      </c>
      <c r="E21" s="27">
        <v>2635.8</v>
      </c>
      <c r="F21" s="28">
        <v>152.19999999999999</v>
      </c>
      <c r="G21" s="311">
        <f t="shared" si="280"/>
        <v>2483.6000000000004</v>
      </c>
      <c r="H21" s="27">
        <v>56.5</v>
      </c>
      <c r="I21" s="257"/>
      <c r="J21" s="32">
        <v>3.1929009689516228</v>
      </c>
      <c r="K21" s="33">
        <v>3.6395009689516229</v>
      </c>
      <c r="L21" s="33">
        <v>2.4467000000000003</v>
      </c>
      <c r="M21" s="122">
        <v>2.8581000000000003</v>
      </c>
      <c r="N21" s="1">
        <v>0.41139999999999999</v>
      </c>
      <c r="O21" s="2">
        <v>0.4839</v>
      </c>
      <c r="P21" s="2">
        <v>0.33480096895162231</v>
      </c>
      <c r="Q21" s="2">
        <v>1.5599999999999999E-2</v>
      </c>
      <c r="R21" s="2">
        <v>0.19989999999999999</v>
      </c>
      <c r="S21" s="2">
        <v>0</v>
      </c>
      <c r="T21" s="2">
        <v>0.61660000000000004</v>
      </c>
      <c r="U21" s="2">
        <v>2.53E-2</v>
      </c>
      <c r="V21" s="2">
        <v>8.0000000000000004E-4</v>
      </c>
      <c r="W21" s="2">
        <v>3.1699999999999999E-2</v>
      </c>
      <c r="X21" s="2">
        <v>6.1100000000000002E-2</v>
      </c>
      <c r="Y21" s="2">
        <v>0.70609999999999995</v>
      </c>
      <c r="Z21" s="2">
        <v>0.1038</v>
      </c>
      <c r="AA21" s="2">
        <v>4.0000000000000002E-4</v>
      </c>
      <c r="AB21" s="2">
        <v>0.40139999999999998</v>
      </c>
      <c r="AC21" s="3">
        <v>0.2467</v>
      </c>
      <c r="AD21" s="123">
        <v>427.01</v>
      </c>
      <c r="AE21" s="60">
        <v>93.9422</v>
      </c>
      <c r="AF21" s="60">
        <v>287.40036153</v>
      </c>
      <c r="AG21" s="60">
        <f t="shared" si="0"/>
        <v>28.44516338207022</v>
      </c>
      <c r="AH21" s="60">
        <f t="shared" si="1"/>
        <v>89.939069137198203</v>
      </c>
      <c r="AI21" s="60">
        <v>10.8040404337083</v>
      </c>
      <c r="AJ21" s="60">
        <v>59.798431995197866</v>
      </c>
      <c r="AK21" s="60">
        <f t="shared" si="2"/>
        <v>1.1568006669471027</v>
      </c>
      <c r="AL21" s="60">
        <f t="shared" si="3"/>
        <v>34.998108696965467</v>
      </c>
      <c r="AM21" s="60">
        <v>43.947751697945314</v>
      </c>
      <c r="AN21" s="124">
        <v>1107.483342788222</v>
      </c>
      <c r="AO21" s="123">
        <v>486.86</v>
      </c>
      <c r="AP21" s="60">
        <v>107.1092</v>
      </c>
      <c r="AQ21" s="60">
        <v>327.68258358000003</v>
      </c>
      <c r="AR21" s="60">
        <f t="shared" si="4"/>
        <v>32.432056027246922</v>
      </c>
      <c r="AS21" s="60">
        <f t="shared" si="5"/>
        <v>102.5449877055252</v>
      </c>
      <c r="AT21" s="125">
        <v>41.941973937583299</v>
      </c>
      <c r="AU21" s="126">
        <v>3.2140295227771905</v>
      </c>
      <c r="AV21" s="60">
        <v>70.342344298783573</v>
      </c>
      <c r="AW21" s="60">
        <f t="shared" si="6"/>
        <v>1.3607726504599682</v>
      </c>
      <c r="AX21" s="60">
        <f t="shared" si="7"/>
        <v>41.169123163060462</v>
      </c>
      <c r="AY21" s="60">
        <v>51.696805090818344</v>
      </c>
      <c r="AZ21" s="124">
        <v>1302.7594882886222</v>
      </c>
      <c r="BA21" s="127">
        <v>112</v>
      </c>
      <c r="BB21" s="60">
        <v>570.88266666666652</v>
      </c>
      <c r="BC21" s="60">
        <v>59.5348963581568</v>
      </c>
      <c r="BD21" s="61">
        <v>47.627917086525443</v>
      </c>
      <c r="BE21" s="61">
        <v>11.906979271631357</v>
      </c>
      <c r="BF21" s="60">
        <v>22.325589999999998</v>
      </c>
      <c r="BG21" s="61">
        <v>17.860471999999998</v>
      </c>
      <c r="BH21" s="61">
        <v>4.4651180000000004</v>
      </c>
      <c r="BI21" s="60">
        <v>47.6502501708121</v>
      </c>
      <c r="BJ21" s="61">
        <f t="shared" si="8"/>
        <v>27.888166616970857</v>
      </c>
      <c r="BK21" s="60">
        <f t="shared" si="9"/>
        <v>0.92179408955436015</v>
      </c>
      <c r="BL21" s="60">
        <v>35.019670159781775</v>
      </c>
      <c r="BM21" s="124">
        <v>882.4956880265006</v>
      </c>
      <c r="BN21" s="123">
        <v>15.45</v>
      </c>
      <c r="BO21" s="60">
        <v>3.399</v>
      </c>
      <c r="BP21" s="60">
        <v>10.39866885</v>
      </c>
      <c r="BQ21" s="60">
        <f t="shared" si="10"/>
        <v>1.0291978507599</v>
      </c>
      <c r="BR21" s="60">
        <f t="shared" si="11"/>
        <v>3.254159429919</v>
      </c>
      <c r="BS21" s="60">
        <v>1.9056024440166699</v>
      </c>
      <c r="BT21" s="60">
        <v>2.2741888044632166</v>
      </c>
      <c r="BU21" s="60">
        <f t="shared" si="12"/>
        <v>4.3994182422340926E-2</v>
      </c>
      <c r="BV21" s="60">
        <f t="shared" si="13"/>
        <v>1.3310099332105778</v>
      </c>
      <c r="BW21" s="60">
        <v>1.6713730049239943</v>
      </c>
      <c r="BX21" s="124">
        <v>42.118599724084653</v>
      </c>
      <c r="BY21" s="59">
        <v>367.25</v>
      </c>
      <c r="BZ21" s="60">
        <v>26.809249999999999</v>
      </c>
      <c r="CA21" s="61">
        <f t="shared" si="14"/>
        <v>15.690596128999999</v>
      </c>
      <c r="CB21" s="61">
        <f t="shared" si="15"/>
        <v>0.51862494125000003</v>
      </c>
      <c r="CC21" s="60">
        <v>19.702962500000002</v>
      </c>
      <c r="CD21" s="62">
        <v>496.514655</v>
      </c>
      <c r="CE21" s="123"/>
      <c r="CF21" s="60">
        <v>0</v>
      </c>
      <c r="CG21" s="61">
        <f t="shared" si="16"/>
        <v>0</v>
      </c>
      <c r="CH21" s="61">
        <f t="shared" si="17"/>
        <v>0</v>
      </c>
      <c r="CI21" s="60">
        <v>0</v>
      </c>
      <c r="CJ21" s="124">
        <v>0</v>
      </c>
      <c r="CK21" s="128">
        <v>614.20260931965709</v>
      </c>
      <c r="CL21" s="129">
        <v>135.12477405032456</v>
      </c>
      <c r="CM21" s="129">
        <v>63.7704577667892</v>
      </c>
      <c r="CN21" s="130">
        <v>42.811182808311699</v>
      </c>
      <c r="CO21" s="131">
        <f t="shared" si="305"/>
        <v>20.868311059911537</v>
      </c>
      <c r="CP21" s="129">
        <v>413.38548954042318</v>
      </c>
      <c r="CQ21" s="131">
        <f t="shared" si="19"/>
        <v>40.914415441773848</v>
      </c>
      <c r="CR21" s="129">
        <v>129.36485509678002</v>
      </c>
      <c r="CS21" s="129">
        <v>89.523415570444996</v>
      </c>
      <c r="CT21" s="131">
        <f t="shared" si="20"/>
        <v>1.7318304742102586</v>
      </c>
      <c r="CU21" s="131">
        <f t="shared" si="21"/>
        <v>52.3951903840832</v>
      </c>
      <c r="CV21" s="129">
        <f t="shared" si="306"/>
        <v>1316.0067462476388</v>
      </c>
      <c r="CW21" s="124">
        <f t="shared" si="404"/>
        <v>1658.1685002720249</v>
      </c>
      <c r="CX21" s="123">
        <v>50.436700000000009</v>
      </c>
      <c r="CY21" s="60">
        <v>3.6818791000000002</v>
      </c>
      <c r="CZ21" s="60">
        <f t="shared" si="24"/>
        <v>7.1225951189500009E-2</v>
      </c>
      <c r="DA21" s="60">
        <f t="shared" si="25"/>
        <v>2.1548860170988</v>
      </c>
      <c r="DB21" s="60">
        <v>2.7059289550000001</v>
      </c>
      <c r="DC21" s="124">
        <v>68.189409666000003</v>
      </c>
      <c r="DD21" s="123">
        <v>1.6646000000000001</v>
      </c>
      <c r="DE21" s="60">
        <v>0.12151579999999999</v>
      </c>
      <c r="DF21" s="60">
        <f t="shared" si="26"/>
        <v>2.3507231510000001E-3</v>
      </c>
      <c r="DG21" s="60">
        <f t="shared" si="27"/>
        <v>7.1119309234399991E-2</v>
      </c>
      <c r="DH21" s="60">
        <v>8.9305789999999996E-2</v>
      </c>
      <c r="DI21" s="124">
        <v>2.2505059080000001</v>
      </c>
      <c r="DJ21" s="59">
        <v>33.040753083239998</v>
      </c>
      <c r="DK21" s="60">
        <v>7.2689656783127994</v>
      </c>
      <c r="DL21" s="60">
        <v>0.54384872887788305</v>
      </c>
      <c r="DM21" s="60">
        <v>22.23817798493393</v>
      </c>
      <c r="DN21" s="60">
        <f t="shared" si="28"/>
        <v>2.201001427880851</v>
      </c>
      <c r="DO21" s="60">
        <f t="shared" si="29"/>
        <v>6.9592154186052237</v>
      </c>
      <c r="DP21" s="60">
        <v>4.6056974197016167</v>
      </c>
      <c r="DQ21" s="60">
        <f t="shared" si="30"/>
        <v>8.9097216584127781E-2</v>
      </c>
      <c r="DR21" s="60">
        <f t="shared" si="31"/>
        <v>2.6955673174339259</v>
      </c>
      <c r="DS21" s="60">
        <v>3.3848721447533112</v>
      </c>
      <c r="DT21" s="62">
        <v>85.298778047783458</v>
      </c>
      <c r="DU21" s="123">
        <v>63.31</v>
      </c>
      <c r="DV21" s="60">
        <v>13.9282</v>
      </c>
      <c r="DW21" s="60">
        <v>42.610985429999999</v>
      </c>
      <c r="DX21" s="60">
        <f t="shared" si="32"/>
        <v>4.2173796719488204</v>
      </c>
      <c r="DY21" s="60">
        <f t="shared" si="33"/>
        <v>13.3346817804642</v>
      </c>
      <c r="DZ21" s="60">
        <v>1.2476147333333301</v>
      </c>
      <c r="EA21" s="60">
        <v>0.46682517889583303</v>
      </c>
      <c r="EB21" s="60"/>
      <c r="EC21" s="60">
        <v>8.8741446499827283</v>
      </c>
      <c r="ED21" s="60">
        <f t="shared" si="34"/>
        <v>0.1716703282539159</v>
      </c>
      <c r="EE21" s="60">
        <f t="shared" si="35"/>
        <v>5.1937528910060919</v>
      </c>
      <c r="EF21" s="60">
        <v>6.5218884996105944</v>
      </c>
      <c r="EG21" s="124">
        <v>164.35159019018698</v>
      </c>
      <c r="EH21" s="128">
        <v>406.03385674603169</v>
      </c>
      <c r="EI21" s="129">
        <v>89.327448484126961</v>
      </c>
      <c r="EJ21" s="129">
        <v>637.56604776543577</v>
      </c>
      <c r="EK21" s="129">
        <v>273.28230538448685</v>
      </c>
      <c r="EL21" s="129">
        <f t="shared" si="36"/>
        <v>27.047842893124201</v>
      </c>
      <c r="EM21" s="129">
        <v>85.520964647021316</v>
      </c>
      <c r="EN21" s="129">
        <v>102.65330506174618</v>
      </c>
      <c r="EO21" s="129">
        <f t="shared" si="37"/>
        <v>1.98582818641948</v>
      </c>
      <c r="EP21" s="129">
        <f t="shared" si="38"/>
        <v>60.079694546878066</v>
      </c>
      <c r="EQ21" s="129">
        <v>1508.8629634418273</v>
      </c>
      <c r="ER21" s="124">
        <v>1901.1673339367026</v>
      </c>
      <c r="ES21" s="123">
        <v>105</v>
      </c>
      <c r="ET21" s="60">
        <v>23.1</v>
      </c>
      <c r="EU21" s="60">
        <v>70.670564999999996</v>
      </c>
      <c r="EV21" s="60">
        <f t="shared" si="39"/>
        <v>6.9945485003100005</v>
      </c>
      <c r="EW21" s="60">
        <f t="shared" si="40"/>
        <v>22.115646611099997</v>
      </c>
      <c r="EX21" s="60">
        <v>7.8721411848500003</v>
      </c>
      <c r="EY21" s="60">
        <v>15.084917551494</v>
      </c>
      <c r="EZ21" s="60">
        <f t="shared" si="41"/>
        <v>0.29181773003365147</v>
      </c>
      <c r="FA21" s="60">
        <f t="shared" si="42"/>
        <v>8.8287195255277897</v>
      </c>
      <c r="FB21" s="60">
        <v>11.086381186817199</v>
      </c>
      <c r="FC21" s="124">
        <v>279.37680590779337</v>
      </c>
      <c r="FD21" s="123">
        <v>0.83333333333333293</v>
      </c>
      <c r="FE21" s="60">
        <v>6.0833333333333302E-2</v>
      </c>
      <c r="FF21" s="60">
        <f t="shared" si="43"/>
        <v>1.1768208333333328E-3</v>
      </c>
      <c r="FG21" s="60">
        <f t="shared" si="44"/>
        <v>3.5603803333333316E-2</v>
      </c>
      <c r="FH21" s="60">
        <v>4.4708333333333301E-2</v>
      </c>
      <c r="FI21" s="124">
        <v>1.1266499999999995</v>
      </c>
      <c r="FJ21" s="123">
        <v>799.35275000000001</v>
      </c>
      <c r="FK21" s="60">
        <v>58.352750749999998</v>
      </c>
      <c r="FL21" s="60">
        <f t="shared" si="45"/>
        <v>1.1288339632587501</v>
      </c>
      <c r="FM21" s="60">
        <f t="shared" si="46"/>
        <v>34.151997725950999</v>
      </c>
      <c r="FN21" s="60">
        <v>42.8855</v>
      </c>
      <c r="FO21" s="124">
        <v>1080.7092009</v>
      </c>
      <c r="FP21" s="123">
        <v>453.23249999999996</v>
      </c>
      <c r="FQ21" s="60">
        <v>33.085972499999997</v>
      </c>
      <c r="FR21" s="60">
        <f t="shared" si="47"/>
        <v>0.64004813801249993</v>
      </c>
      <c r="FS21" s="60">
        <f t="shared" si="48"/>
        <v>19.36416095313</v>
      </c>
      <c r="FT21" s="60">
        <v>24.315923625</v>
      </c>
      <c r="FU21" s="62">
        <v>612.76127534999989</v>
      </c>
      <c r="FV21" s="132">
        <f t="shared" si="307"/>
        <v>2624.1070073616925</v>
      </c>
      <c r="FW21" s="133">
        <f t="shared" si="308"/>
        <v>759.2416421957663</v>
      </c>
      <c r="FX21" s="133">
        <f t="shared" si="309"/>
        <v>89.57072966921416</v>
      </c>
      <c r="FY21" s="133">
        <f t="shared" si="310"/>
        <v>570.88266666666652</v>
      </c>
      <c r="FZ21" s="133">
        <f t="shared" si="311"/>
        <v>367.25</v>
      </c>
      <c r="GA21" s="133">
        <f t="shared" si="312"/>
        <v>0</v>
      </c>
      <c r="GB21" s="133">
        <f t="shared" si="405"/>
        <v>50.436700000000009</v>
      </c>
      <c r="GC21" s="133">
        <f t="shared" si="406"/>
        <v>1.6646000000000001</v>
      </c>
      <c r="GD21" s="133">
        <f t="shared" si="407"/>
        <v>799.35275000000001</v>
      </c>
      <c r="GE21" s="133">
        <f t="shared" si="408"/>
        <v>453.23249999999996</v>
      </c>
      <c r="GF21" s="133">
        <f t="shared" si="313"/>
        <v>1447.6691372998439</v>
      </c>
      <c r="GG21" s="134">
        <f t="shared" si="314"/>
        <v>552.70096738846803</v>
      </c>
      <c r="GH21" s="134">
        <f t="shared" si="315"/>
        <v>143.28160519511476</v>
      </c>
      <c r="GI21" s="133">
        <f t="shared" si="316"/>
        <v>522.91889700595971</v>
      </c>
      <c r="GJ21" s="134">
        <f t="shared" si="317"/>
        <v>373.37819035571846</v>
      </c>
      <c r="GK21" s="135">
        <f t="shared" si="318"/>
        <v>10.115866062580288</v>
      </c>
      <c r="GL21" s="132">
        <f t="shared" si="409"/>
        <v>7686.3266301991425</v>
      </c>
      <c r="GM21" s="136">
        <f t="shared" si="410"/>
        <v>9684.7715540509198</v>
      </c>
      <c r="GN21" s="114">
        <f t="shared" si="411"/>
        <v>8575.4956237009192</v>
      </c>
      <c r="GO21" s="115">
        <f t="shared" si="412"/>
        <v>4419.3483954467574</v>
      </c>
      <c r="GP21" s="115">
        <f t="shared" si="413"/>
        <v>304.68000508803487</v>
      </c>
      <c r="GQ21" s="30">
        <f t="shared" si="414"/>
        <v>0.51534611984788148</v>
      </c>
      <c r="GR21" s="31">
        <f t="shared" si="415"/>
        <v>3.5529142391019543E-2</v>
      </c>
      <c r="GS21" s="137">
        <f t="shared" si="72"/>
        <v>1.086258201136532</v>
      </c>
      <c r="GT21" s="116">
        <f t="shared" si="319"/>
        <v>9684.7715540509198</v>
      </c>
      <c r="GU21" s="115">
        <f t="shared" ref="GU21:GU28" si="446">(FV21+GG21+GJ21)*1.05*1.2</f>
        <v>4473.2345680334074</v>
      </c>
      <c r="GV21" s="115">
        <f t="shared" ref="GV21:GV28" si="447">(FX21+GH21+GK21)*1.05*1.2</f>
        <v>306.13993316790561</v>
      </c>
      <c r="GW21" s="24">
        <f t="shared" si="416"/>
        <v>0.4618833333412346</v>
      </c>
      <c r="GX21" s="117">
        <f t="shared" si="417"/>
        <v>3.1610444444593454E-2</v>
      </c>
      <c r="GY21" s="137">
        <f t="shared" si="78"/>
        <v>1.0772735761790388</v>
      </c>
      <c r="GZ21" s="114">
        <f t="shared" ref="GZ21:GZ26" si="448">GN21-AN21-BM21</f>
        <v>6585.5165928861961</v>
      </c>
      <c r="HA21" s="115">
        <f t="shared" si="418"/>
        <v>3528.0255039564736</v>
      </c>
      <c r="HB21" s="115">
        <f t="shared" si="419"/>
        <v>183.70469958441248</v>
      </c>
      <c r="HC21" s="30">
        <f t="shared" si="420"/>
        <v>0.53572494339586296</v>
      </c>
      <c r="HD21" s="31">
        <f t="shared" si="421"/>
        <v>2.7895260302411795E-2</v>
      </c>
      <c r="HE21" s="137">
        <f t="shared" si="84"/>
        <v>1.0882690744509753</v>
      </c>
      <c r="HF21" s="114">
        <f t="shared" si="422"/>
        <v>7692.9999356744183</v>
      </c>
      <c r="HG21" s="115">
        <f t="shared" si="423"/>
        <v>4376.4787057231497</v>
      </c>
      <c r="HH21" s="115">
        <f t="shared" si="424"/>
        <v>221.0031742861743</v>
      </c>
      <c r="HI21" s="30">
        <f t="shared" si="425"/>
        <v>0.56889103630799387</v>
      </c>
      <c r="HJ21" s="31">
        <f t="shared" si="426"/>
        <v>2.8727827392968738E-2</v>
      </c>
      <c r="HK21" s="138">
        <f t="shared" si="90"/>
        <v>1.0935951658526335</v>
      </c>
      <c r="HL21" s="29">
        <f t="shared" si="320"/>
        <v>3.4683148629404799</v>
      </c>
      <c r="HM21" s="30">
        <f t="shared" si="321"/>
        <v>3.9207382243295918</v>
      </c>
      <c r="HN21" s="30">
        <f t="shared" si="322"/>
        <v>2.6626679444592019</v>
      </c>
      <c r="HO21" s="31">
        <f t="shared" si="323"/>
        <v>3.125604343523412</v>
      </c>
      <c r="HR21" s="32">
        <f t="shared" si="324"/>
        <v>673.37555695767958</v>
      </c>
      <c r="HS21" s="33">
        <f t="shared" si="96"/>
        <v>778.89350673294803</v>
      </c>
      <c r="HT21" s="33">
        <f t="shared" si="325"/>
        <v>29.601964049017322</v>
      </c>
      <c r="HU21" s="33">
        <f t="shared" si="98"/>
        <v>34.187308280210104</v>
      </c>
      <c r="HV21" s="33">
        <f t="shared" si="326"/>
        <v>878.95503395890637</v>
      </c>
      <c r="HW21" s="30">
        <f t="shared" si="427"/>
        <v>0.76610922167966311</v>
      </c>
      <c r="HX21" s="31">
        <f t="shared" si="428"/>
        <v>3.3678587533297291E-2</v>
      </c>
      <c r="HY21" s="139">
        <f t="shared" si="102"/>
        <v>1.1252661282461109</v>
      </c>
      <c r="HZ21" s="32">
        <f t="shared" si="327"/>
        <v>769.30041525967454</v>
      </c>
      <c r="IA21" s="33">
        <f t="shared" si="104"/>
        <v>889.84979033086563</v>
      </c>
      <c r="IB21" s="33">
        <f t="shared" si="328"/>
        <v>37.006858200484082</v>
      </c>
      <c r="IC21" s="33">
        <f t="shared" si="106"/>
        <v>42.739220535739065</v>
      </c>
      <c r="ID21" s="33">
        <f t="shared" si="329"/>
        <v>1033.9361018163668</v>
      </c>
      <c r="IE21" s="30">
        <f t="shared" ref="IE21:IE26" si="449">HZ21/ID21</f>
        <v>0.74405025021198734</v>
      </c>
      <c r="IF21" s="31">
        <f t="shared" ref="IF21:IF26" si="450">IB21/ID21</f>
        <v>3.579221011382841E-2</v>
      </c>
      <c r="IG21" s="139">
        <f t="shared" si="110"/>
        <v>1.1221368875548503</v>
      </c>
      <c r="IH21" s="32">
        <f t="shared" si="330"/>
        <v>34.023563272704443</v>
      </c>
      <c r="II21" s="33">
        <f t="shared" si="112"/>
        <v>39.355055637537234</v>
      </c>
      <c r="IJ21" s="33">
        <f t="shared" si="331"/>
        <v>66.410183176079798</v>
      </c>
      <c r="IK21" s="33">
        <f t="shared" si="114"/>
        <v>76.697120550054564</v>
      </c>
      <c r="IL21" s="33">
        <f t="shared" si="332"/>
        <v>700.39340319563541</v>
      </c>
      <c r="IM21" s="30">
        <f t="shared" si="333"/>
        <v>4.857778945013979E-2</v>
      </c>
      <c r="IN21" s="31">
        <f t="shared" si="334"/>
        <v>9.4818401876823444E-2</v>
      </c>
      <c r="IO21" s="139">
        <f t="shared" si="118"/>
        <v>1.0222995100575569</v>
      </c>
      <c r="IP21" s="32">
        <f t="shared" si="335"/>
        <v>24.442906623018086</v>
      </c>
      <c r="IQ21" s="33">
        <f t="shared" si="120"/>
        <v>28.273110090845023</v>
      </c>
      <c r="IR21" s="33">
        <f t="shared" si="336"/>
        <v>1.0731920331822409</v>
      </c>
      <c r="IS21" s="33">
        <f t="shared" si="122"/>
        <v>1.2394294791221701</v>
      </c>
      <c r="IT21" s="33">
        <f t="shared" si="337"/>
        <v>33.427460098479884</v>
      </c>
      <c r="IU21" s="30">
        <f t="shared" ref="IU21:IU26" si="451">IP21/IT21</f>
        <v>0.73122237079955799</v>
      </c>
      <c r="IV21" s="31">
        <f t="shared" ref="IV21:IV26" si="452">IR21/IT21</f>
        <v>3.2105102512142235E-2</v>
      </c>
      <c r="IW21" s="139">
        <f t="shared" si="126"/>
        <v>1.1195556258834216</v>
      </c>
      <c r="IX21" s="32">
        <f t="shared" si="338"/>
        <v>19.142527277379997</v>
      </c>
      <c r="IY21" s="33">
        <f t="shared" si="128"/>
        <v>22.142161301745443</v>
      </c>
      <c r="IZ21" s="33">
        <f t="shared" si="339"/>
        <v>0.51862494125000003</v>
      </c>
      <c r="JA21" s="33">
        <f t="shared" si="130"/>
        <v>0.5989599446496251</v>
      </c>
      <c r="JB21" s="33">
        <f t="shared" si="340"/>
        <v>394.05925000000002</v>
      </c>
      <c r="JC21" s="30">
        <f t="shared" ref="JC21:JC26" si="453">IX21/JB21</f>
        <v>4.8577789450139783E-2</v>
      </c>
      <c r="JD21" s="31">
        <f t="shared" ref="JD21:JD26" si="454">IZ21/JB21</f>
        <v>1.3161090400745574E-3</v>
      </c>
      <c r="JE21" s="139">
        <f t="shared" ref="JE21:JE26" si="455">1+JC21*(JA21*$GW$6-JA21)/JA21+JD21*(JB21*$GX$6-JB21)/JB21</f>
        <v>1.0078160048971445</v>
      </c>
      <c r="JF21" s="32">
        <f t="shared" si="341"/>
        <v>0</v>
      </c>
      <c r="JG21" s="33">
        <f t="shared" si="136"/>
        <v>0</v>
      </c>
      <c r="JH21" s="33">
        <f t="shared" si="342"/>
        <v>0</v>
      </c>
      <c r="JI21" s="33">
        <f t="shared" si="138"/>
        <v>0</v>
      </c>
      <c r="JJ21" s="33">
        <f t="shared" si="343"/>
        <v>0</v>
      </c>
      <c r="JK21" s="30"/>
      <c r="JL21" s="31"/>
      <c r="JM21" s="139"/>
      <c r="JN21" s="32">
        <f t="shared" si="347"/>
        <v>971.07463885663481</v>
      </c>
      <c r="JO21" s="33">
        <f t="shared" si="141"/>
        <v>1123.2420347654695</v>
      </c>
      <c r="JP21" s="33">
        <f t="shared" si="348"/>
        <v>63.514556975895644</v>
      </c>
      <c r="JQ21" s="33">
        <f t="shared" si="143"/>
        <v>73.352961851461885</v>
      </c>
      <c r="JR21" s="33">
        <f t="shared" si="349"/>
        <v>1316.0067462476386</v>
      </c>
      <c r="JS21" s="30">
        <f t="shared" si="350"/>
        <v>0.73789487905398898</v>
      </c>
      <c r="JT21" s="31">
        <f t="shared" si="351"/>
        <v>4.8263093754645416E-2</v>
      </c>
      <c r="JU21" s="139">
        <f t="shared" si="147"/>
        <v>1.1231040807703547</v>
      </c>
      <c r="JV21" s="32">
        <f t="shared" si="352"/>
        <v>2.6289609408605359</v>
      </c>
      <c r="JW21" s="33">
        <f t="shared" si="149"/>
        <v>3.0409191202933821</v>
      </c>
      <c r="JX21" s="33">
        <f t="shared" si="353"/>
        <v>7.1225951189500009E-2</v>
      </c>
      <c r="JY21" s="33">
        <f t="shared" si="151"/>
        <v>8.2258851028753563E-2</v>
      </c>
      <c r="JZ21" s="33">
        <f t="shared" si="354"/>
        <v>54.118579099999998</v>
      </c>
      <c r="KA21" s="30">
        <f t="shared" ref="KA21:KA26" si="456">JV21/JZ21</f>
        <v>4.8577789450139797E-2</v>
      </c>
      <c r="KB21" s="31">
        <f t="shared" ref="KB21:KB26" si="457">JX21/JZ21</f>
        <v>1.3161090400745576E-3</v>
      </c>
      <c r="KC21" s="139">
        <f t="shared" si="155"/>
        <v>1.0078160048971445</v>
      </c>
      <c r="KD21" s="32">
        <f t="shared" si="355"/>
        <v>8.6765557265967991E-2</v>
      </c>
      <c r="KE21" s="33">
        <f t="shared" si="157"/>
        <v>0.10036172008954518</v>
      </c>
      <c r="KF21" s="33">
        <f t="shared" si="356"/>
        <v>2.3507231510000001E-3</v>
      </c>
      <c r="KG21" s="33">
        <f t="shared" si="159"/>
        <v>2.7148501670899001E-3</v>
      </c>
      <c r="KH21" s="33">
        <f t="shared" si="357"/>
        <v>1.7861157999999999</v>
      </c>
      <c r="KI21" s="30">
        <f t="shared" ref="KI21:KI26" si="458">KD21/KH21</f>
        <v>4.857778945013979E-2</v>
      </c>
      <c r="KJ21" s="31">
        <f t="shared" ref="KJ21:KJ26" si="459">KF21/KH21</f>
        <v>1.3161090400745574E-3</v>
      </c>
      <c r="KK21" s="139">
        <f t="shared" si="163"/>
        <v>1.0078160048971445</v>
      </c>
      <c r="KL21" s="32">
        <f t="shared" si="358"/>
        <v>52.088553699520567</v>
      </c>
      <c r="KM21" s="33">
        <f t="shared" si="165"/>
        <v>60.250830064235444</v>
      </c>
      <c r="KN21" s="33">
        <f t="shared" si="359"/>
        <v>2.2900986444649787</v>
      </c>
      <c r="KO21" s="33">
        <f t="shared" si="167"/>
        <v>2.6448349244926042</v>
      </c>
      <c r="KP21" s="33">
        <f t="shared" si="360"/>
        <v>67.697442895066246</v>
      </c>
      <c r="KQ21" s="30">
        <f t="shared" si="429"/>
        <v>0.76943162801968634</v>
      </c>
      <c r="KR21" s="31">
        <f t="shared" si="430"/>
        <v>3.3828436445003149E-2</v>
      </c>
      <c r="KS21" s="139">
        <f t="shared" si="171"/>
        <v>1.1258099609160159</v>
      </c>
      <c r="KT21" s="32">
        <f t="shared" si="361"/>
        <v>99.842890299193769</v>
      </c>
      <c r="KU21" s="33">
        <f t="shared" si="173"/>
        <v>115.48827120907744</v>
      </c>
      <c r="KV21" s="33">
        <f t="shared" si="362"/>
        <v>4.3890500002027366</v>
      </c>
      <c r="KW21" s="33">
        <f t="shared" si="175"/>
        <v>5.0689138452341407</v>
      </c>
      <c r="KX21" s="33">
        <f t="shared" si="363"/>
        <v>130.43776999221191</v>
      </c>
      <c r="KY21" s="30">
        <f t="shared" ref="KY21:KY26" si="460">KT21/KX21</f>
        <v>0.76544462777273115</v>
      </c>
      <c r="KZ21" s="31">
        <f t="shared" ref="KZ21:KZ26" si="461">KV21/KX21</f>
        <v>3.3648612671504541E-2</v>
      </c>
      <c r="LA21" s="139">
        <f t="shared" si="179"/>
        <v>1.125157343274803</v>
      </c>
      <c r="LB21" s="32">
        <f t="shared" si="364"/>
        <v>672.99410944671592</v>
      </c>
      <c r="LC21" s="33">
        <f t="shared" si="181"/>
        <v>778.45228639701634</v>
      </c>
      <c r="LD21" s="33">
        <f t="shared" si="365"/>
        <v>29.03367107954368</v>
      </c>
      <c r="LE21" s="33">
        <f t="shared" si="183"/>
        <v>33.530986729764997</v>
      </c>
      <c r="LF21" s="33">
        <f t="shared" si="366"/>
        <v>1508.8629634418273</v>
      </c>
      <c r="LG21" s="30">
        <f t="shared" si="431"/>
        <v>0.44602732372167642</v>
      </c>
      <c r="LH21" s="31">
        <f t="shared" si="432"/>
        <v>1.9242086115836353E-2</v>
      </c>
      <c r="LI21" s="139">
        <f t="shared" si="187"/>
        <v>1.0728730807665297</v>
      </c>
      <c r="LJ21" s="32">
        <f t="shared" si="367"/>
        <v>165.85212668668589</v>
      </c>
      <c r="LK21" s="33">
        <f t="shared" si="189"/>
        <v>191.84115493848958</v>
      </c>
      <c r="LL21" s="33">
        <f t="shared" si="368"/>
        <v>7.2863662303436518</v>
      </c>
      <c r="LM21" s="33">
        <f t="shared" si="191"/>
        <v>8.4150243594238834</v>
      </c>
      <c r="LN21" s="33">
        <f t="shared" si="369"/>
        <v>221.72762373634396</v>
      </c>
      <c r="LO21" s="30">
        <f t="shared" ref="LO21:LO26" si="462">LJ21/LN21</f>
        <v>0.74799938722971415</v>
      </c>
      <c r="LP21" s="31">
        <f t="shared" ref="LP21:LP26" si="463">LL21/LN21</f>
        <v>3.2861788294848912E-2</v>
      </c>
      <c r="LQ21" s="139">
        <f t="shared" si="195"/>
        <v>1.1223017949857685</v>
      </c>
      <c r="LR21" s="32">
        <f t="shared" si="370"/>
        <v>4.3436640066666643E-2</v>
      </c>
      <c r="LS21" s="33">
        <f t="shared" si="197"/>
        <v>5.0243161565113312E-2</v>
      </c>
      <c r="LT21" s="33">
        <f t="shared" si="371"/>
        <v>1.1768208333333328E-3</v>
      </c>
      <c r="LU21" s="33">
        <f t="shared" si="199"/>
        <v>1.359110380416666E-3</v>
      </c>
      <c r="LV21" s="33">
        <f t="shared" si="372"/>
        <v>0.89416666666666633</v>
      </c>
      <c r="LW21" s="30">
        <f t="shared" si="373"/>
        <v>4.857778945013979E-2</v>
      </c>
      <c r="LX21" s="31">
        <f t="shared" si="374"/>
        <v>1.3161090400745572E-3</v>
      </c>
      <c r="LY21" s="139">
        <f t="shared" si="203"/>
        <v>1.0078160048971445</v>
      </c>
      <c r="LZ21" s="32">
        <f t="shared" si="375"/>
        <v>41.66543722566022</v>
      </c>
      <c r="MA21" s="33">
        <f t="shared" si="205"/>
        <v>48.194411238921177</v>
      </c>
      <c r="MB21" s="33">
        <f t="shared" si="376"/>
        <v>1.1288339632587501</v>
      </c>
      <c r="MC21" s="33">
        <f t="shared" si="207"/>
        <v>1.3036903441675305</v>
      </c>
      <c r="MD21" s="33">
        <f t="shared" si="377"/>
        <v>857.70571500000005</v>
      </c>
      <c r="ME21" s="30">
        <f t="shared" ref="ME21:ME26" si="464">LZ21/MD21</f>
        <v>4.8577777315684807E-2</v>
      </c>
      <c r="MF21" s="31">
        <f t="shared" ref="MF21:MF26" si="465">MB21/MD21</f>
        <v>1.3161087113180189E-3</v>
      </c>
      <c r="MG21" s="139">
        <f t="shared" si="211"/>
        <v>1.0078160029447509</v>
      </c>
      <c r="MH21" s="32">
        <f t="shared" si="378"/>
        <v>23.624276362818598</v>
      </c>
      <c r="MI21" s="33">
        <f t="shared" si="213"/>
        <v>27.326200468872273</v>
      </c>
      <c r="MJ21" s="33">
        <f t="shared" si="379"/>
        <v>0.64004813801249993</v>
      </c>
      <c r="MK21" s="33">
        <f t="shared" si="215"/>
        <v>0.73919159459063621</v>
      </c>
      <c r="ML21" s="33">
        <f t="shared" si="380"/>
        <v>486.31847249999993</v>
      </c>
      <c r="MM21" s="30">
        <f t="shared" ref="MM21:MM26" si="466">MH21/ML21</f>
        <v>4.8577789450139797E-2</v>
      </c>
      <c r="MN21" s="31">
        <f t="shared" ref="MN21:MN26" si="467">MJ21/ML21</f>
        <v>1.3161090400745574E-3</v>
      </c>
      <c r="MO21" s="139">
        <f t="shared" ref="MO21:MO26" si="468">1+MM21*(MK21*$GW$6-MK21)/MK21+MN21*(ML21*$GX$6-ML21)/ML21</f>
        <v>1.0078160048971445</v>
      </c>
      <c r="MP21" s="34">
        <v>3.1929009689516228</v>
      </c>
      <c r="MQ21" s="35">
        <v>3.6395009689516229</v>
      </c>
      <c r="MR21" s="35">
        <v>2.4467000000000003</v>
      </c>
      <c r="MS21" s="36">
        <v>2.8581000000000003</v>
      </c>
      <c r="MT21" s="34">
        <f t="shared" si="381"/>
        <v>1.086258201136532</v>
      </c>
      <c r="MU21" s="35">
        <f t="shared" si="221"/>
        <v>1.0772735761790388</v>
      </c>
      <c r="MV21" s="35">
        <f t="shared" si="433"/>
        <v>1.0882690744509753</v>
      </c>
      <c r="MW21" s="36">
        <f t="shared" si="434"/>
        <v>1.0935951658526335</v>
      </c>
      <c r="MX21" s="41">
        <f t="shared" si="435"/>
        <v>3.4683148629404799</v>
      </c>
      <c r="MY21" s="271">
        <f t="shared" si="436"/>
        <v>3.9207382243295918</v>
      </c>
      <c r="MZ21" s="42">
        <f t="shared" si="437"/>
        <v>2.6626679444592019</v>
      </c>
      <c r="NA21" s="140">
        <f t="shared" si="438"/>
        <v>3.125604343523412</v>
      </c>
      <c r="NB21" s="34">
        <f t="shared" si="382"/>
        <v>1.0861297719720482</v>
      </c>
      <c r="NC21" s="35">
        <f t="shared" si="229"/>
        <v>1.0773442465254475</v>
      </c>
      <c r="ND21" s="35">
        <f t="shared" si="383"/>
        <v>1.0882835859117457</v>
      </c>
      <c r="NE21" s="141">
        <f t="shared" si="231"/>
        <v>1.0936069188659314</v>
      </c>
      <c r="NF21" s="37">
        <f t="shared" si="384"/>
        <v>3.4679048013367577</v>
      </c>
      <c r="NG21" s="38">
        <f t="shared" si="233"/>
        <v>3.9209954291238223</v>
      </c>
      <c r="NH21" s="38">
        <f t="shared" si="385"/>
        <v>2.6627034496502686</v>
      </c>
      <c r="NI21" s="39">
        <f t="shared" si="235"/>
        <v>3.1256379348107188</v>
      </c>
      <c r="NJ21" s="118">
        <f t="shared" si="439"/>
        <v>4.1006160372214495E-4</v>
      </c>
      <c r="NK21" s="118">
        <f t="shared" si="440"/>
        <v>-2.5720479423041454E-4</v>
      </c>
      <c r="NL21" s="118">
        <f t="shared" si="441"/>
        <v>-3.5505191066764752E-5</v>
      </c>
      <c r="NM21" s="118">
        <f t="shared" si="442"/>
        <v>-3.3591287306844464E-5</v>
      </c>
      <c r="NN21" s="119">
        <f t="shared" si="386"/>
        <v>0.46293448516045005</v>
      </c>
      <c r="NO21" s="120">
        <f t="shared" si="387"/>
        <v>0.54300203988779205</v>
      </c>
      <c r="NP21" s="120">
        <f t="shared" si="242"/>
        <v>0.34226686652603883</v>
      </c>
      <c r="NQ21" s="120">
        <f t="shared" si="388"/>
        <v>1.7465067763781376E-2</v>
      </c>
      <c r="NR21" s="120">
        <f>R21*JE21+0.003</f>
        <v>0.20446241937893919</v>
      </c>
      <c r="NS21" s="120">
        <f t="shared" si="389"/>
        <v>0</v>
      </c>
      <c r="NT21" s="120">
        <f t="shared" si="390"/>
        <v>0.69250597620300081</v>
      </c>
      <c r="NU21" s="120">
        <f t="shared" si="391"/>
        <v>2.5497744923897756E-2</v>
      </c>
      <c r="NV21" s="120">
        <f t="shared" si="392"/>
        <v>8.0625280391771563E-4</v>
      </c>
      <c r="NW21" s="120">
        <f t="shared" si="393"/>
        <v>3.5688175761037701E-2</v>
      </c>
      <c r="NX21" s="120">
        <f t="shared" si="394"/>
        <v>6.8747113674090463E-2</v>
      </c>
      <c r="NY21" s="120">
        <f t="shared" si="395"/>
        <v>0.75755568232924653</v>
      </c>
      <c r="NZ21" s="120">
        <f t="shared" si="396"/>
        <v>0.11649492631952278</v>
      </c>
      <c r="OA21" s="120">
        <f t="shared" si="397"/>
        <v>4.0312640195885782E-4</v>
      </c>
      <c r="OB21" s="120">
        <f t="shared" si="398"/>
        <v>0.40453734358202298</v>
      </c>
      <c r="OC21" s="121">
        <f t="shared" si="399"/>
        <v>0.24862820840812555</v>
      </c>
      <c r="OD21" s="4"/>
      <c r="OE21" s="4">
        <f t="shared" si="255"/>
        <v>10265.422976084517</v>
      </c>
      <c r="OF21" s="4"/>
      <c r="OG21" s="4"/>
      <c r="OH21" s="4">
        <f t="shared" si="256"/>
        <v>150.44073886194491</v>
      </c>
      <c r="OI21" s="4"/>
      <c r="OJ21" s="583">
        <f t="shared" si="257"/>
        <v>9737.5454539449765</v>
      </c>
      <c r="OK21" s="284">
        <f t="shared" si="258"/>
        <v>462.73500000000001</v>
      </c>
      <c r="OL21" s="584">
        <f t="shared" si="443"/>
        <v>4.7520702438675851E-2</v>
      </c>
      <c r="OM21" s="585">
        <f t="shared" si="281"/>
        <v>855.13</v>
      </c>
      <c r="ON21" s="284">
        <f t="shared" si="444"/>
        <v>897.88650000000007</v>
      </c>
      <c r="OO21" s="33">
        <f t="shared" si="445"/>
        <v>1.9403902881778989</v>
      </c>
      <c r="OP21" s="586">
        <f t="shared" si="282"/>
        <v>4.4688007060722568E-2</v>
      </c>
      <c r="OQ21" s="33">
        <f t="shared" si="260"/>
        <v>0.17520997745208566</v>
      </c>
      <c r="OR21" s="39">
        <f t="shared" si="261"/>
        <v>0.37967239683102483</v>
      </c>
      <c r="OS21" s="587"/>
      <c r="OT21" s="284">
        <f t="shared" ref="OT21:OT52" si="469">CE21*1.05*1.2</f>
        <v>0</v>
      </c>
      <c r="OU21" s="584"/>
      <c r="OV21" s="585">
        <f t="shared" si="283"/>
        <v>0</v>
      </c>
      <c r="OW21" s="284">
        <f>OV21*1.05</f>
        <v>0</v>
      </c>
      <c r="OX21" s="33"/>
      <c r="OY21" s="30"/>
      <c r="OZ21" s="33"/>
      <c r="PA21" s="588"/>
      <c r="PB21" s="32">
        <f t="shared" si="263"/>
        <v>3.9207382243295918</v>
      </c>
      <c r="PC21" s="589">
        <f t="shared" si="264"/>
        <v>1.0446880070607225</v>
      </c>
      <c r="PD21" s="590">
        <f>PB21*PC21+0.001</f>
        <v>4.0969482017816778</v>
      </c>
      <c r="PE21" s="591">
        <f t="shared" si="265"/>
        <v>0.46293448516045005</v>
      </c>
      <c r="PF21" s="592">
        <f t="shared" si="266"/>
        <v>0.54300203988779205</v>
      </c>
      <c r="PG21" s="592">
        <f t="shared" si="267"/>
        <v>0.34226686652603883</v>
      </c>
      <c r="PH21" s="592">
        <f t="shared" si="268"/>
        <v>1.7465067763781376E-2</v>
      </c>
      <c r="PI21" s="593">
        <f t="shared" si="284"/>
        <v>0.37967239683102483</v>
      </c>
      <c r="PJ21" s="593">
        <f t="shared" si="285"/>
        <v>0</v>
      </c>
      <c r="PK21" s="592">
        <f t="shared" si="269"/>
        <v>0.69250597620300081</v>
      </c>
      <c r="PL21" s="592">
        <f t="shared" si="270"/>
        <v>2.5497744923897756E-2</v>
      </c>
      <c r="PM21" s="592">
        <f t="shared" si="271"/>
        <v>8.0625280391771563E-4</v>
      </c>
      <c r="PN21" s="592">
        <f t="shared" si="272"/>
        <v>3.5688175761037701E-2</v>
      </c>
      <c r="PO21" s="592">
        <f t="shared" si="273"/>
        <v>6.8747113674090463E-2</v>
      </c>
      <c r="PP21" s="592">
        <f t="shared" si="274"/>
        <v>0.75755568232924653</v>
      </c>
      <c r="PQ21" s="592">
        <f t="shared" si="275"/>
        <v>0.11649492631952278</v>
      </c>
      <c r="PR21" s="592">
        <f t="shared" si="276"/>
        <v>4.0312640195885782E-4</v>
      </c>
      <c r="PS21" s="592">
        <f t="shared" si="277"/>
        <v>0.40453734358202298</v>
      </c>
      <c r="PT21" s="594">
        <f t="shared" si="278"/>
        <v>0.24862820840812555</v>
      </c>
      <c r="PU21" s="334"/>
      <c r="PV21" s="310">
        <f t="shared" si="286"/>
        <v>4.0962054065759084</v>
      </c>
      <c r="PW21" s="281">
        <f t="shared" si="287"/>
        <v>7.4279520576947533E-4</v>
      </c>
      <c r="PX21" s="4"/>
      <c r="QA21" s="133">
        <f t="shared" si="288"/>
        <v>507.80286476953347</v>
      </c>
      <c r="QB21" s="323">
        <f t="shared" si="289"/>
        <v>0</v>
      </c>
      <c r="QC21" s="258"/>
      <c r="QD21" s="323">
        <v>0</v>
      </c>
      <c r="QF21" s="133">
        <f t="shared" si="279"/>
        <v>942.95436476953341</v>
      </c>
      <c r="QH21" s="133">
        <f t="shared" si="290"/>
        <v>0</v>
      </c>
      <c r="QJ21" s="390">
        <f>'лист 1'!E139</f>
        <v>855.13</v>
      </c>
      <c r="QK21" s="390">
        <f>'лист 1'!F139</f>
        <v>0</v>
      </c>
      <c r="QM21" s="389">
        <f t="shared" si="291"/>
        <v>0</v>
      </c>
      <c r="QN21" s="389">
        <f t="shared" si="292"/>
        <v>0</v>
      </c>
      <c r="QP21" s="4">
        <f t="shared" si="293"/>
        <v>9737.5454539449765</v>
      </c>
      <c r="QQ21" s="4">
        <f t="shared" si="294"/>
        <v>10175.180553944976</v>
      </c>
      <c r="QS21" s="395">
        <f t="shared" si="295"/>
        <v>10.57259864712516</v>
      </c>
      <c r="QU21" s="5">
        <v>2</v>
      </c>
    </row>
    <row r="22" spans="1:463" ht="15.05" customHeight="1" x14ac:dyDescent="0.3">
      <c r="A22" s="452">
        <f t="shared" si="296"/>
        <v>11</v>
      </c>
      <c r="B22" s="25" t="s">
        <v>164</v>
      </c>
      <c r="C22" s="26">
        <v>9</v>
      </c>
      <c r="D22" s="256">
        <v>8454.2999999999993</v>
      </c>
      <c r="E22" s="27">
        <v>8454.2999999999993</v>
      </c>
      <c r="F22" s="28">
        <v>1020.7</v>
      </c>
      <c r="G22" s="311">
        <f t="shared" si="280"/>
        <v>7433.5999999999995</v>
      </c>
      <c r="H22" s="27"/>
      <c r="I22" s="257"/>
      <c r="J22" s="32">
        <v>3.5424521067710151</v>
      </c>
      <c r="K22" s="33">
        <v>4.1242521067710154</v>
      </c>
      <c r="L22" s="33">
        <v>2.7746</v>
      </c>
      <c r="M22" s="122">
        <v>3.2450999999999999</v>
      </c>
      <c r="N22" s="1">
        <v>0.47049999999999997</v>
      </c>
      <c r="O22" s="2">
        <v>0.64300000000000002</v>
      </c>
      <c r="P22" s="2">
        <v>0.29735210677101531</v>
      </c>
      <c r="Q22" s="2">
        <v>2.52E-2</v>
      </c>
      <c r="R22" s="2">
        <v>0.28970000000000001</v>
      </c>
      <c r="S22" s="2">
        <v>0</v>
      </c>
      <c r="T22" s="2">
        <v>0.53280000000000005</v>
      </c>
      <c r="U22" s="2">
        <v>0.04</v>
      </c>
      <c r="V22" s="2">
        <v>1.2999999999999999E-3</v>
      </c>
      <c r="W22" s="2">
        <v>2.81E-2</v>
      </c>
      <c r="X22" s="2">
        <v>0.1226</v>
      </c>
      <c r="Y22" s="2">
        <v>0.87360000000000004</v>
      </c>
      <c r="Z22" s="2">
        <v>0.17780000000000001</v>
      </c>
      <c r="AA22" s="2">
        <v>1E-4</v>
      </c>
      <c r="AB22" s="2">
        <v>0.3301</v>
      </c>
      <c r="AC22" s="3">
        <v>0.29210000000000003</v>
      </c>
      <c r="AD22" s="123">
        <v>1534.31</v>
      </c>
      <c r="AE22" s="60">
        <v>337.54820000000001</v>
      </c>
      <c r="AF22" s="60">
        <v>1032.6719484299999</v>
      </c>
      <c r="AG22" s="60">
        <f t="shared" si="0"/>
        <v>102.20767342391082</v>
      </c>
      <c r="AH22" s="60">
        <f t="shared" si="1"/>
        <v>323.16435954168418</v>
      </c>
      <c r="AI22" s="60">
        <v>37.93065868075</v>
      </c>
      <c r="AJ22" s="60">
        <v>214.79963910532291</v>
      </c>
      <c r="AK22" s="60">
        <f t="shared" si="2"/>
        <v>4.1552990184924719</v>
      </c>
      <c r="AL22" s="60">
        <f t="shared" si="3"/>
        <v>125.71535517989413</v>
      </c>
      <c r="AM22" s="60">
        <v>157.86302231080367</v>
      </c>
      <c r="AN22" s="124">
        <v>3978.1481622322517</v>
      </c>
      <c r="AO22" s="123">
        <v>2024.93</v>
      </c>
      <c r="AP22" s="60">
        <v>445.4846</v>
      </c>
      <c r="AQ22" s="60">
        <v>1362.8852112900001</v>
      </c>
      <c r="AR22" s="60">
        <f t="shared" si="4"/>
        <v>134.89020090221649</v>
      </c>
      <c r="AS22" s="60">
        <f t="shared" si="5"/>
        <v>426.50129802109262</v>
      </c>
      <c r="AT22" s="125">
        <v>187.57598650903299</v>
      </c>
      <c r="AU22" s="126">
        <v>22.296126958906438</v>
      </c>
      <c r="AV22" s="60">
        <v>293.52393323932944</v>
      </c>
      <c r="AW22" s="60">
        <f t="shared" si="6"/>
        <v>5.6782204885148282</v>
      </c>
      <c r="AX22" s="60">
        <f t="shared" si="7"/>
        <v>171.79016535911586</v>
      </c>
      <c r="AY22" s="60">
        <v>215.71998655191817</v>
      </c>
      <c r="AZ22" s="124">
        <v>5436.1436611083363</v>
      </c>
      <c r="BA22" s="127">
        <v>319</v>
      </c>
      <c r="BB22" s="60">
        <v>1625.9961666666663</v>
      </c>
      <c r="BC22" s="60">
        <v>169.5681423058216</v>
      </c>
      <c r="BD22" s="61">
        <v>135.65451384465729</v>
      </c>
      <c r="BE22" s="61">
        <v>33.913628461164308</v>
      </c>
      <c r="BF22" s="60">
        <v>63.588064374999995</v>
      </c>
      <c r="BG22" s="61">
        <v>50.870451500000001</v>
      </c>
      <c r="BH22" s="61">
        <v>12.717612874999993</v>
      </c>
      <c r="BI22" s="60">
        <v>135.71812325436659</v>
      </c>
      <c r="BJ22" s="61">
        <f t="shared" si="8"/>
        <v>79.43147456083662</v>
      </c>
      <c r="BK22" s="60">
        <f t="shared" si="9"/>
        <v>2.6254670943557219</v>
      </c>
      <c r="BL22" s="60">
        <v>99.743524830092724</v>
      </c>
      <c r="BM22" s="124">
        <v>2513.5368257183363</v>
      </c>
      <c r="BN22" s="123">
        <v>77.7</v>
      </c>
      <c r="BO22" s="60">
        <v>17.094000000000001</v>
      </c>
      <c r="BP22" s="60">
        <v>52.296218100000004</v>
      </c>
      <c r="BQ22" s="60">
        <f t="shared" si="10"/>
        <v>5.175965890229401</v>
      </c>
      <c r="BR22" s="60">
        <f t="shared" si="11"/>
        <v>16.365578492214002</v>
      </c>
      <c r="BS22" s="60">
        <v>10.3252834042583</v>
      </c>
      <c r="BT22" s="60">
        <v>11.491331609810857</v>
      </c>
      <c r="BU22" s="60">
        <f t="shared" si="12"/>
        <v>0.22229980999179103</v>
      </c>
      <c r="BV22" s="60">
        <f t="shared" si="13"/>
        <v>6.7255086686107806</v>
      </c>
      <c r="BW22" s="60">
        <v>8.4453416557034586</v>
      </c>
      <c r="BX22" s="124">
        <v>212.82260972372714</v>
      </c>
      <c r="BY22" s="59">
        <v>1592.95</v>
      </c>
      <c r="BZ22" s="60">
        <v>116.28534999999999</v>
      </c>
      <c r="CA22" s="61">
        <f t="shared" si="14"/>
        <v>68.058094223799998</v>
      </c>
      <c r="CB22" s="61">
        <f t="shared" si="15"/>
        <v>2.24954009575</v>
      </c>
      <c r="CC22" s="60">
        <v>85.461767499999993</v>
      </c>
      <c r="CD22" s="62">
        <v>2153.6365409999999</v>
      </c>
      <c r="CE22" s="123"/>
      <c r="CF22" s="60">
        <v>0</v>
      </c>
      <c r="CG22" s="61">
        <f t="shared" si="16"/>
        <v>0</v>
      </c>
      <c r="CH22" s="61">
        <f t="shared" si="17"/>
        <v>0</v>
      </c>
      <c r="CI22" s="60">
        <v>0</v>
      </c>
      <c r="CJ22" s="124">
        <v>0</v>
      </c>
      <c r="CK22" s="128">
        <v>1659.7751855183956</v>
      </c>
      <c r="CL22" s="129">
        <v>365.15054081404708</v>
      </c>
      <c r="CM22" s="129">
        <v>182.70209508740305</v>
      </c>
      <c r="CN22" s="130">
        <v>134.43471485952884</v>
      </c>
      <c r="CO22" s="131">
        <f t="shared" si="305"/>
        <v>65.530201758277329</v>
      </c>
      <c r="CP22" s="129">
        <v>1117.1166679387129</v>
      </c>
      <c r="CQ22" s="131">
        <f t="shared" si="19"/>
        <v>110.56550509256618</v>
      </c>
      <c r="CR22" s="129">
        <v>349.59049006474083</v>
      </c>
      <c r="CS22" s="129">
        <v>242.70634772317487</v>
      </c>
      <c r="CT22" s="131">
        <f t="shared" si="20"/>
        <v>4.6951542967048185</v>
      </c>
      <c r="CU22" s="131">
        <f t="shared" si="21"/>
        <v>142.04825871924712</v>
      </c>
      <c r="CV22" s="129">
        <f t="shared" si="306"/>
        <v>3567.4508370817334</v>
      </c>
      <c r="CW22" s="124">
        <f t="shared" si="404"/>
        <v>4494.9880547229841</v>
      </c>
      <c r="CX22" s="123">
        <v>249.90915000000001</v>
      </c>
      <c r="CY22" s="60">
        <v>18.24336795</v>
      </c>
      <c r="CZ22" s="60">
        <f t="shared" si="24"/>
        <v>0.35291795299275003</v>
      </c>
      <c r="DA22" s="60">
        <f t="shared" si="25"/>
        <v>10.6772594733606</v>
      </c>
      <c r="DB22" s="60">
        <v>13.407625897499999</v>
      </c>
      <c r="DC22" s="124">
        <v>337.87217261699999</v>
      </c>
      <c r="DD22" s="123">
        <v>8.3839000000000006</v>
      </c>
      <c r="DE22" s="60">
        <v>0.61202469999999998</v>
      </c>
      <c r="DF22" s="60">
        <f t="shared" si="26"/>
        <v>1.18396178215E-2</v>
      </c>
      <c r="DG22" s="60">
        <f t="shared" si="27"/>
        <v>0.35819847211959999</v>
      </c>
      <c r="DH22" s="60">
        <v>0.44979623499999999</v>
      </c>
      <c r="DI22" s="124">
        <v>11.334865122</v>
      </c>
      <c r="DJ22" s="59">
        <v>91.924144301135996</v>
      </c>
      <c r="DK22" s="60">
        <v>20.223311746249919</v>
      </c>
      <c r="DL22" s="60">
        <v>1.5090053220631958</v>
      </c>
      <c r="DM22" s="60">
        <v>61.869821094312485</v>
      </c>
      <c r="DN22" s="60">
        <f t="shared" si="28"/>
        <v>6.123503672988484</v>
      </c>
      <c r="DO22" s="60">
        <f t="shared" si="29"/>
        <v>19.361541813254149</v>
      </c>
      <c r="DP22" s="60">
        <v>12.813418619854597</v>
      </c>
      <c r="DQ22" s="60">
        <f t="shared" si="30"/>
        <v>0.24787558320108719</v>
      </c>
      <c r="DR22" s="60">
        <f t="shared" si="31"/>
        <v>7.4992838888050599</v>
      </c>
      <c r="DS22" s="60">
        <v>9.4169850541808113</v>
      </c>
      <c r="DT22" s="62">
        <v>237.30802336535635</v>
      </c>
      <c r="DU22" s="123">
        <v>398.52</v>
      </c>
      <c r="DV22" s="60">
        <v>87.674400000000006</v>
      </c>
      <c r="DW22" s="60">
        <v>268.22508155999998</v>
      </c>
      <c r="DX22" s="60">
        <f t="shared" si="32"/>
        <v>26.547309222319438</v>
      </c>
      <c r="DY22" s="60">
        <f t="shared" si="33"/>
        <v>83.938357023386388</v>
      </c>
      <c r="DZ22" s="60">
        <v>7.6890003535833298</v>
      </c>
      <c r="EA22" s="60">
        <v>4.8585785874166696</v>
      </c>
      <c r="EB22" s="60"/>
      <c r="EC22" s="60">
        <v>55.988595416572984</v>
      </c>
      <c r="ED22" s="60">
        <f t="shared" si="34"/>
        <v>1.0830993783336045</v>
      </c>
      <c r="EE22" s="60">
        <f t="shared" si="35"/>
        <v>32.768333262266836</v>
      </c>
      <c r="EF22" s="60">
        <v>41.147782795878648</v>
      </c>
      <c r="EG22" s="124">
        <v>1036.9241264561417</v>
      </c>
      <c r="EH22" s="128">
        <v>1572.7265015650801</v>
      </c>
      <c r="EI22" s="129">
        <v>345.99983034431756</v>
      </c>
      <c r="EJ22" s="129">
        <v>2485.4582631593394</v>
      </c>
      <c r="EK22" s="129">
        <v>1058.5282900578818</v>
      </c>
      <c r="EL22" s="129">
        <f t="shared" si="36"/>
        <v>104.7667789801888</v>
      </c>
      <c r="EM22" s="129">
        <v>331.25584309071354</v>
      </c>
      <c r="EN22" s="129">
        <v>398.7780406142432</v>
      </c>
      <c r="EO22" s="129">
        <f t="shared" si="37"/>
        <v>7.7143611956825353</v>
      </c>
      <c r="EP22" s="129">
        <f t="shared" si="38"/>
        <v>233.3920262742169</v>
      </c>
      <c r="EQ22" s="129">
        <v>5861.4909257408617</v>
      </c>
      <c r="ER22" s="124">
        <v>7385.4785664334859</v>
      </c>
      <c r="ES22" s="123">
        <v>564.14</v>
      </c>
      <c r="ET22" s="60">
        <v>124.1108</v>
      </c>
      <c r="EU22" s="60">
        <v>379.69611942</v>
      </c>
      <c r="EV22" s="60">
        <f t="shared" si="39"/>
        <v>37.580043723475086</v>
      </c>
      <c r="EW22" s="60">
        <f t="shared" si="40"/>
        <v>118.82210361129479</v>
      </c>
      <c r="EX22" s="60">
        <v>44.40682580715</v>
      </c>
      <c r="EY22" s="60">
        <v>81.201823401581905</v>
      </c>
      <c r="EZ22" s="60">
        <f t="shared" si="41"/>
        <v>1.5708492737036019</v>
      </c>
      <c r="FA22" s="60">
        <f t="shared" si="42"/>
        <v>47.52482877859704</v>
      </c>
      <c r="FB22" s="60">
        <v>59.6777784314366</v>
      </c>
      <c r="FC22" s="124">
        <v>1503.880016472202</v>
      </c>
      <c r="FD22" s="123">
        <v>0.83333333333333293</v>
      </c>
      <c r="FE22" s="60">
        <v>6.0833333333333302E-2</v>
      </c>
      <c r="FF22" s="60">
        <f t="shared" si="43"/>
        <v>1.1768208333333328E-3</v>
      </c>
      <c r="FG22" s="60">
        <f t="shared" si="44"/>
        <v>3.5603803333333316E-2</v>
      </c>
      <c r="FH22" s="60">
        <v>4.4708333333333301E-2</v>
      </c>
      <c r="FI22" s="124">
        <v>1.1266499999999995</v>
      </c>
      <c r="FJ22" s="123">
        <v>2064.1363166666602</v>
      </c>
      <c r="FK22" s="60">
        <v>150.681951116666</v>
      </c>
      <c r="FL22" s="60">
        <f t="shared" si="45"/>
        <v>2.9149423443519038</v>
      </c>
      <c r="FM22" s="60">
        <f t="shared" si="46"/>
        <v>88.189324166148879</v>
      </c>
      <c r="FN22" s="60">
        <v>110.741</v>
      </c>
      <c r="FO22" s="124">
        <v>2790.6711213399913</v>
      </c>
      <c r="FP22" s="123">
        <v>1606.2258333333425</v>
      </c>
      <c r="FQ22" s="60">
        <v>117.254485833334</v>
      </c>
      <c r="FR22" s="60">
        <f t="shared" si="47"/>
        <v>2.2682880284458462</v>
      </c>
      <c r="FS22" s="60">
        <f t="shared" si="48"/>
        <v>68.625298414703721</v>
      </c>
      <c r="FT22" s="60">
        <v>86.174015958333499</v>
      </c>
      <c r="FU22" s="62">
        <v>2171.5852021500118</v>
      </c>
      <c r="FV22" s="132">
        <f t="shared" si="307"/>
        <v>9667.3115142892257</v>
      </c>
      <c r="FW22" s="133">
        <f t="shared" si="308"/>
        <v>2922.093942863311</v>
      </c>
      <c r="FX22" s="133">
        <f t="shared" si="309"/>
        <v>274.35129406184103</v>
      </c>
      <c r="FY22" s="133">
        <f t="shared" si="310"/>
        <v>1625.9961666666663</v>
      </c>
      <c r="FZ22" s="133">
        <f t="shared" si="311"/>
        <v>1592.95</v>
      </c>
      <c r="GA22" s="133">
        <f t="shared" si="312"/>
        <v>0</v>
      </c>
      <c r="GB22" s="133">
        <f t="shared" si="405"/>
        <v>249.90915000000001</v>
      </c>
      <c r="GC22" s="133">
        <f t="shared" si="406"/>
        <v>8.3839000000000006</v>
      </c>
      <c r="GD22" s="133">
        <f t="shared" si="407"/>
        <v>2064.1363166666602</v>
      </c>
      <c r="GE22" s="133">
        <f t="shared" si="408"/>
        <v>1606.2258333333425</v>
      </c>
      <c r="GF22" s="133">
        <f t="shared" si="313"/>
        <v>5333.289357890907</v>
      </c>
      <c r="GG22" s="134">
        <f t="shared" si="314"/>
        <v>2036.1794774232242</v>
      </c>
      <c r="GH22" s="134">
        <f t="shared" si="315"/>
        <v>527.85698090789469</v>
      </c>
      <c r="GI22" s="133">
        <f t="shared" si="316"/>
        <v>1850.1592659175901</v>
      </c>
      <c r="GJ22" s="134">
        <f t="shared" si="317"/>
        <v>1321.0635961589687</v>
      </c>
      <c r="GK22" s="135">
        <f t="shared" si="318"/>
        <v>35.791330999175791</v>
      </c>
      <c r="GL22" s="132">
        <f t="shared" si="409"/>
        <v>27194.806741689543</v>
      </c>
      <c r="GM22" s="136">
        <f t="shared" si="410"/>
        <v>34265.456494528822</v>
      </c>
      <c r="GN22" s="114">
        <f t="shared" si="411"/>
        <v>29940.234751378812</v>
      </c>
      <c r="GO22" s="115">
        <f t="shared" si="412"/>
        <v>16200.82906955408</v>
      </c>
      <c r="GP22" s="115">
        <f t="shared" si="413"/>
        <v>1050.1870400843418</v>
      </c>
      <c r="GQ22" s="30">
        <f t="shared" si="414"/>
        <v>0.54110561270091573</v>
      </c>
      <c r="GR22" s="31">
        <f t="shared" si="415"/>
        <v>3.5076112422130504E-2</v>
      </c>
      <c r="GS22" s="137">
        <f t="shared" si="72"/>
        <v>1.0902245393244214</v>
      </c>
      <c r="GT22" s="116">
        <f t="shared" si="319"/>
        <v>34265.456494528822</v>
      </c>
      <c r="GU22" s="115">
        <f t="shared" si="446"/>
        <v>16410.938780717988</v>
      </c>
      <c r="GV22" s="115">
        <f t="shared" si="447"/>
        <v>1055.8795035208284</v>
      </c>
      <c r="GW22" s="24">
        <f t="shared" si="416"/>
        <v>0.47893536113661084</v>
      </c>
      <c r="GX22" s="117">
        <f t="shared" si="417"/>
        <v>3.0814692449505847E-2</v>
      </c>
      <c r="GY22" s="137">
        <f t="shared" si="78"/>
        <v>1.0798223669505354</v>
      </c>
      <c r="GZ22" s="114">
        <f t="shared" si="448"/>
        <v>23448.549763428222</v>
      </c>
      <c r="HA22" s="115">
        <f t="shared" si="418"/>
        <v>13030.167777389152</v>
      </c>
      <c r="HB22" s="115">
        <f t="shared" si="419"/>
        <v>677.84014993375717</v>
      </c>
      <c r="HC22" s="30">
        <f t="shared" si="420"/>
        <v>0.55569184059782628</v>
      </c>
      <c r="HD22" s="31">
        <f t="shared" si="421"/>
        <v>2.8907551075544883E-2</v>
      </c>
      <c r="HE22" s="137">
        <f t="shared" si="84"/>
        <v>1.0915546910832814</v>
      </c>
      <c r="HF22" s="114">
        <f t="shared" si="422"/>
        <v>27426.697925660475</v>
      </c>
      <c r="HG22" s="115">
        <f t="shared" si="423"/>
        <v>16078.727006859161</v>
      </c>
      <c r="HH22" s="115">
        <f t="shared" si="424"/>
        <v>811.85749521118532</v>
      </c>
      <c r="HI22" s="30">
        <f t="shared" si="425"/>
        <v>0.58624363204204288</v>
      </c>
      <c r="HJ22" s="31">
        <f t="shared" si="426"/>
        <v>2.9600993069297261E-2</v>
      </c>
      <c r="HK22" s="138">
        <f t="shared" si="90"/>
        <v>1.0964495709674222</v>
      </c>
      <c r="HL22" s="29">
        <f t="shared" si="320"/>
        <v>3.862068216183256</v>
      </c>
      <c r="HM22" s="30">
        <f t="shared" si="321"/>
        <v>4.4534596718342101</v>
      </c>
      <c r="HN22" s="30">
        <f t="shared" si="322"/>
        <v>3.0286276458796726</v>
      </c>
      <c r="HO22" s="31">
        <f t="shared" si="323"/>
        <v>3.5580885027463816</v>
      </c>
      <c r="HR22" s="32">
        <f t="shared" si="324"/>
        <v>2419.4914519603253</v>
      </c>
      <c r="HS22" s="33">
        <f t="shared" si="96"/>
        <v>2798.6257624825084</v>
      </c>
      <c r="HT22" s="33">
        <f t="shared" si="325"/>
        <v>106.36297244240329</v>
      </c>
      <c r="HU22" s="33">
        <f t="shared" si="98"/>
        <v>122.83859687373156</v>
      </c>
      <c r="HV22" s="33">
        <f t="shared" si="326"/>
        <v>3157.260446216073</v>
      </c>
      <c r="HW22" s="30">
        <f t="shared" si="427"/>
        <v>0.76632621640702714</v>
      </c>
      <c r="HX22" s="31">
        <f t="shared" si="428"/>
        <v>3.3688374543151052E-2</v>
      </c>
      <c r="HY22" s="139">
        <f t="shared" si="102"/>
        <v>1.1253016473277153</v>
      </c>
      <c r="HZ22" s="32">
        <f t="shared" si="327"/>
        <v>3200.3301853238545</v>
      </c>
      <c r="IA22" s="33">
        <f t="shared" si="104"/>
        <v>3701.8219253641028</v>
      </c>
      <c r="IB22" s="33">
        <f t="shared" si="328"/>
        <v>162.86454834963774</v>
      </c>
      <c r="IC22" s="33">
        <f t="shared" si="106"/>
        <v>188.09226688899665</v>
      </c>
      <c r="ID22" s="33">
        <f t="shared" si="329"/>
        <v>4314.399731038362</v>
      </c>
      <c r="IE22" s="30">
        <f t="shared" si="449"/>
        <v>0.74177878380166218</v>
      </c>
      <c r="IF22" s="31">
        <f t="shared" si="450"/>
        <v>3.774906325391425E-2</v>
      </c>
      <c r="IG22" s="139">
        <f t="shared" si="110"/>
        <v>1.1220840653197519</v>
      </c>
      <c r="IH22" s="32">
        <f t="shared" si="330"/>
        <v>96.906398964220671</v>
      </c>
      <c r="II22" s="33">
        <f t="shared" si="112"/>
        <v>112.09163168191405</v>
      </c>
      <c r="IJ22" s="33">
        <f t="shared" si="331"/>
        <v>189.150432439013</v>
      </c>
      <c r="IK22" s="33">
        <f t="shared" si="114"/>
        <v>218.44983442381613</v>
      </c>
      <c r="IL22" s="33">
        <f t="shared" si="332"/>
        <v>1994.8704966018543</v>
      </c>
      <c r="IM22" s="30">
        <f t="shared" si="333"/>
        <v>4.8577789450139783E-2</v>
      </c>
      <c r="IN22" s="31">
        <f t="shared" si="334"/>
        <v>9.4818401876823458E-2</v>
      </c>
      <c r="IO22" s="139">
        <f t="shared" si="118"/>
        <v>1.0222995100575569</v>
      </c>
      <c r="IP22" s="32">
        <f t="shared" si="335"/>
        <v>122.96512633620624</v>
      </c>
      <c r="IQ22" s="33">
        <f t="shared" si="120"/>
        <v>142.23376163308976</v>
      </c>
      <c r="IR22" s="33">
        <f t="shared" si="336"/>
        <v>5.3982657002211925</v>
      </c>
      <c r="IS22" s="33">
        <f t="shared" si="122"/>
        <v>6.2344570571854554</v>
      </c>
      <c r="IT22" s="33">
        <f t="shared" si="337"/>
        <v>168.90683311406914</v>
      </c>
      <c r="IU22" s="30">
        <f t="shared" si="451"/>
        <v>0.7280056352318397</v>
      </c>
      <c r="IV22" s="31">
        <f t="shared" si="452"/>
        <v>3.196001961966536E-2</v>
      </c>
      <c r="IW22" s="139">
        <f t="shared" si="126"/>
        <v>1.1190290900799154</v>
      </c>
      <c r="IX22" s="32">
        <f t="shared" si="338"/>
        <v>83.03087495303599</v>
      </c>
      <c r="IY22" s="33">
        <f t="shared" si="128"/>
        <v>96.041813058176729</v>
      </c>
      <c r="IZ22" s="33">
        <f t="shared" si="339"/>
        <v>2.24954009575</v>
      </c>
      <c r="JA22" s="33">
        <f t="shared" si="130"/>
        <v>2.5979938565816751</v>
      </c>
      <c r="JB22" s="33">
        <f t="shared" si="340"/>
        <v>1709.2353499999999</v>
      </c>
      <c r="JC22" s="30">
        <f t="shared" si="453"/>
        <v>4.857778945013979E-2</v>
      </c>
      <c r="JD22" s="31">
        <f t="shared" si="454"/>
        <v>1.3161090400745574E-3</v>
      </c>
      <c r="JE22" s="139">
        <f t="shared" si="455"/>
        <v>1.0078160048971445</v>
      </c>
      <c r="JF22" s="32">
        <f t="shared" si="341"/>
        <v>0</v>
      </c>
      <c r="JG22" s="33">
        <f t="shared" si="136"/>
        <v>0</v>
      </c>
      <c r="JH22" s="33">
        <f t="shared" si="342"/>
        <v>0</v>
      </c>
      <c r="JI22" s="33">
        <f t="shared" si="138"/>
        <v>0</v>
      </c>
      <c r="JJ22" s="33">
        <f t="shared" si="343"/>
        <v>0</v>
      </c>
      <c r="JK22" s="30"/>
      <c r="JL22" s="31"/>
      <c r="JM22" s="139"/>
      <c r="JN22" s="32">
        <f t="shared" si="347"/>
        <v>2624.7249998489078</v>
      </c>
      <c r="JO22" s="33">
        <f t="shared" si="141"/>
        <v>3036.0194073252319</v>
      </c>
      <c r="JP22" s="33">
        <f t="shared" si="348"/>
        <v>180.79086114754833</v>
      </c>
      <c r="JQ22" s="33">
        <f t="shared" si="143"/>
        <v>208.79536553930356</v>
      </c>
      <c r="JR22" s="33">
        <f t="shared" si="349"/>
        <v>3567.450837081733</v>
      </c>
      <c r="JS22" s="30">
        <f t="shared" si="350"/>
        <v>0.73574244459553662</v>
      </c>
      <c r="JT22" s="31">
        <f t="shared" si="351"/>
        <v>5.0677884406513621E-2</v>
      </c>
      <c r="JU22" s="139">
        <f t="shared" si="147"/>
        <v>1.1231408453626897</v>
      </c>
      <c r="JV22" s="32">
        <f t="shared" si="352"/>
        <v>13.026256557499931</v>
      </c>
      <c r="JW22" s="33">
        <f t="shared" si="149"/>
        <v>15.06747096006017</v>
      </c>
      <c r="JX22" s="33">
        <f t="shared" si="353"/>
        <v>0.35291795299275003</v>
      </c>
      <c r="JY22" s="33">
        <f t="shared" si="151"/>
        <v>0.40758494391132705</v>
      </c>
      <c r="JZ22" s="33">
        <f t="shared" si="354"/>
        <v>268.15251795</v>
      </c>
      <c r="KA22" s="30">
        <f t="shared" si="456"/>
        <v>4.857778945013979E-2</v>
      </c>
      <c r="KB22" s="31">
        <f t="shared" si="457"/>
        <v>1.3161090400745574E-3</v>
      </c>
      <c r="KC22" s="139">
        <f t="shared" si="155"/>
        <v>1.0078160048971445</v>
      </c>
      <c r="KD22" s="32">
        <f t="shared" si="355"/>
        <v>0.43700213598591198</v>
      </c>
      <c r="KE22" s="33">
        <f t="shared" si="157"/>
        <v>0.50548037069490437</v>
      </c>
      <c r="KF22" s="33">
        <f t="shared" si="356"/>
        <v>1.18396178215E-2</v>
      </c>
      <c r="KG22" s="33">
        <f t="shared" si="159"/>
        <v>1.3673574622050351E-2</v>
      </c>
      <c r="KH22" s="33">
        <f t="shared" si="357"/>
        <v>8.9959246999999998</v>
      </c>
      <c r="KI22" s="30">
        <f t="shared" si="458"/>
        <v>4.8577789450139797E-2</v>
      </c>
      <c r="KJ22" s="31">
        <f t="shared" si="459"/>
        <v>1.3161090400745574E-3</v>
      </c>
      <c r="KK22" s="139">
        <f t="shared" si="163"/>
        <v>1.0078160048971445</v>
      </c>
      <c r="KL22" s="32">
        <f t="shared" si="358"/>
        <v>144.91766340389813</v>
      </c>
      <c r="KM22" s="33">
        <f t="shared" si="165"/>
        <v>167.62626125928898</v>
      </c>
      <c r="KN22" s="33">
        <f t="shared" si="359"/>
        <v>6.371379256189571</v>
      </c>
      <c r="KO22" s="33">
        <f t="shared" si="167"/>
        <v>7.3583059029733358</v>
      </c>
      <c r="KP22" s="33">
        <f t="shared" si="360"/>
        <v>188.33970108361615</v>
      </c>
      <c r="KQ22" s="30">
        <f t="shared" si="429"/>
        <v>0.76944830309335488</v>
      </c>
      <c r="KR22" s="31">
        <f t="shared" si="430"/>
        <v>3.3829188532910032E-2</v>
      </c>
      <c r="KS22" s="139">
        <f t="shared" si="171"/>
        <v>1.1258126903984764</v>
      </c>
      <c r="KT22" s="32">
        <f t="shared" si="361"/>
        <v>628.57656214849692</v>
      </c>
      <c r="KU22" s="33">
        <f t="shared" si="173"/>
        <v>727.0745094371664</v>
      </c>
      <c r="KV22" s="33">
        <f t="shared" si="362"/>
        <v>27.630408600653041</v>
      </c>
      <c r="KW22" s="33">
        <f t="shared" si="175"/>
        <v>31.910358892894198</v>
      </c>
      <c r="KX22" s="33">
        <f t="shared" si="363"/>
        <v>822.9556559175727</v>
      </c>
      <c r="KY22" s="30">
        <f t="shared" si="460"/>
        <v>0.7638036844739241</v>
      </c>
      <c r="KZ22" s="31">
        <f t="shared" si="461"/>
        <v>3.3574601987328104E-2</v>
      </c>
      <c r="LA22" s="139">
        <f t="shared" si="179"/>
        <v>1.1248887432049011</v>
      </c>
      <c r="LB22" s="32">
        <f t="shared" si="364"/>
        <v>2607.5967325346128</v>
      </c>
      <c r="LC22" s="33">
        <f t="shared" si="181"/>
        <v>3016.2071405227866</v>
      </c>
      <c r="LD22" s="33">
        <f t="shared" si="365"/>
        <v>112.48114017587133</v>
      </c>
      <c r="LE22" s="33">
        <f t="shared" si="183"/>
        <v>129.90446878911379</v>
      </c>
      <c r="LF22" s="33">
        <f t="shared" si="366"/>
        <v>5861.4909257408617</v>
      </c>
      <c r="LG22" s="30">
        <f t="shared" si="431"/>
        <v>0.44486919208273384</v>
      </c>
      <c r="LH22" s="31">
        <f t="shared" si="432"/>
        <v>1.9189851456036213E-2</v>
      </c>
      <c r="LI22" s="139">
        <f t="shared" si="187"/>
        <v>1.0726835103899044</v>
      </c>
      <c r="LJ22" s="32">
        <f t="shared" si="367"/>
        <v>891.19405751566808</v>
      </c>
      <c r="LK22" s="33">
        <f t="shared" si="189"/>
        <v>1030.8441663283734</v>
      </c>
      <c r="LL22" s="33">
        <f t="shared" si="368"/>
        <v>39.150892997178687</v>
      </c>
      <c r="LM22" s="33">
        <f t="shared" si="191"/>
        <v>45.215366322441668</v>
      </c>
      <c r="LN22" s="33">
        <f t="shared" si="369"/>
        <v>1193.5555686287316</v>
      </c>
      <c r="LO22" s="30">
        <f t="shared" si="462"/>
        <v>0.74667160955024092</v>
      </c>
      <c r="LP22" s="31">
        <f t="shared" si="463"/>
        <v>3.2801902170469445E-2</v>
      </c>
      <c r="LQ22" s="139">
        <f t="shared" si="195"/>
        <v>1.1220844558627285</v>
      </c>
      <c r="LR22" s="32">
        <f t="shared" si="370"/>
        <v>4.3436640066666643E-2</v>
      </c>
      <c r="LS22" s="33">
        <f t="shared" si="197"/>
        <v>5.0243161565113312E-2</v>
      </c>
      <c r="LT22" s="33">
        <f t="shared" si="371"/>
        <v>1.1768208333333328E-3</v>
      </c>
      <c r="LU22" s="33">
        <f t="shared" si="199"/>
        <v>1.359110380416666E-3</v>
      </c>
      <c r="LV22" s="33">
        <f t="shared" si="372"/>
        <v>0.89416666666666633</v>
      </c>
      <c r="LW22" s="30">
        <f t="shared" si="373"/>
        <v>4.857778945013979E-2</v>
      </c>
      <c r="LX22" s="31">
        <f t="shared" si="374"/>
        <v>1.3161090400745572E-3</v>
      </c>
      <c r="LY22" s="139">
        <f t="shared" si="203"/>
        <v>1.0078160048971445</v>
      </c>
      <c r="LZ22" s="32">
        <f t="shared" si="375"/>
        <v>107.59097548270162</v>
      </c>
      <c r="MA22" s="33">
        <f t="shared" si="205"/>
        <v>124.45048134084098</v>
      </c>
      <c r="MB22" s="33">
        <f t="shared" si="376"/>
        <v>2.9149423443519038</v>
      </c>
      <c r="MC22" s="33">
        <f t="shared" si="207"/>
        <v>3.366466913492014</v>
      </c>
      <c r="MD22" s="33">
        <f t="shared" si="377"/>
        <v>2214.8183502698344</v>
      </c>
      <c r="ME22" s="30">
        <f t="shared" si="464"/>
        <v>4.85777876409565E-2</v>
      </c>
      <c r="MF22" s="31">
        <f t="shared" si="465"/>
        <v>1.3161089910586898E-3</v>
      </c>
      <c r="MG22" s="139">
        <f t="shared" si="211"/>
        <v>1.0078160046060529</v>
      </c>
      <c r="MH22" s="32">
        <f t="shared" si="378"/>
        <v>83.722864065938538</v>
      </c>
      <c r="MI22" s="33">
        <f t="shared" si="213"/>
        <v>96.842236865071115</v>
      </c>
      <c r="MJ22" s="33">
        <f t="shared" si="379"/>
        <v>2.2682880284458462</v>
      </c>
      <c r="MK22" s="33">
        <f t="shared" si="215"/>
        <v>2.619645844052108</v>
      </c>
      <c r="ML22" s="33">
        <f t="shared" si="380"/>
        <v>1723.4803191666763</v>
      </c>
      <c r="MM22" s="30">
        <f t="shared" si="466"/>
        <v>4.8577789450139797E-2</v>
      </c>
      <c r="MN22" s="31">
        <f t="shared" si="467"/>
        <v>1.3161090400745574E-3</v>
      </c>
      <c r="MO22" s="139">
        <f t="shared" si="468"/>
        <v>1.0078160048971445</v>
      </c>
      <c r="MP22" s="34">
        <v>3.5424521067710151</v>
      </c>
      <c r="MQ22" s="35">
        <v>4.1242521067710154</v>
      </c>
      <c r="MR22" s="35">
        <v>2.7746</v>
      </c>
      <c r="MS22" s="36">
        <v>3.2450999999999999</v>
      </c>
      <c r="MT22" s="34">
        <f t="shared" si="381"/>
        <v>1.0902245393244214</v>
      </c>
      <c r="MU22" s="35">
        <f t="shared" si="221"/>
        <v>1.0798223669505354</v>
      </c>
      <c r="MV22" s="35">
        <f t="shared" si="433"/>
        <v>1.0915546910832814</v>
      </c>
      <c r="MW22" s="36">
        <f t="shared" si="434"/>
        <v>1.0964495709674222</v>
      </c>
      <c r="MX22" s="41">
        <f t="shared" si="435"/>
        <v>3.862068216183256</v>
      </c>
      <c r="MY22" s="271">
        <f t="shared" si="436"/>
        <v>4.4534596718342101</v>
      </c>
      <c r="MZ22" s="42">
        <f t="shared" si="437"/>
        <v>3.0286276458796726</v>
      </c>
      <c r="NA22" s="140">
        <f t="shared" si="438"/>
        <v>3.5580885027463816</v>
      </c>
      <c r="NB22" s="34">
        <f t="shared" si="382"/>
        <v>1.0902334101854141</v>
      </c>
      <c r="NC22" s="35">
        <f t="shared" si="229"/>
        <v>1.0798192925988093</v>
      </c>
      <c r="ND22" s="35">
        <f t="shared" si="383"/>
        <v>1.0915671818096975</v>
      </c>
      <c r="NE22" s="141">
        <f t="shared" si="231"/>
        <v>1.0964582686872137</v>
      </c>
      <c r="NF22" s="37">
        <f t="shared" si="384"/>
        <v>3.8620996407834682</v>
      </c>
      <c r="NG22" s="38">
        <f t="shared" si="233"/>
        <v>4.4534469924326263</v>
      </c>
      <c r="NH22" s="38">
        <f t="shared" si="385"/>
        <v>3.0286623026491868</v>
      </c>
      <c r="NI22" s="39">
        <f t="shared" si="235"/>
        <v>3.558116727716877</v>
      </c>
      <c r="NJ22" s="118">
        <f t="shared" si="439"/>
        <v>-3.1424600212215381E-5</v>
      </c>
      <c r="NK22" s="118">
        <f t="shared" si="440"/>
        <v>1.2679401583781669E-5</v>
      </c>
      <c r="NL22" s="118">
        <f t="shared" si="441"/>
        <v>-3.4656769514196384E-5</v>
      </c>
      <c r="NM22" s="118">
        <f t="shared" si="442"/>
        <v>-2.8224970495482893E-5</v>
      </c>
      <c r="NN22" s="119">
        <f t="shared" si="386"/>
        <v>0.52945442506769003</v>
      </c>
      <c r="NO22" s="120">
        <f t="shared" si="387"/>
        <v>0.72150005400060047</v>
      </c>
      <c r="NP22" s="120">
        <f t="shared" ref="NP22:NP25" si="470">P22*IO22</f>
        <v>0.30398291306659131</v>
      </c>
      <c r="NQ22" s="120">
        <f t="shared" si="388"/>
        <v>2.8199533070013869E-2</v>
      </c>
      <c r="NR22" s="120">
        <f>R22*JE22+0.005</f>
        <v>0.29696429661870277</v>
      </c>
      <c r="NS22" s="120">
        <f t="shared" si="389"/>
        <v>0</v>
      </c>
      <c r="NT22" s="120">
        <f t="shared" si="390"/>
        <v>0.5984094424092411</v>
      </c>
      <c r="NU22" s="120">
        <f t="shared" si="391"/>
        <v>4.0312640195885784E-2</v>
      </c>
      <c r="NV22" s="120">
        <f t="shared" si="392"/>
        <v>1.3101608063662879E-3</v>
      </c>
      <c r="NW22" s="120">
        <f t="shared" si="393"/>
        <v>3.1635336600197191E-2</v>
      </c>
      <c r="NX22" s="120">
        <f t="shared" si="394"/>
        <v>0.13791135991692088</v>
      </c>
      <c r="NY22" s="120">
        <f t="shared" si="395"/>
        <v>0.93709631467662058</v>
      </c>
      <c r="NZ22" s="120">
        <f t="shared" si="396"/>
        <v>0.19950661625239316</v>
      </c>
      <c r="OA22" s="120">
        <f t="shared" si="397"/>
        <v>1.0078160048971445E-4</v>
      </c>
      <c r="OB22" s="120">
        <f t="shared" si="398"/>
        <v>0.33268006312045806</v>
      </c>
      <c r="OC22" s="121">
        <f t="shared" si="399"/>
        <v>0.29438305503045592</v>
      </c>
      <c r="OD22" s="4"/>
      <c r="OE22" s="4">
        <f t="shared" si="255"/>
        <v>37047.250844805028</v>
      </c>
      <c r="OF22" s="4"/>
      <c r="OG22" s="4"/>
      <c r="OH22" s="4">
        <f t="shared" si="256"/>
        <v>0</v>
      </c>
      <c r="OI22" s="4"/>
      <c r="OJ22" s="583">
        <f t="shared" si="257"/>
        <v>33105.237816546782</v>
      </c>
      <c r="OK22" s="284">
        <f t="shared" si="258"/>
        <v>2007.117</v>
      </c>
      <c r="OL22" s="584">
        <f t="shared" si="443"/>
        <v>6.0628381862787746E-2</v>
      </c>
      <c r="OM22" s="585">
        <f t="shared" si="281"/>
        <v>3547.7000000000003</v>
      </c>
      <c r="ON22" s="284">
        <f t="shared" si="444"/>
        <v>3725.0850000000005</v>
      </c>
      <c r="OO22" s="33">
        <f t="shared" si="445"/>
        <v>1.85593814411417</v>
      </c>
      <c r="OP22" s="586">
        <f t="shared" si="282"/>
        <v>5.1894144652279747E-2</v>
      </c>
      <c r="OQ22" s="33">
        <f t="shared" si="260"/>
        <v>0.23110848041325927</v>
      </c>
      <c r="OR22" s="39">
        <f t="shared" si="261"/>
        <v>0.52807277703196198</v>
      </c>
      <c r="OS22" s="587">
        <f t="shared" ref="OS22:OS24" si="471">OJ22</f>
        <v>33105.237816546782</v>
      </c>
      <c r="OT22" s="284">
        <f t="shared" si="469"/>
        <v>0</v>
      </c>
      <c r="OU22" s="584"/>
      <c r="OV22" s="585">
        <f t="shared" si="283"/>
        <v>75.55</v>
      </c>
      <c r="OW22" s="284">
        <f>OV22*1.05</f>
        <v>79.327500000000001</v>
      </c>
      <c r="OX22" s="33"/>
      <c r="OY22" s="30">
        <f t="shared" ref="OY22:OY23" si="472">PY22</f>
        <v>2.3933749347902628E-3</v>
      </c>
      <c r="OZ22" s="33">
        <f t="shared" ref="OZ22:OZ23" si="473">OW22/G22</f>
        <v>1.0671478153250109E-2</v>
      </c>
      <c r="PA22" s="588">
        <f t="shared" ref="PA22:PA23" si="474">OZ22+NS22</f>
        <v>1.0671478153250109E-2</v>
      </c>
      <c r="PB22" s="32">
        <f t="shared" si="263"/>
        <v>4.4534596718342101</v>
      </c>
      <c r="PC22" s="589">
        <f t="shared" si="264"/>
        <v>1.05428751958707</v>
      </c>
      <c r="PD22" s="590">
        <f t="shared" si="297"/>
        <v>4.6952269509991362</v>
      </c>
      <c r="PE22" s="591">
        <f t="shared" si="265"/>
        <v>0.52945442506769003</v>
      </c>
      <c r="PF22" s="592">
        <f t="shared" si="266"/>
        <v>0.72150005400060047</v>
      </c>
      <c r="PG22" s="592">
        <f t="shared" si="267"/>
        <v>0.30398291306659131</v>
      </c>
      <c r="PH22" s="592">
        <f t="shared" si="268"/>
        <v>2.8199533070013869E-2</v>
      </c>
      <c r="PI22" s="593">
        <f t="shared" si="284"/>
        <v>0.52807277703196198</v>
      </c>
      <c r="PJ22" s="593">
        <f t="shared" si="285"/>
        <v>1.0671478153250109E-2</v>
      </c>
      <c r="PK22" s="592">
        <f t="shared" si="269"/>
        <v>0.5984094424092411</v>
      </c>
      <c r="PL22" s="592">
        <f t="shared" si="270"/>
        <v>4.0312640195885784E-2</v>
      </c>
      <c r="PM22" s="592">
        <f t="shared" si="271"/>
        <v>1.3101608063662879E-3</v>
      </c>
      <c r="PN22" s="592">
        <f t="shared" si="272"/>
        <v>3.1635336600197191E-2</v>
      </c>
      <c r="PO22" s="592">
        <f t="shared" si="273"/>
        <v>0.13791135991692088</v>
      </c>
      <c r="PP22" s="592">
        <f t="shared" si="274"/>
        <v>0.93709631467662058</v>
      </c>
      <c r="PQ22" s="592">
        <f t="shared" si="275"/>
        <v>0.19950661625239316</v>
      </c>
      <c r="PR22" s="592">
        <f t="shared" si="276"/>
        <v>1.0078160048971445E-4</v>
      </c>
      <c r="PS22" s="592">
        <f t="shared" si="277"/>
        <v>0.33268006312045806</v>
      </c>
      <c r="PT22" s="594">
        <f t="shared" si="278"/>
        <v>0.29438305503045592</v>
      </c>
      <c r="PU22" s="334"/>
      <c r="PV22" s="310">
        <f t="shared" si="286"/>
        <v>4.6952269509991362</v>
      </c>
      <c r="PW22" s="281">
        <f t="shared" si="287"/>
        <v>0</v>
      </c>
      <c r="PX22" s="4">
        <f t="shared" ref="PX22:PX23" si="475">PV22/PB22</f>
        <v>1.05428751958707</v>
      </c>
      <c r="PY22" s="444">
        <f t="shared" ref="PY22:PY23" si="476">PX22-1-OP22</f>
        <v>2.3933749347902628E-3</v>
      </c>
      <c r="QA22" s="133">
        <f t="shared" si="288"/>
        <v>2207.5137953447888</v>
      </c>
      <c r="QB22" s="323">
        <f t="shared" si="289"/>
        <v>0</v>
      </c>
      <c r="QC22" s="258"/>
      <c r="QD22" s="323">
        <v>0</v>
      </c>
      <c r="QF22" s="133">
        <f t="shared" si="279"/>
        <v>3925.4817953447923</v>
      </c>
      <c r="QH22" s="133">
        <f t="shared" si="290"/>
        <v>79.327500000000001</v>
      </c>
      <c r="QJ22" s="390">
        <f>'лист 1'!E9</f>
        <v>3547.7000000000003</v>
      </c>
      <c r="QK22" s="390">
        <f>'лист 1'!F9</f>
        <v>75.55</v>
      </c>
      <c r="QM22" s="389">
        <f t="shared" si="291"/>
        <v>0</v>
      </c>
      <c r="QN22" s="389">
        <f t="shared" si="292"/>
        <v>0</v>
      </c>
      <c r="QP22" s="4">
        <f t="shared" si="293"/>
        <v>33105.237816546782</v>
      </c>
      <c r="QQ22" s="4">
        <f t="shared" si="294"/>
        <v>34902.439062947175</v>
      </c>
      <c r="QS22" s="395">
        <f t="shared" si="295"/>
        <v>14.506036749895568</v>
      </c>
      <c r="QU22" s="5">
        <v>1</v>
      </c>
    </row>
    <row r="23" spans="1:463" ht="15.05" customHeight="1" x14ac:dyDescent="0.3">
      <c r="A23" s="452">
        <f t="shared" si="296"/>
        <v>12</v>
      </c>
      <c r="B23" s="25" t="s">
        <v>168</v>
      </c>
      <c r="C23" s="26">
        <v>9</v>
      </c>
      <c r="D23" s="256">
        <v>7621.3</v>
      </c>
      <c r="E23" s="27">
        <v>7621.3</v>
      </c>
      <c r="F23" s="28">
        <v>920.4</v>
      </c>
      <c r="G23" s="311">
        <f t="shared" si="280"/>
        <v>6700.9000000000005</v>
      </c>
      <c r="H23" s="27"/>
      <c r="I23" s="257"/>
      <c r="J23" s="32">
        <v>3.2397735192043413</v>
      </c>
      <c r="K23" s="33">
        <v>3.7846735192043415</v>
      </c>
      <c r="L23" s="33">
        <v>2.6257999999999999</v>
      </c>
      <c r="M23" s="122">
        <v>2.9584999999999999</v>
      </c>
      <c r="N23" s="1">
        <v>0.3327</v>
      </c>
      <c r="O23" s="2">
        <v>0.52059999999999995</v>
      </c>
      <c r="P23" s="2">
        <v>0.28127351920434157</v>
      </c>
      <c r="Q23" s="2">
        <v>1.8499999999999999E-2</v>
      </c>
      <c r="R23" s="2">
        <v>0.23530000000000001</v>
      </c>
      <c r="S23" s="2">
        <v>0</v>
      </c>
      <c r="T23" s="2">
        <v>0.59370000000000001</v>
      </c>
      <c r="U23" s="2">
        <v>2.87E-2</v>
      </c>
      <c r="V23" s="2">
        <v>1E-3</v>
      </c>
      <c r="W23" s="2">
        <v>2.58E-2</v>
      </c>
      <c r="X23" s="2">
        <v>0.1057</v>
      </c>
      <c r="Y23" s="2">
        <v>0.88029999999999997</v>
      </c>
      <c r="Z23" s="2">
        <v>0.1016</v>
      </c>
      <c r="AA23" s="2">
        <v>1E-4</v>
      </c>
      <c r="AB23" s="2">
        <v>0.3498</v>
      </c>
      <c r="AC23" s="3">
        <v>0.30959999999999999</v>
      </c>
      <c r="AD23" s="123">
        <v>977.93</v>
      </c>
      <c r="AE23" s="60">
        <v>215.1446</v>
      </c>
      <c r="AF23" s="60">
        <v>658.19872028999998</v>
      </c>
      <c r="AG23" s="60">
        <f t="shared" si="0"/>
        <v>65.144560141982467</v>
      </c>
      <c r="AH23" s="60">
        <f t="shared" si="1"/>
        <v>205.97670752755261</v>
      </c>
      <c r="AI23" s="60">
        <v>24.141912127499999</v>
      </c>
      <c r="AJ23" s="60">
        <v>136.90531208517879</v>
      </c>
      <c r="AK23" s="60">
        <f t="shared" si="2"/>
        <v>2.6484332622877838</v>
      </c>
      <c r="AL23" s="60">
        <f t="shared" si="3"/>
        <v>80.126298193468429</v>
      </c>
      <c r="AM23" s="60">
        <v>100.61602722513395</v>
      </c>
      <c r="AN23" s="124">
        <v>2535.5238860733753</v>
      </c>
      <c r="AO23" s="123">
        <v>1471.86</v>
      </c>
      <c r="AP23" s="60">
        <v>323.80919999999998</v>
      </c>
      <c r="AQ23" s="60">
        <v>990.63978857999996</v>
      </c>
      <c r="AR23" s="60">
        <f t="shared" si="4"/>
        <v>98.047582434916919</v>
      </c>
      <c r="AS23" s="60">
        <f t="shared" si="5"/>
        <v>310.01081543822517</v>
      </c>
      <c r="AT23" s="125">
        <v>148.63819783705</v>
      </c>
      <c r="AU23" s="126">
        <v>28.93588854787728</v>
      </c>
      <c r="AV23" s="60">
        <v>214.25114460844463</v>
      </c>
      <c r="AW23" s="60">
        <f t="shared" si="6"/>
        <v>4.1446883924503615</v>
      </c>
      <c r="AX23" s="60">
        <f t="shared" si="7"/>
        <v>125.39433890269518</v>
      </c>
      <c r="AY23" s="60">
        <v>157.45991655127474</v>
      </c>
      <c r="AZ23" s="124">
        <v>3967.9898970921226</v>
      </c>
      <c r="BA23" s="127">
        <v>272</v>
      </c>
      <c r="BB23" s="60">
        <v>1386.429333333333</v>
      </c>
      <c r="BC23" s="60">
        <v>144.58474829838082</v>
      </c>
      <c r="BD23" s="61">
        <v>115.66779863870465</v>
      </c>
      <c r="BE23" s="61">
        <v>28.916949659676163</v>
      </c>
      <c r="BF23" s="60">
        <v>54.219289999999994</v>
      </c>
      <c r="BG23" s="61">
        <v>43.375431999999996</v>
      </c>
      <c r="BH23" s="61">
        <v>10.843857999999997</v>
      </c>
      <c r="BI23" s="60">
        <v>115.72203612911511</v>
      </c>
      <c r="BJ23" s="61">
        <f t="shared" si="8"/>
        <v>67.728404641214951</v>
      </c>
      <c r="BK23" s="60">
        <f t="shared" si="9"/>
        <v>2.2386427889177321</v>
      </c>
      <c r="BL23" s="60">
        <v>85.047770388041457</v>
      </c>
      <c r="BM23" s="124">
        <v>2143.2038137786444</v>
      </c>
      <c r="BN23" s="123">
        <v>51.45</v>
      </c>
      <c r="BO23" s="60">
        <v>11.319000000000001</v>
      </c>
      <c r="BP23" s="60">
        <v>34.628576850000002</v>
      </c>
      <c r="BQ23" s="60">
        <f t="shared" si="10"/>
        <v>3.4273287651519002</v>
      </c>
      <c r="BR23" s="60">
        <f t="shared" si="11"/>
        <v>10.836666839439001</v>
      </c>
      <c r="BS23" s="60">
        <v>6.6667646114916703</v>
      </c>
      <c r="BT23" s="60">
        <v>7.5966969266888924</v>
      </c>
      <c r="BU23" s="60">
        <f t="shared" si="12"/>
        <v>0.14695810204679663</v>
      </c>
      <c r="BV23" s="60">
        <f t="shared" si="13"/>
        <v>4.4461036168893546</v>
      </c>
      <c r="BW23" s="60">
        <v>5.5830519194090291</v>
      </c>
      <c r="BX23" s="124">
        <v>140.69290836910753</v>
      </c>
      <c r="BY23" s="59">
        <v>1166.06</v>
      </c>
      <c r="BZ23" s="60">
        <v>85.122380000000007</v>
      </c>
      <c r="CA23" s="61">
        <f t="shared" si="14"/>
        <v>49.819405097840004</v>
      </c>
      <c r="CB23" s="61">
        <f t="shared" si="15"/>
        <v>1.6466924411000001</v>
      </c>
      <c r="CC23" s="60">
        <v>62.559119000000003</v>
      </c>
      <c r="CD23" s="62">
        <v>1576.4897988</v>
      </c>
      <c r="CE23" s="123"/>
      <c r="CF23" s="60">
        <v>0</v>
      </c>
      <c r="CG23" s="61">
        <f t="shared" si="16"/>
        <v>0</v>
      </c>
      <c r="CH23" s="61">
        <f t="shared" si="17"/>
        <v>0</v>
      </c>
      <c r="CI23" s="60">
        <v>0</v>
      </c>
      <c r="CJ23" s="124">
        <v>0</v>
      </c>
      <c r="CK23" s="128">
        <v>1671.745252166513</v>
      </c>
      <c r="CL23" s="129">
        <v>367.78395547663285</v>
      </c>
      <c r="CM23" s="129">
        <v>175.53559108461349</v>
      </c>
      <c r="CN23" s="130">
        <v>121.1888970534435</v>
      </c>
      <c r="CO23" s="131">
        <f t="shared" si="305"/>
        <v>59.073527868701035</v>
      </c>
      <c r="CP23" s="129">
        <v>1125.173157206428</v>
      </c>
      <c r="CQ23" s="131">
        <f t="shared" si="19"/>
        <v>111.36288806134901</v>
      </c>
      <c r="CR23" s="129">
        <v>352.11168781617954</v>
      </c>
      <c r="CS23" s="129">
        <v>243.83737078319569</v>
      </c>
      <c r="CT23" s="131">
        <f t="shared" si="20"/>
        <v>4.7170339378009212</v>
      </c>
      <c r="CU23" s="131">
        <f t="shared" si="21"/>
        <v>142.71021032353937</v>
      </c>
      <c r="CV23" s="129">
        <f t="shared" si="306"/>
        <v>3584.0753267173827</v>
      </c>
      <c r="CW23" s="124">
        <f t="shared" si="404"/>
        <v>4515.9349116639023</v>
      </c>
      <c r="CX23" s="123">
        <v>161.36342000000002</v>
      </c>
      <c r="CY23" s="60">
        <v>11.77952966</v>
      </c>
      <c r="CZ23" s="60">
        <f t="shared" si="24"/>
        <v>0.2278750012727</v>
      </c>
      <c r="DA23" s="60">
        <f t="shared" si="25"/>
        <v>6.8941817650488799</v>
      </c>
      <c r="DB23" s="60">
        <v>8.6571474829999993</v>
      </c>
      <c r="DC23" s="124">
        <v>218.16011657160001</v>
      </c>
      <c r="DD23" s="123">
        <v>5.4090800000000003</v>
      </c>
      <c r="DE23" s="60">
        <v>0.39486283999999999</v>
      </c>
      <c r="DF23" s="60">
        <f t="shared" si="26"/>
        <v>7.6386216398000003E-3</v>
      </c>
      <c r="DG23" s="60">
        <f t="shared" si="27"/>
        <v>0.23110058464111999</v>
      </c>
      <c r="DH23" s="60">
        <v>0.29019714200000002</v>
      </c>
      <c r="DI23" s="124">
        <v>7.3129679784000006</v>
      </c>
      <c r="DJ23" s="59">
        <v>76.18574844988801</v>
      </c>
      <c r="DK23" s="60">
        <v>16.760864658975361</v>
      </c>
      <c r="DL23" s="60">
        <v>1.2495633353554394</v>
      </c>
      <c r="DM23" s="60">
        <v>51.277046551442474</v>
      </c>
      <c r="DN23" s="60">
        <f t="shared" si="28"/>
        <v>5.075094405382468</v>
      </c>
      <c r="DO23" s="60">
        <f t="shared" si="29"/>
        <v>16.046638947808407</v>
      </c>
      <c r="DP23" s="60">
        <v>10.619545278683272</v>
      </c>
      <c r="DQ23" s="60">
        <f t="shared" si="30"/>
        <v>0.20543510341612792</v>
      </c>
      <c r="DR23" s="60">
        <f t="shared" si="31"/>
        <v>6.2152800261644012</v>
      </c>
      <c r="DS23" s="60">
        <v>7.8046384137172282</v>
      </c>
      <c r="DT23" s="62">
        <v>196.67688802567412</v>
      </c>
      <c r="DU23" s="123">
        <v>309.52999999999997</v>
      </c>
      <c r="DV23" s="60">
        <v>68.096599999999995</v>
      </c>
      <c r="DW23" s="60">
        <v>208.33009508999999</v>
      </c>
      <c r="DX23" s="60">
        <f t="shared" si="32"/>
        <v>20.619262831437659</v>
      </c>
      <c r="DY23" s="60">
        <f t="shared" si="33"/>
        <v>65.194819957464588</v>
      </c>
      <c r="DZ23" s="60">
        <v>5.9775520111666696</v>
      </c>
      <c r="EA23" s="60">
        <v>3.7937975613958299</v>
      </c>
      <c r="EB23" s="60"/>
      <c r="EC23" s="60">
        <v>43.48814726036705</v>
      </c>
      <c r="ED23" s="60">
        <f t="shared" si="34"/>
        <v>0.84127820875180059</v>
      </c>
      <c r="EE23" s="60">
        <f t="shared" si="35"/>
        <v>25.452220970780502</v>
      </c>
      <c r="EF23" s="60">
        <v>31.960809596146476</v>
      </c>
      <c r="EG23" s="124">
        <v>805.41240182289141</v>
      </c>
      <c r="EH23" s="128">
        <v>1435.6086126444447</v>
      </c>
      <c r="EI23" s="129">
        <v>315.83389478177781</v>
      </c>
      <c r="EJ23" s="129">
        <v>2244.9263280159043</v>
      </c>
      <c r="EK23" s="129">
        <v>966.24068356618136</v>
      </c>
      <c r="EL23" s="129">
        <f t="shared" si="36"/>
        <v>95.632705415279247</v>
      </c>
      <c r="EM23" s="129">
        <v>302.37535951520078</v>
      </c>
      <c r="EN23" s="129">
        <v>362.27049488760645</v>
      </c>
      <c r="EO23" s="129">
        <f t="shared" si="37"/>
        <v>7.0081227236007475</v>
      </c>
      <c r="EP23" s="129">
        <f t="shared" si="38"/>
        <v>212.02532800187964</v>
      </c>
      <c r="EQ23" s="129">
        <v>5324.880013895915</v>
      </c>
      <c r="ER23" s="124">
        <v>6709.3488175088532</v>
      </c>
      <c r="ES23" s="123">
        <v>290.67</v>
      </c>
      <c r="ET23" s="60">
        <v>63.947400000000002</v>
      </c>
      <c r="EU23" s="60">
        <v>195.63631551</v>
      </c>
      <c r="EV23" s="60">
        <f t="shared" si="39"/>
        <v>19.362908691286741</v>
      </c>
      <c r="EW23" s="60">
        <f t="shared" si="40"/>
        <v>61.222428575699404</v>
      </c>
      <c r="EX23" s="60">
        <v>22.646147817325001</v>
      </c>
      <c r="EY23" s="60">
        <v>41.8216900228947</v>
      </c>
      <c r="EZ23" s="60">
        <f t="shared" si="41"/>
        <v>0.80904059349289803</v>
      </c>
      <c r="FA23" s="60">
        <f t="shared" si="42"/>
        <v>24.476896876319536</v>
      </c>
      <c r="FB23" s="60">
        <v>30.736077667511001</v>
      </c>
      <c r="FC23" s="124">
        <v>774.5491572212768</v>
      </c>
      <c r="FD23" s="123">
        <v>0.83333333333333293</v>
      </c>
      <c r="FE23" s="60">
        <v>6.0833333333333302E-2</v>
      </c>
      <c r="FF23" s="60">
        <f t="shared" si="43"/>
        <v>1.1768208333333328E-3</v>
      </c>
      <c r="FG23" s="60">
        <f t="shared" si="44"/>
        <v>3.5603803333333316E-2</v>
      </c>
      <c r="FH23" s="60">
        <v>4.4708333333333301E-2</v>
      </c>
      <c r="FI23" s="124">
        <v>1.1266499999999995</v>
      </c>
      <c r="FJ23" s="123">
        <v>1972.1413833333399</v>
      </c>
      <c r="FK23" s="60">
        <v>143.96632098333399</v>
      </c>
      <c r="FL23" s="60">
        <f t="shared" si="45"/>
        <v>2.7850284794225959</v>
      </c>
      <c r="FM23" s="60">
        <f t="shared" si="46"/>
        <v>84.258880749273914</v>
      </c>
      <c r="FN23" s="60">
        <v>105.80549999999999</v>
      </c>
      <c r="FO23" s="124">
        <v>2666.2958451800082</v>
      </c>
      <c r="FP23" s="123">
        <v>1534.6391666666714</v>
      </c>
      <c r="FQ23" s="60">
        <v>112.028659166667</v>
      </c>
      <c r="FR23" s="60">
        <f t="shared" si="47"/>
        <v>2.1671944115791733</v>
      </c>
      <c r="FS23" s="60">
        <f t="shared" si="48"/>
        <v>65.566789293156859</v>
      </c>
      <c r="FT23" s="60">
        <v>82.3333912916667</v>
      </c>
      <c r="FU23" s="62">
        <v>2074.8014605500061</v>
      </c>
      <c r="FV23" s="132">
        <f t="shared" si="307"/>
        <v>7667.6751281782299</v>
      </c>
      <c r="FW23" s="133">
        <f t="shared" si="308"/>
        <v>2586.1605789782338</v>
      </c>
      <c r="FX23" s="133">
        <f t="shared" si="309"/>
        <v>247.05264705528296</v>
      </c>
      <c r="FY23" s="133">
        <f t="shared" si="310"/>
        <v>1386.429333333333</v>
      </c>
      <c r="FZ23" s="133">
        <f t="shared" si="311"/>
        <v>1166.06</v>
      </c>
      <c r="GA23" s="133">
        <f t="shared" si="312"/>
        <v>0</v>
      </c>
      <c r="GB23" s="133">
        <f t="shared" si="405"/>
        <v>161.36342000000002</v>
      </c>
      <c r="GC23" s="133">
        <f t="shared" si="406"/>
        <v>5.4090800000000003</v>
      </c>
      <c r="GD23" s="133">
        <f t="shared" si="407"/>
        <v>1972.1413833333399</v>
      </c>
      <c r="GE23" s="133">
        <f t="shared" si="408"/>
        <v>1534.6391666666714</v>
      </c>
      <c r="GF23" s="133">
        <f t="shared" si="313"/>
        <v>4230.1243836440517</v>
      </c>
      <c r="GG23" s="134">
        <f t="shared" si="314"/>
        <v>1615.0056520334349</v>
      </c>
      <c r="GH23" s="134">
        <f t="shared" si="315"/>
        <v>418.67233074678643</v>
      </c>
      <c r="GI23" s="133">
        <f t="shared" si="316"/>
        <v>1529.865023965509</v>
      </c>
      <c r="GJ23" s="134">
        <f t="shared" si="317"/>
        <v>1092.3648722724192</v>
      </c>
      <c r="GK23" s="135">
        <f t="shared" si="318"/>
        <v>29.595238888612773</v>
      </c>
      <c r="GL23" s="132">
        <f t="shared" si="409"/>
        <v>22486.920145154654</v>
      </c>
      <c r="GM23" s="136">
        <f t="shared" si="410"/>
        <v>28333.519382894865</v>
      </c>
      <c r="GN23" s="114">
        <f t="shared" si="411"/>
        <v>24682.228123544857</v>
      </c>
      <c r="GO23" s="115">
        <f t="shared" si="412"/>
        <v>12895.185864112105</v>
      </c>
      <c r="GP23" s="115">
        <f t="shared" si="413"/>
        <v>871.29797559588371</v>
      </c>
      <c r="GQ23" s="30">
        <f t="shared" si="414"/>
        <v>0.52244820846668771</v>
      </c>
      <c r="GR23" s="31">
        <f t="shared" si="415"/>
        <v>3.5300620804356621E-2</v>
      </c>
      <c r="GS23" s="137">
        <f t="shared" si="72"/>
        <v>1.0873357004293247</v>
      </c>
      <c r="GT23" s="116">
        <f t="shared" si="319"/>
        <v>28333.519382894865</v>
      </c>
      <c r="GU23" s="115">
        <f t="shared" si="446"/>
        <v>13072.557522129946</v>
      </c>
      <c r="GV23" s="115">
        <f t="shared" si="447"/>
        <v>876.10347303025947</v>
      </c>
      <c r="GW23" s="24">
        <f t="shared" si="416"/>
        <v>0.46138135349405046</v>
      </c>
      <c r="GX23" s="117">
        <f t="shared" si="417"/>
        <v>3.0921096006137839E-2</v>
      </c>
      <c r="GY23" s="137">
        <f t="shared" si="78"/>
        <v>1.0770881358638684</v>
      </c>
      <c r="GZ23" s="114">
        <f t="shared" si="448"/>
        <v>20003.500423692836</v>
      </c>
      <c r="HA23" s="115">
        <f t="shared" si="418"/>
        <v>10848.002224103277</v>
      </c>
      <c r="HB23" s="115">
        <f t="shared" si="419"/>
        <v>582.66364338769904</v>
      </c>
      <c r="HC23" s="30">
        <f t="shared" si="420"/>
        <v>0.5423051963072687</v>
      </c>
      <c r="HD23" s="31">
        <f t="shared" si="421"/>
        <v>2.9128084137592845E-2</v>
      </c>
      <c r="HE23" s="137">
        <f t="shared" si="84"/>
        <v>1.0894911644942622</v>
      </c>
      <c r="HF23" s="114">
        <f t="shared" si="422"/>
        <v>22539.02430976621</v>
      </c>
      <c r="HG23" s="115">
        <f t="shared" si="423"/>
        <v>12791.073760497629</v>
      </c>
      <c r="HH23" s="115">
        <f t="shared" si="424"/>
        <v>668.08281507707954</v>
      </c>
      <c r="HI23" s="30">
        <f t="shared" si="425"/>
        <v>0.56750787366404443</v>
      </c>
      <c r="HJ23" s="31">
        <f t="shared" si="426"/>
        <v>2.9641159523821878E-2</v>
      </c>
      <c r="HK23" s="138">
        <f t="shared" si="90"/>
        <v>1.0935198994133959</v>
      </c>
      <c r="HL23" s="29">
        <f t="shared" si="320"/>
        <v>3.5227214087364307</v>
      </c>
      <c r="HM23" s="30">
        <f t="shared" si="321"/>
        <v>4.076426945653151</v>
      </c>
      <c r="HN23" s="30">
        <f t="shared" si="322"/>
        <v>2.8607858997290334</v>
      </c>
      <c r="HO23" s="31">
        <f t="shared" si="323"/>
        <v>3.2351786224145318</v>
      </c>
      <c r="HR23" s="32">
        <f t="shared" si="324"/>
        <v>1542.1202669796455</v>
      </c>
      <c r="HS23" s="33">
        <f t="shared" si="96"/>
        <v>1783.7705128153561</v>
      </c>
      <c r="HT23" s="33">
        <f t="shared" si="325"/>
        <v>67.792993404270248</v>
      </c>
      <c r="HU23" s="33">
        <f t="shared" si="98"/>
        <v>78.294128082591712</v>
      </c>
      <c r="HV23" s="33">
        <f t="shared" si="326"/>
        <v>2012.320544502679</v>
      </c>
      <c r="HW23" s="30">
        <f t="shared" si="427"/>
        <v>0.766339274919425</v>
      </c>
      <c r="HX23" s="31">
        <f t="shared" si="428"/>
        <v>3.3688963515017177E-2</v>
      </c>
      <c r="HY23" s="139">
        <f t="shared" si="102"/>
        <v>1.1253037848283503</v>
      </c>
      <c r="HZ23" s="32">
        <f t="shared" si="327"/>
        <v>2326.8634882959227</v>
      </c>
      <c r="IA23" s="33">
        <f t="shared" si="104"/>
        <v>2691.4829969118941</v>
      </c>
      <c r="IB23" s="33">
        <f t="shared" si="328"/>
        <v>131.12815937524456</v>
      </c>
      <c r="IC23" s="33">
        <f t="shared" si="106"/>
        <v>151.43991126246996</v>
      </c>
      <c r="ID23" s="33">
        <f t="shared" si="329"/>
        <v>3149.1983310254941</v>
      </c>
      <c r="IE23" s="30">
        <f t="shared" si="449"/>
        <v>0.73887486392075241</v>
      </c>
      <c r="IF23" s="31">
        <f t="shared" si="450"/>
        <v>4.1638584043242666E-2</v>
      </c>
      <c r="IG23" s="139">
        <f t="shared" si="110"/>
        <v>1.1222315078446801</v>
      </c>
      <c r="IH23" s="32">
        <f t="shared" si="330"/>
        <v>82.628653662282233</v>
      </c>
      <c r="II23" s="33">
        <f t="shared" si="112"/>
        <v>95.576563691161866</v>
      </c>
      <c r="IJ23" s="33">
        <f t="shared" si="331"/>
        <v>161.28187342762237</v>
      </c>
      <c r="IK23" s="33">
        <f t="shared" si="114"/>
        <v>186.26443562156109</v>
      </c>
      <c r="IL23" s="33">
        <f t="shared" si="332"/>
        <v>1700.9554077608288</v>
      </c>
      <c r="IM23" s="30">
        <f t="shared" si="333"/>
        <v>4.8577789450139797E-2</v>
      </c>
      <c r="IN23" s="31">
        <f t="shared" si="334"/>
        <v>9.4818401876823458E-2</v>
      </c>
      <c r="IO23" s="139">
        <f t="shared" si="118"/>
        <v>1.0222995100575569</v>
      </c>
      <c r="IP23" s="32">
        <f t="shared" si="335"/>
        <v>81.413979956720596</v>
      </c>
      <c r="IQ23" s="33">
        <f t="shared" si="120"/>
        <v>94.171550615938713</v>
      </c>
      <c r="IR23" s="33">
        <f t="shared" si="336"/>
        <v>3.5742868671986967</v>
      </c>
      <c r="IS23" s="33">
        <f t="shared" si="122"/>
        <v>4.1279439029277754</v>
      </c>
      <c r="IT23" s="33">
        <f t="shared" si="337"/>
        <v>111.66103838818059</v>
      </c>
      <c r="IU23" s="30">
        <f t="shared" si="451"/>
        <v>0.72911716684642913</v>
      </c>
      <c r="IV23" s="31">
        <f t="shared" si="452"/>
        <v>3.2010152500758386E-2</v>
      </c>
      <c r="IW23" s="139">
        <f t="shared" si="126"/>
        <v>1.1192110326672029</v>
      </c>
      <c r="IX23" s="32">
        <f t="shared" si="338"/>
        <v>60.779674219364807</v>
      </c>
      <c r="IY23" s="33">
        <f t="shared" si="128"/>
        <v>70.303849169539276</v>
      </c>
      <c r="IZ23" s="33">
        <f t="shared" si="339"/>
        <v>1.6466924411000001</v>
      </c>
      <c r="JA23" s="33">
        <f t="shared" si="130"/>
        <v>1.9017651002263902</v>
      </c>
      <c r="JB23" s="33">
        <f t="shared" si="340"/>
        <v>1251.18238</v>
      </c>
      <c r="JC23" s="30">
        <f t="shared" si="453"/>
        <v>4.8577789450139804E-2</v>
      </c>
      <c r="JD23" s="31">
        <f t="shared" si="454"/>
        <v>1.3161090400745574E-3</v>
      </c>
      <c r="JE23" s="139">
        <f t="shared" si="455"/>
        <v>1.0078160048971445</v>
      </c>
      <c r="JF23" s="32">
        <f t="shared" si="341"/>
        <v>0</v>
      </c>
      <c r="JG23" s="33">
        <f t="shared" si="136"/>
        <v>0</v>
      </c>
      <c r="JH23" s="33">
        <f t="shared" si="342"/>
        <v>0</v>
      </c>
      <c r="JI23" s="33">
        <f t="shared" si="138"/>
        <v>0</v>
      </c>
      <c r="JJ23" s="33">
        <f t="shared" si="343"/>
        <v>0</v>
      </c>
      <c r="JK23" s="30"/>
      <c r="JL23" s="31"/>
      <c r="JM23" s="139"/>
      <c r="JN23" s="32">
        <f t="shared" si="347"/>
        <v>2643.211923373603</v>
      </c>
      <c r="JO23" s="33">
        <f t="shared" si="141"/>
        <v>3057.4032317662468</v>
      </c>
      <c r="JP23" s="33">
        <f t="shared" si="348"/>
        <v>175.15344986785095</v>
      </c>
      <c r="JQ23" s="33">
        <f t="shared" si="143"/>
        <v>202.28471925238108</v>
      </c>
      <c r="JR23" s="33">
        <f t="shared" si="349"/>
        <v>3584.0753267173827</v>
      </c>
      <c r="JS23" s="30">
        <f t="shared" si="350"/>
        <v>0.7374878266842938</v>
      </c>
      <c r="JT23" s="31">
        <f t="shared" si="351"/>
        <v>4.8869913129943106E-2</v>
      </c>
      <c r="JU23" s="139">
        <f t="shared" si="147"/>
        <v>1.1231342919852569</v>
      </c>
      <c r="JV23" s="32">
        <f t="shared" si="352"/>
        <v>8.4109017533596333</v>
      </c>
      <c r="JW23" s="33">
        <f t="shared" si="149"/>
        <v>9.7288900581110891</v>
      </c>
      <c r="JX23" s="33">
        <f t="shared" si="353"/>
        <v>0.2278750012727</v>
      </c>
      <c r="JY23" s="33">
        <f t="shared" si="151"/>
        <v>0.26317283896984123</v>
      </c>
      <c r="JZ23" s="33">
        <f t="shared" si="354"/>
        <v>173.14294966000003</v>
      </c>
      <c r="KA23" s="30">
        <f t="shared" si="456"/>
        <v>4.8577789450139783E-2</v>
      </c>
      <c r="KB23" s="31">
        <f t="shared" si="457"/>
        <v>1.3161090400745572E-3</v>
      </c>
      <c r="KC23" s="139">
        <f t="shared" si="155"/>
        <v>1.0078160048971445</v>
      </c>
      <c r="KD23" s="32">
        <f t="shared" si="355"/>
        <v>0.28194271326216636</v>
      </c>
      <c r="KE23" s="33">
        <f t="shared" si="157"/>
        <v>0.32612313643034785</v>
      </c>
      <c r="KF23" s="33">
        <f t="shared" si="356"/>
        <v>7.6386216398000003E-3</v>
      </c>
      <c r="KG23" s="33">
        <f t="shared" si="159"/>
        <v>8.8218441318050206E-3</v>
      </c>
      <c r="KH23" s="33">
        <f t="shared" si="357"/>
        <v>5.8039428400000004</v>
      </c>
      <c r="KI23" s="30">
        <f t="shared" si="458"/>
        <v>4.8577789450139783E-2</v>
      </c>
      <c r="KJ23" s="31">
        <f t="shared" si="459"/>
        <v>1.3161090400745574E-3</v>
      </c>
      <c r="KK23" s="139">
        <f t="shared" si="163"/>
        <v>1.0078160048971445</v>
      </c>
      <c r="KL23" s="32">
        <f t="shared" si="358"/>
        <v>120.10615425711019</v>
      </c>
      <c r="KM23" s="33">
        <f t="shared" si="165"/>
        <v>138.92678862919936</v>
      </c>
      <c r="KN23" s="33">
        <f t="shared" si="359"/>
        <v>5.2805295087985957</v>
      </c>
      <c r="KO23" s="33">
        <f t="shared" si="167"/>
        <v>6.0984835297114985</v>
      </c>
      <c r="KP23" s="33">
        <f t="shared" si="360"/>
        <v>156.09276827434454</v>
      </c>
      <c r="KQ23" s="30">
        <f t="shared" si="429"/>
        <v>0.7694536754323863</v>
      </c>
      <c r="KR23" s="31">
        <f t="shared" si="430"/>
        <v>3.3829430838959021E-2</v>
      </c>
      <c r="KS23" s="139">
        <f t="shared" si="171"/>
        <v>1.1258135697772098</v>
      </c>
      <c r="KT23" s="32">
        <f t="shared" si="361"/>
        <v>488.21598993245891</v>
      </c>
      <c r="KU23" s="33">
        <f t="shared" si="173"/>
        <v>564.7194355548753</v>
      </c>
      <c r="KV23" s="33">
        <f t="shared" si="362"/>
        <v>21.460541040189458</v>
      </c>
      <c r="KW23" s="33">
        <f t="shared" si="175"/>
        <v>24.784778847314804</v>
      </c>
      <c r="KX23" s="33">
        <f t="shared" si="363"/>
        <v>639.21619192292974</v>
      </c>
      <c r="KY23" s="30">
        <f t="shared" si="460"/>
        <v>0.76377287700390906</v>
      </c>
      <c r="KZ23" s="31">
        <f t="shared" si="461"/>
        <v>3.3573212492678778E-2</v>
      </c>
      <c r="LA23" s="139">
        <f t="shared" si="179"/>
        <v>1.1248837004416286</v>
      </c>
      <c r="LB23" s="32">
        <f t="shared" si="364"/>
        <v>2379.0113461970604</v>
      </c>
      <c r="LC23" s="33">
        <f t="shared" si="181"/>
        <v>2751.8024241461399</v>
      </c>
      <c r="LD23" s="33">
        <f t="shared" si="365"/>
        <v>102.64082813888</v>
      </c>
      <c r="LE23" s="33">
        <f t="shared" si="183"/>
        <v>118.53989241759251</v>
      </c>
      <c r="LF23" s="33">
        <f t="shared" si="366"/>
        <v>5324.880013895915</v>
      </c>
      <c r="LG23" s="30">
        <f t="shared" si="431"/>
        <v>0.44677276107419212</v>
      </c>
      <c r="LH23" s="31">
        <f t="shared" si="432"/>
        <v>1.9275707221763947E-2</v>
      </c>
      <c r="LI23" s="139">
        <f t="shared" si="187"/>
        <v>1.0729950987089771</v>
      </c>
      <c r="LJ23" s="32">
        <f t="shared" si="367"/>
        <v>459.17057705146317</v>
      </c>
      <c r="LK23" s="33">
        <f t="shared" si="189"/>
        <v>531.12260647542746</v>
      </c>
      <c r="LL23" s="33">
        <f t="shared" si="368"/>
        <v>20.17194928477964</v>
      </c>
      <c r="LM23" s="33">
        <f t="shared" si="191"/>
        <v>23.296584228992007</v>
      </c>
      <c r="LN23" s="33">
        <f t="shared" si="369"/>
        <v>614.72155335021966</v>
      </c>
      <c r="LO23" s="30">
        <f t="shared" si="462"/>
        <v>0.7469570158212171</v>
      </c>
      <c r="LP23" s="31">
        <f t="shared" si="463"/>
        <v>3.2814774713596645E-2</v>
      </c>
      <c r="LQ23" s="139">
        <f t="shared" si="195"/>
        <v>1.1221311729823209</v>
      </c>
      <c r="LR23" s="32">
        <f t="shared" si="370"/>
        <v>4.3436640066666643E-2</v>
      </c>
      <c r="LS23" s="33">
        <f t="shared" si="197"/>
        <v>5.0243161565113312E-2</v>
      </c>
      <c r="LT23" s="33">
        <f t="shared" si="371"/>
        <v>1.1768208333333328E-3</v>
      </c>
      <c r="LU23" s="33">
        <f t="shared" si="199"/>
        <v>1.359110380416666E-3</v>
      </c>
      <c r="LV23" s="33">
        <f t="shared" si="372"/>
        <v>0.89416666666666633</v>
      </c>
      <c r="LW23" s="30">
        <f t="shared" si="373"/>
        <v>4.857778945013979E-2</v>
      </c>
      <c r="LX23" s="31">
        <f t="shared" si="374"/>
        <v>1.3161090400745572E-3</v>
      </c>
      <c r="LY23" s="139">
        <f t="shared" si="203"/>
        <v>1.0078160048971445</v>
      </c>
      <c r="LZ23" s="32">
        <f t="shared" si="375"/>
        <v>102.79583451411418</v>
      </c>
      <c r="MA23" s="33">
        <f t="shared" si="205"/>
        <v>118.90394178247587</v>
      </c>
      <c r="MB23" s="33">
        <f t="shared" si="376"/>
        <v>2.7850284794225959</v>
      </c>
      <c r="MC23" s="33">
        <f t="shared" si="207"/>
        <v>3.216429390885156</v>
      </c>
      <c r="MD23" s="33">
        <f t="shared" si="377"/>
        <v>2116.1078136349274</v>
      </c>
      <c r="ME23" s="30">
        <f t="shared" si="464"/>
        <v>4.8577786940608401E-2</v>
      </c>
      <c r="MF23" s="31">
        <f t="shared" si="465"/>
        <v>1.3161089720842888E-3</v>
      </c>
      <c r="MG23" s="139">
        <f t="shared" si="211"/>
        <v>1.0078160044933691</v>
      </c>
      <c r="MH23" s="32">
        <f t="shared" si="378"/>
        <v>79.991482937651369</v>
      </c>
      <c r="MI23" s="33">
        <f t="shared" si="213"/>
        <v>92.526148313981338</v>
      </c>
      <c r="MJ23" s="33">
        <f t="shared" si="379"/>
        <v>2.1671944115791733</v>
      </c>
      <c r="MK23" s="33">
        <f t="shared" si="215"/>
        <v>2.5028928259327872</v>
      </c>
      <c r="ML23" s="33">
        <f t="shared" si="380"/>
        <v>1646.6678258333382</v>
      </c>
      <c r="MM23" s="30">
        <f t="shared" si="466"/>
        <v>4.8577789450139797E-2</v>
      </c>
      <c r="MN23" s="31">
        <f t="shared" si="467"/>
        <v>1.3161090400745574E-3</v>
      </c>
      <c r="MO23" s="139">
        <f t="shared" si="468"/>
        <v>1.0078160048971445</v>
      </c>
      <c r="MP23" s="34">
        <v>3.2397735192043413</v>
      </c>
      <c r="MQ23" s="35">
        <v>3.7846735192043415</v>
      </c>
      <c r="MR23" s="35">
        <v>2.6257999999999999</v>
      </c>
      <c r="MS23" s="36">
        <v>2.9584999999999999</v>
      </c>
      <c r="MT23" s="34">
        <f t="shared" si="381"/>
        <v>1.0873357004293247</v>
      </c>
      <c r="MU23" s="35">
        <f t="shared" si="221"/>
        <v>1.0770881358638684</v>
      </c>
      <c r="MV23" s="35">
        <f t="shared" si="433"/>
        <v>1.0894911644942622</v>
      </c>
      <c r="MW23" s="36">
        <f t="shared" si="434"/>
        <v>1.0935198994133959</v>
      </c>
      <c r="MX23" s="41">
        <f t="shared" si="435"/>
        <v>3.5227214087364307</v>
      </c>
      <c r="MY23" s="271">
        <f t="shared" si="436"/>
        <v>4.076426945653151</v>
      </c>
      <c r="MZ23" s="42">
        <f t="shared" si="437"/>
        <v>2.8607858997290334</v>
      </c>
      <c r="NA23" s="140">
        <f t="shared" si="438"/>
        <v>3.2351786224145318</v>
      </c>
      <c r="NB23" s="34">
        <f t="shared" si="382"/>
        <v>1.0873468625409985</v>
      </c>
      <c r="NC23" s="35">
        <f t="shared" si="229"/>
        <v>1.0772174909754966</v>
      </c>
      <c r="ND23" s="35">
        <f t="shared" si="383"/>
        <v>1.0895053779279056</v>
      </c>
      <c r="NE23" s="141">
        <f t="shared" si="231"/>
        <v>1.0935311105544994</v>
      </c>
      <c r="NF23" s="37">
        <f t="shared" si="384"/>
        <v>3.5227575714502497</v>
      </c>
      <c r="NG23" s="38">
        <f t="shared" si="233"/>
        <v>4.0769165125187037</v>
      </c>
      <c r="NH23" s="38">
        <f t="shared" si="385"/>
        <v>2.8608232213630944</v>
      </c>
      <c r="NI23" s="39">
        <f t="shared" si="235"/>
        <v>3.2352117905754865</v>
      </c>
      <c r="NJ23" s="118">
        <f t="shared" si="439"/>
        <v>-3.616271381901015E-5</v>
      </c>
      <c r="NK23" s="118">
        <f t="shared" si="440"/>
        <v>-4.8956686555268192E-4</v>
      </c>
      <c r="NL23" s="118">
        <f t="shared" si="441"/>
        <v>-3.7321634061004971E-5</v>
      </c>
      <c r="NM23" s="118">
        <f t="shared" si="442"/>
        <v>-3.3168160954666348E-5</v>
      </c>
      <c r="NN23" s="119">
        <f t="shared" si="386"/>
        <v>0.37438856921239211</v>
      </c>
      <c r="NO23" s="120">
        <f t="shared" si="387"/>
        <v>0.58423372298394038</v>
      </c>
      <c r="NP23" s="120">
        <f t="shared" si="470"/>
        <v>0.28754578087476323</v>
      </c>
      <c r="NQ23" s="120">
        <f t="shared" si="388"/>
        <v>2.0705404104343253E-2</v>
      </c>
      <c r="NR23" s="120">
        <f>R23*JE23+0.005</f>
        <v>0.24213910595229812</v>
      </c>
      <c r="NS23" s="120">
        <f t="shared" si="389"/>
        <v>0</v>
      </c>
      <c r="NT23" s="120">
        <f t="shared" si="390"/>
        <v>0.66680482915164707</v>
      </c>
      <c r="NU23" s="120">
        <f t="shared" si="391"/>
        <v>2.8924319340548049E-2</v>
      </c>
      <c r="NV23" s="120">
        <f t="shared" si="392"/>
        <v>1.0078160048971445E-3</v>
      </c>
      <c r="NW23" s="120">
        <f t="shared" si="393"/>
        <v>2.9045990100252012E-2</v>
      </c>
      <c r="NX23" s="120">
        <f t="shared" si="394"/>
        <v>0.11890020713668015</v>
      </c>
      <c r="NY23" s="120">
        <f t="shared" si="395"/>
        <v>0.94455758539351253</v>
      </c>
      <c r="NZ23" s="120">
        <f t="shared" si="396"/>
        <v>0.1140085271750038</v>
      </c>
      <c r="OA23" s="120">
        <f t="shared" si="397"/>
        <v>1.0078160048971445E-4</v>
      </c>
      <c r="OB23" s="120">
        <f t="shared" si="398"/>
        <v>0.35253403837178049</v>
      </c>
      <c r="OC23" s="121">
        <f t="shared" si="399"/>
        <v>0.31201983511615594</v>
      </c>
      <c r="OD23" s="4"/>
      <c r="OE23" s="4">
        <f t="shared" si="255"/>
        <v>30558.042104728211</v>
      </c>
      <c r="OF23" s="4"/>
      <c r="OG23" s="4"/>
      <c r="OH23" s="4">
        <f t="shared" si="256"/>
        <v>0</v>
      </c>
      <c r="OI23" s="4"/>
      <c r="OJ23" s="583">
        <f t="shared" si="257"/>
        <v>27315.7293201272</v>
      </c>
      <c r="OK23" s="284">
        <f t="shared" si="258"/>
        <v>1469.2356</v>
      </c>
      <c r="OL23" s="584">
        <f t="shared" si="443"/>
        <v>5.3787163534287002E-2</v>
      </c>
      <c r="OM23" s="585">
        <f t="shared" si="281"/>
        <v>2540.9900000000002</v>
      </c>
      <c r="ON23" s="284">
        <f t="shared" si="444"/>
        <v>2668.0395000000003</v>
      </c>
      <c r="OO23" s="33">
        <f t="shared" si="445"/>
        <v>1.8159371444579755</v>
      </c>
      <c r="OP23" s="586">
        <f t="shared" si="282"/>
        <v>4.3886944622660296E-2</v>
      </c>
      <c r="OQ23" s="33">
        <f t="shared" si="260"/>
        <v>0.17890192362219981</v>
      </c>
      <c r="OR23" s="39">
        <f t="shared" si="261"/>
        <v>0.42104102957449796</v>
      </c>
      <c r="OS23" s="587">
        <f t="shared" si="471"/>
        <v>27315.7293201272</v>
      </c>
      <c r="OT23" s="284">
        <f t="shared" si="469"/>
        <v>0</v>
      </c>
      <c r="OU23" s="584"/>
      <c r="OV23" s="585">
        <f t="shared" si="283"/>
        <v>75.55</v>
      </c>
      <c r="OW23" s="284">
        <f>OV23*1.05</f>
        <v>79.327500000000001</v>
      </c>
      <c r="OX23" s="33"/>
      <c r="OY23" s="30">
        <f t="shared" si="472"/>
        <v>3.0241930442805876E-3</v>
      </c>
      <c r="OZ23" s="33">
        <f t="shared" si="473"/>
        <v>1.1838335149009834E-2</v>
      </c>
      <c r="PA23" s="588">
        <f t="shared" si="474"/>
        <v>1.1838335149009834E-2</v>
      </c>
      <c r="PB23" s="32">
        <f t="shared" si="263"/>
        <v>4.076426945653151</v>
      </c>
      <c r="PC23" s="589">
        <f t="shared" si="264"/>
        <v>1.0469111376669409</v>
      </c>
      <c r="PD23" s="590">
        <f t="shared" si="297"/>
        <v>4.2676567712899134</v>
      </c>
      <c r="PE23" s="591">
        <f t="shared" si="265"/>
        <v>0.37438856921239211</v>
      </c>
      <c r="PF23" s="592">
        <f t="shared" si="266"/>
        <v>0.58423372298394038</v>
      </c>
      <c r="PG23" s="592">
        <f t="shared" si="267"/>
        <v>0.28754578087476323</v>
      </c>
      <c r="PH23" s="592">
        <f t="shared" si="268"/>
        <v>2.0705404104343253E-2</v>
      </c>
      <c r="PI23" s="593">
        <f t="shared" si="284"/>
        <v>0.42104102957449796</v>
      </c>
      <c r="PJ23" s="593">
        <f t="shared" si="285"/>
        <v>1.1838335149009834E-2</v>
      </c>
      <c r="PK23" s="592">
        <f t="shared" si="269"/>
        <v>0.66680482915164707</v>
      </c>
      <c r="PL23" s="592">
        <f t="shared" si="270"/>
        <v>2.8924319340548049E-2</v>
      </c>
      <c r="PM23" s="592">
        <f t="shared" si="271"/>
        <v>1.0078160048971445E-3</v>
      </c>
      <c r="PN23" s="592">
        <f t="shared" si="272"/>
        <v>2.9045990100252012E-2</v>
      </c>
      <c r="PO23" s="592">
        <f t="shared" si="273"/>
        <v>0.11890020713668015</v>
      </c>
      <c r="PP23" s="592">
        <f t="shared" si="274"/>
        <v>0.94455758539351253</v>
      </c>
      <c r="PQ23" s="592">
        <f t="shared" si="275"/>
        <v>0.1140085271750038</v>
      </c>
      <c r="PR23" s="592">
        <f t="shared" si="276"/>
        <v>1.0078160048971445E-4</v>
      </c>
      <c r="PS23" s="592">
        <f t="shared" si="277"/>
        <v>0.35253403837178049</v>
      </c>
      <c r="PT23" s="594">
        <f t="shared" si="278"/>
        <v>0.31201983511615594</v>
      </c>
      <c r="PU23" s="334"/>
      <c r="PV23" s="310">
        <f t="shared" si="286"/>
        <v>4.2676567712899134</v>
      </c>
      <c r="PW23" s="281">
        <f t="shared" si="287"/>
        <v>0</v>
      </c>
      <c r="PX23" s="4">
        <f t="shared" si="475"/>
        <v>1.0469111376669409</v>
      </c>
      <c r="PY23" s="444">
        <f t="shared" si="476"/>
        <v>3.0241930442805876E-3</v>
      </c>
      <c r="QA23" s="133">
        <f t="shared" si="288"/>
        <v>1622.5499350757545</v>
      </c>
      <c r="QB23" s="323">
        <f t="shared" si="289"/>
        <v>0</v>
      </c>
      <c r="QC23" s="258"/>
      <c r="QD23" s="323">
        <v>0</v>
      </c>
      <c r="QF23" s="133">
        <f t="shared" si="279"/>
        <v>2821.3538350757535</v>
      </c>
      <c r="QH23" s="133">
        <f t="shared" si="290"/>
        <v>79.327500000000001</v>
      </c>
      <c r="QJ23" s="390">
        <f>'лист 1'!E12</f>
        <v>2540.9900000000002</v>
      </c>
      <c r="QK23" s="390">
        <f>'лист 1'!F12</f>
        <v>75.55</v>
      </c>
      <c r="QM23" s="389">
        <f t="shared" si="291"/>
        <v>0</v>
      </c>
      <c r="QN23" s="389">
        <f t="shared" si="292"/>
        <v>0</v>
      </c>
      <c r="QP23" s="4">
        <f t="shared" si="293"/>
        <v>27315.7293201272</v>
      </c>
      <c r="QQ23" s="4">
        <f t="shared" si="294"/>
        <v>28597.141258736581</v>
      </c>
      <c r="QS23" s="395">
        <f t="shared" si="295"/>
        <v>11.473789538205743</v>
      </c>
      <c r="QU23" s="5">
        <v>1</v>
      </c>
    </row>
    <row r="24" spans="1:463" ht="15.05" customHeight="1" x14ac:dyDescent="0.3">
      <c r="A24" s="452">
        <f t="shared" si="296"/>
        <v>13</v>
      </c>
      <c r="B24" s="25" t="s">
        <v>170</v>
      </c>
      <c r="C24" s="26">
        <v>9</v>
      </c>
      <c r="D24" s="256">
        <v>11386.15</v>
      </c>
      <c r="E24" s="27">
        <v>11386.15</v>
      </c>
      <c r="F24" s="28">
        <v>1335.95</v>
      </c>
      <c r="G24" s="311">
        <f t="shared" si="280"/>
        <v>10050.199999999999</v>
      </c>
      <c r="H24" s="27"/>
      <c r="I24" s="257"/>
      <c r="J24" s="32">
        <v>3.6006511005520228</v>
      </c>
      <c r="K24" s="33">
        <v>4.1407511005520226</v>
      </c>
      <c r="L24" s="33">
        <v>2.9343999999999997</v>
      </c>
      <c r="M24" s="122">
        <v>3.3148999999999997</v>
      </c>
      <c r="N24" s="1">
        <v>0.3805</v>
      </c>
      <c r="O24" s="2">
        <v>0.63839999999999997</v>
      </c>
      <c r="P24" s="2">
        <v>0.28575110055202291</v>
      </c>
      <c r="Q24" s="2">
        <v>1.9199999999999998E-2</v>
      </c>
      <c r="R24" s="2">
        <v>0.2281</v>
      </c>
      <c r="S24" s="2">
        <v>9.4999999999999998E-3</v>
      </c>
      <c r="T24" s="2">
        <v>0.61280000000000001</v>
      </c>
      <c r="U24" s="2">
        <v>2.2200000000000001E-2</v>
      </c>
      <c r="V24" s="2">
        <v>6.9999999999999999E-4</v>
      </c>
      <c r="W24" s="2">
        <v>2.7E-2</v>
      </c>
      <c r="X24" s="2">
        <v>0.14269999999999999</v>
      </c>
      <c r="Y24" s="2">
        <v>0.9385</v>
      </c>
      <c r="Z24" s="2">
        <v>0.18959999999999999</v>
      </c>
      <c r="AA24" s="2">
        <v>1E-4</v>
      </c>
      <c r="AB24" s="2">
        <v>0.34320000000000001</v>
      </c>
      <c r="AC24" s="3">
        <v>0.30249999999999999</v>
      </c>
      <c r="AD24" s="123">
        <v>1671.22</v>
      </c>
      <c r="AE24" s="60">
        <v>367.66840000000002</v>
      </c>
      <c r="AF24" s="60">
        <v>1124.81963466</v>
      </c>
      <c r="AG24" s="60">
        <f t="shared" si="0"/>
        <v>111.32789852083884</v>
      </c>
      <c r="AH24" s="60">
        <f t="shared" si="1"/>
        <v>352.00105647050043</v>
      </c>
      <c r="AI24" s="60">
        <v>41.0200176120834</v>
      </c>
      <c r="AJ24" s="60">
        <v>233.94514801870002</v>
      </c>
      <c r="AK24" s="60">
        <f t="shared" si="2"/>
        <v>4.5256688884217526</v>
      </c>
      <c r="AL24" s="60">
        <f t="shared" si="3"/>
        <v>136.92060889060852</v>
      </c>
      <c r="AM24" s="60">
        <v>171.93366001453919</v>
      </c>
      <c r="AN24" s="124">
        <v>4332.7282323663867</v>
      </c>
      <c r="AO24" s="123">
        <v>2694.89</v>
      </c>
      <c r="AP24" s="60">
        <v>592.87580000000003</v>
      </c>
      <c r="AQ24" s="60">
        <v>1813.80379917</v>
      </c>
      <c r="AR24" s="60">
        <f t="shared" si="4"/>
        <v>179.5194172190516</v>
      </c>
      <c r="AS24" s="60">
        <f t="shared" si="5"/>
        <v>567.6117609122598</v>
      </c>
      <c r="AT24" s="125">
        <v>274.85905316250802</v>
      </c>
      <c r="AU24" s="126">
        <v>57.284783679918007</v>
      </c>
      <c r="AV24" s="60">
        <v>392.47929162027305</v>
      </c>
      <c r="AW24" s="60">
        <f t="shared" si="6"/>
        <v>7.5925118963941829</v>
      </c>
      <c r="AX24" s="60">
        <f t="shared" si="7"/>
        <v>229.70557004801398</v>
      </c>
      <c r="AY24" s="60">
        <v>288.44539719763907</v>
      </c>
      <c r="AZ24" s="124">
        <v>7268.8240093805043</v>
      </c>
      <c r="BA24" s="127">
        <v>413</v>
      </c>
      <c r="BB24" s="60">
        <v>2105.129833333333</v>
      </c>
      <c r="BC24" s="60">
        <v>219.53493032070318</v>
      </c>
      <c r="BD24" s="61">
        <v>175.62794425656256</v>
      </c>
      <c r="BE24" s="61">
        <v>43.906986064140625</v>
      </c>
      <c r="BF24" s="60">
        <v>82.32561312499999</v>
      </c>
      <c r="BG24" s="61">
        <v>65.860490499999997</v>
      </c>
      <c r="BH24" s="61">
        <v>16.465122624999992</v>
      </c>
      <c r="BI24" s="60">
        <v>175.71029750486963</v>
      </c>
      <c r="BJ24" s="61">
        <f t="shared" si="8"/>
        <v>102.83761440008004</v>
      </c>
      <c r="BK24" s="60">
        <f t="shared" si="9"/>
        <v>3.3991157052317034</v>
      </c>
      <c r="BL24" s="60">
        <v>129.13503371419529</v>
      </c>
      <c r="BM24" s="124">
        <v>3254.2028495977211</v>
      </c>
      <c r="BN24" s="123">
        <v>79.87</v>
      </c>
      <c r="BO24" s="60">
        <v>17.571400000000001</v>
      </c>
      <c r="BP24" s="60">
        <v>53.756743110000002</v>
      </c>
      <c r="BQ24" s="60">
        <f t="shared" si="10"/>
        <v>5.3205198925691404</v>
      </c>
      <c r="BR24" s="60">
        <f t="shared" si="11"/>
        <v>16.8226351888434</v>
      </c>
      <c r="BS24" s="60">
        <v>10.378672374800001</v>
      </c>
      <c r="BT24" s="60">
        <v>11.795107530390398</v>
      </c>
      <c r="BU24" s="60">
        <f t="shared" si="12"/>
        <v>0.22817635517540227</v>
      </c>
      <c r="BV24" s="60">
        <f t="shared" si="13"/>
        <v>6.9032989940965273</v>
      </c>
      <c r="BW24" s="60">
        <v>8.6685961507595195</v>
      </c>
      <c r="BX24" s="124">
        <v>218.4486229991399</v>
      </c>
      <c r="BY24" s="59">
        <v>1695.7</v>
      </c>
      <c r="BZ24" s="60">
        <v>123.7861</v>
      </c>
      <c r="CA24" s="61">
        <f t="shared" si="14"/>
        <v>72.448043174800006</v>
      </c>
      <c r="CB24" s="61">
        <f t="shared" si="15"/>
        <v>2.3946421045000004</v>
      </c>
      <c r="CC24" s="60">
        <v>90.974305000000001</v>
      </c>
      <c r="CD24" s="62">
        <v>2292.552486</v>
      </c>
      <c r="CE24" s="123">
        <v>70.599999999999994</v>
      </c>
      <c r="CF24" s="60">
        <v>5.1537999999999995</v>
      </c>
      <c r="CG24" s="61">
        <f t="shared" si="16"/>
        <v>3.0163542183999996</v>
      </c>
      <c r="CH24" s="61">
        <f t="shared" si="17"/>
        <v>9.9700260999999998E-2</v>
      </c>
      <c r="CI24" s="60">
        <v>3.78769</v>
      </c>
      <c r="CJ24" s="124">
        <v>95.449787999999998</v>
      </c>
      <c r="CK24" s="128">
        <v>2579.6952312539515</v>
      </c>
      <c r="CL24" s="129">
        <v>567.53295087586935</v>
      </c>
      <c r="CM24" s="129">
        <v>267.70492088217907</v>
      </c>
      <c r="CN24" s="130">
        <v>181.05506412095909</v>
      </c>
      <c r="CO24" s="131">
        <f t="shared" si="305"/>
        <v>88.255291005761507</v>
      </c>
      <c r="CP24" s="129">
        <v>1736.2716144811659</v>
      </c>
      <c r="CQ24" s="131">
        <f t="shared" si="19"/>
        <v>171.84574677165892</v>
      </c>
      <c r="CR24" s="129">
        <v>543.34883903573609</v>
      </c>
      <c r="CS24" s="129">
        <v>376.03794437700139</v>
      </c>
      <c r="CT24" s="131">
        <f t="shared" si="20"/>
        <v>7.2744540339730923</v>
      </c>
      <c r="CU24" s="131">
        <f t="shared" si="21"/>
        <v>220.08297562963887</v>
      </c>
      <c r="CV24" s="129">
        <f t="shared" si="306"/>
        <v>5527.2426618701675</v>
      </c>
      <c r="CW24" s="124">
        <f t="shared" si="404"/>
        <v>6964.3257539564111</v>
      </c>
      <c r="CX24" s="123">
        <v>186.99792000000002</v>
      </c>
      <c r="CY24" s="60">
        <v>13.650848160000001</v>
      </c>
      <c r="CZ24" s="60">
        <f t="shared" si="24"/>
        <v>0.26407565765520002</v>
      </c>
      <c r="DA24" s="60">
        <f t="shared" si="25"/>
        <v>7.9894046009068802</v>
      </c>
      <c r="DB24" s="60">
        <v>10.032438408000001</v>
      </c>
      <c r="DC24" s="124">
        <v>252.8174478816</v>
      </c>
      <c r="DD24" s="123">
        <v>6.2500800000000005</v>
      </c>
      <c r="DE24" s="60">
        <v>0.45625584000000002</v>
      </c>
      <c r="DF24" s="60">
        <f t="shared" si="26"/>
        <v>8.826269224800001E-3</v>
      </c>
      <c r="DG24" s="60">
        <f t="shared" si="27"/>
        <v>0.26703194296512001</v>
      </c>
      <c r="DH24" s="60">
        <v>0.33531679199999997</v>
      </c>
      <c r="DI24" s="124">
        <v>8.4499831584000002</v>
      </c>
      <c r="DJ24" s="59">
        <v>119.01679020280801</v>
      </c>
      <c r="DK24" s="60">
        <v>26.183693844617764</v>
      </c>
      <c r="DL24" s="60">
        <v>1.9529213867451025</v>
      </c>
      <c r="DM24" s="60">
        <v>80.104607696370536</v>
      </c>
      <c r="DN24" s="60">
        <f t="shared" si="28"/>
        <v>7.9282734421405783</v>
      </c>
      <c r="DO24" s="60">
        <f t="shared" si="29"/>
        <v>25.067935932502195</v>
      </c>
      <c r="DP24" s="60">
        <v>16.589834958529522</v>
      </c>
      <c r="DQ24" s="60">
        <f t="shared" si="30"/>
        <v>0.3209303572727536</v>
      </c>
      <c r="DR24" s="60">
        <f t="shared" si="31"/>
        <v>9.7094995265086563</v>
      </c>
      <c r="DS24" s="60">
        <v>12.192392404453548</v>
      </c>
      <c r="DT24" s="62">
        <v>307.24828859222936</v>
      </c>
      <c r="DU24" s="123">
        <v>624.08000000000004</v>
      </c>
      <c r="DV24" s="60">
        <v>137.29759999999999</v>
      </c>
      <c r="DW24" s="60">
        <v>420.03891623999999</v>
      </c>
      <c r="DX24" s="60">
        <f t="shared" si="32"/>
        <v>41.572931695937761</v>
      </c>
      <c r="DY24" s="60">
        <f t="shared" si="33"/>
        <v>131.44697844814559</v>
      </c>
      <c r="DZ24" s="60">
        <v>12.0137090828333</v>
      </c>
      <c r="EA24" s="60">
        <v>8.2612320984374996</v>
      </c>
      <c r="EB24" s="60"/>
      <c r="EC24" s="60">
        <v>87.723476391752769</v>
      </c>
      <c r="ED24" s="60">
        <f t="shared" si="34"/>
        <v>1.6970106507984575</v>
      </c>
      <c r="EE24" s="60">
        <f t="shared" si="35"/>
        <v>51.341743580848359</v>
      </c>
      <c r="EF24" s="60">
        <v>64.470746690651183</v>
      </c>
      <c r="EG24" s="124">
        <v>1624.6628166044093</v>
      </c>
      <c r="EH24" s="128">
        <v>2300.8350097500006</v>
      </c>
      <c r="EI24" s="129">
        <v>506.18370214500032</v>
      </c>
      <c r="EJ24" s="129">
        <v>3547.9862091524046</v>
      </c>
      <c r="EK24" s="129">
        <v>1548.5839058172667</v>
      </c>
      <c r="EL24" s="129">
        <f t="shared" si="36"/>
        <v>153.26954349435817</v>
      </c>
      <c r="EM24" s="129">
        <v>484.61384748645543</v>
      </c>
      <c r="EN24" s="129">
        <v>576.96198436112184</v>
      </c>
      <c r="EO24" s="129">
        <f t="shared" si="37"/>
        <v>11.161329587465902</v>
      </c>
      <c r="EP24" s="129">
        <f t="shared" si="38"/>
        <v>337.67738666306508</v>
      </c>
      <c r="EQ24" s="129">
        <v>8480.550811225794</v>
      </c>
      <c r="ER24" s="124">
        <v>10685.494022144501</v>
      </c>
      <c r="ES24" s="123">
        <v>809.42</v>
      </c>
      <c r="ET24" s="60">
        <v>178.07239999999999</v>
      </c>
      <c r="EU24" s="60">
        <v>544.78255925999997</v>
      </c>
      <c r="EV24" s="60">
        <f t="shared" si="39"/>
        <v>53.919309020199243</v>
      </c>
      <c r="EW24" s="60">
        <f t="shared" si="40"/>
        <v>170.48425409482439</v>
      </c>
      <c r="EX24" s="60">
        <v>64.044122464400004</v>
      </c>
      <c r="EY24" s="60">
        <v>116.53129296588099</v>
      </c>
      <c r="EZ24" s="60">
        <f t="shared" si="41"/>
        <v>2.2542978624249681</v>
      </c>
      <c r="FA24" s="60">
        <f t="shared" si="42"/>
        <v>68.202036771555242</v>
      </c>
      <c r="FB24" s="60">
        <v>85.642518734514098</v>
      </c>
      <c r="FC24" s="124">
        <v>2158.1914721097542</v>
      </c>
      <c r="FD24" s="123">
        <v>0.83333333333333293</v>
      </c>
      <c r="FE24" s="60">
        <v>6.0833333333333302E-2</v>
      </c>
      <c r="FF24" s="60">
        <f t="shared" si="43"/>
        <v>1.1768208333333328E-3</v>
      </c>
      <c r="FG24" s="60">
        <f t="shared" si="44"/>
        <v>3.5603803333333316E-2</v>
      </c>
      <c r="FH24" s="60">
        <v>4.4708333333333301E-2</v>
      </c>
      <c r="FI24" s="124">
        <v>1.1266499999999995</v>
      </c>
      <c r="FJ24" s="123">
        <v>2890.0119850000001</v>
      </c>
      <c r="FK24" s="60">
        <v>210.97087490499999</v>
      </c>
      <c r="FL24" s="60">
        <f t="shared" si="45"/>
        <v>4.0812315750372248</v>
      </c>
      <c r="FM24" s="60">
        <f t="shared" si="46"/>
        <v>123.47450201389954</v>
      </c>
      <c r="FN24" s="60">
        <v>155.04900000000001</v>
      </c>
      <c r="FO24" s="124">
        <v>3907.238231886</v>
      </c>
      <c r="FP24" s="123">
        <v>2248.8882500000004</v>
      </c>
      <c r="FQ24" s="60">
        <v>164.16884225000001</v>
      </c>
      <c r="FR24" s="60">
        <f t="shared" si="47"/>
        <v>3.1758462533262506</v>
      </c>
      <c r="FS24" s="60">
        <f t="shared" si="48"/>
        <v>96.082769965973014</v>
      </c>
      <c r="FT24" s="60">
        <v>120.65285461249999</v>
      </c>
      <c r="FU24" s="62">
        <v>3040.4519362350006</v>
      </c>
      <c r="FV24" s="132">
        <f t="shared" si="307"/>
        <v>13272.412978072247</v>
      </c>
      <c r="FW24" s="133">
        <f t="shared" si="308"/>
        <v>4143.8862255531849</v>
      </c>
      <c r="FX24" s="133">
        <f t="shared" si="309"/>
        <v>387.02850944224201</v>
      </c>
      <c r="FY24" s="133">
        <f t="shared" si="310"/>
        <v>2105.129833333333</v>
      </c>
      <c r="FZ24" s="133">
        <f t="shared" si="311"/>
        <v>1695.7</v>
      </c>
      <c r="GA24" s="133">
        <f t="shared" si="312"/>
        <v>70.599999999999994</v>
      </c>
      <c r="GB24" s="133">
        <f t="shared" si="405"/>
        <v>186.99792000000002</v>
      </c>
      <c r="GC24" s="133">
        <f t="shared" si="406"/>
        <v>6.2500800000000005</v>
      </c>
      <c r="GD24" s="133">
        <f t="shared" si="407"/>
        <v>2890.0119850000001</v>
      </c>
      <c r="GE24" s="133">
        <f t="shared" si="408"/>
        <v>2248.8882500000004</v>
      </c>
      <c r="GF24" s="133">
        <f t="shared" si="313"/>
        <v>7322.1617804348034</v>
      </c>
      <c r="GG24" s="134">
        <f t="shared" si="314"/>
        <v>2795.5047152345055</v>
      </c>
      <c r="GH24" s="134">
        <f t="shared" si="315"/>
        <v>724.70364005675412</v>
      </c>
      <c r="GI24" s="133">
        <f t="shared" si="316"/>
        <v>2506.0219322168532</v>
      </c>
      <c r="GJ24" s="134">
        <f t="shared" si="317"/>
        <v>1789.3672219541259</v>
      </c>
      <c r="GK24" s="135">
        <f t="shared" si="318"/>
        <v>48.478994278735023</v>
      </c>
      <c r="GL24" s="132">
        <f t="shared" si="409"/>
        <v>36835.08949405267</v>
      </c>
      <c r="GM24" s="136">
        <f t="shared" si="410"/>
        <v>46412.212762506366</v>
      </c>
      <c r="GN24" s="114">
        <f t="shared" si="411"/>
        <v>40983.758552271363</v>
      </c>
      <c r="GO24" s="115">
        <f t="shared" si="412"/>
        <v>22236.476687564184</v>
      </c>
      <c r="GP24" s="115">
        <f t="shared" si="413"/>
        <v>1454.72160350022</v>
      </c>
      <c r="GQ24" s="30">
        <f t="shared" si="414"/>
        <v>0.54256801896788975</v>
      </c>
      <c r="GR24" s="31">
        <f t="shared" si="415"/>
        <v>3.5495075485691335E-2</v>
      </c>
      <c r="GS24" s="137">
        <f t="shared" si="72"/>
        <v>1.0905185957650019</v>
      </c>
      <c r="GT24" s="116">
        <f t="shared" si="319"/>
        <v>46412.212762506366</v>
      </c>
      <c r="GU24" s="115">
        <f t="shared" si="446"/>
        <v>22500.178993228703</v>
      </c>
      <c r="GV24" s="115">
        <f t="shared" si="447"/>
        <v>1461.866041159941</v>
      </c>
      <c r="GW24" s="24">
        <f t="shared" si="416"/>
        <v>0.48479005102306272</v>
      </c>
      <c r="GX24" s="117">
        <f t="shared" si="417"/>
        <v>3.1497443326832603E-2</v>
      </c>
      <c r="GY24" s="137">
        <f t="shared" si="78"/>
        <v>1.0808455549666403</v>
      </c>
      <c r="GZ24" s="114">
        <f t="shared" si="448"/>
        <v>33396.827470307253</v>
      </c>
      <c r="HA24" s="115">
        <f t="shared" si="418"/>
        <v>18757.824938715283</v>
      </c>
      <c r="HB24" s="115">
        <f t="shared" si="419"/>
        <v>1000.187794982691</v>
      </c>
      <c r="HC24" s="30">
        <f t="shared" si="420"/>
        <v>0.56166487536556142</v>
      </c>
      <c r="HD24" s="31">
        <f t="shared" si="421"/>
        <v>2.9948587058814098E-2</v>
      </c>
      <c r="HE24" s="137">
        <f t="shared" si="84"/>
        <v>1.0926519221051938</v>
      </c>
      <c r="HF24" s="114">
        <f t="shared" si="422"/>
        <v>37729.555702673642</v>
      </c>
      <c r="HG24" s="115">
        <f t="shared" si="423"/>
        <v>22078.394706708379</v>
      </c>
      <c r="HH24" s="115">
        <f t="shared" si="424"/>
        <v>1146.1632899183594</v>
      </c>
      <c r="HI24" s="30">
        <f t="shared" si="425"/>
        <v>0.58517505164111516</v>
      </c>
      <c r="HJ24" s="31">
        <f t="shared" si="426"/>
        <v>3.0378393505363713E-2</v>
      </c>
      <c r="HK24" s="138">
        <f t="shared" si="90"/>
        <v>1.0964025437461438</v>
      </c>
      <c r="HL24" s="29">
        <f t="shared" si="320"/>
        <v>3.9265769820137004</v>
      </c>
      <c r="HM24" s="30">
        <f t="shared" si="321"/>
        <v>4.4755124212548774</v>
      </c>
      <c r="HN24" s="30">
        <f t="shared" si="322"/>
        <v>3.2062778002254801</v>
      </c>
      <c r="HO24" s="31">
        <f t="shared" si="323"/>
        <v>3.6344647922640916</v>
      </c>
      <c r="HR24" s="32">
        <f t="shared" si="324"/>
        <v>2635.3728317405526</v>
      </c>
      <c r="HS24" s="33">
        <f t="shared" si="96"/>
        <v>3048.3357544742971</v>
      </c>
      <c r="HT24" s="33">
        <f t="shared" si="325"/>
        <v>115.85356740926059</v>
      </c>
      <c r="HU24" s="33">
        <f t="shared" si="98"/>
        <v>133.79928500095505</v>
      </c>
      <c r="HV24" s="33">
        <f t="shared" si="326"/>
        <v>3438.6732002907829</v>
      </c>
      <c r="HW24" s="30">
        <f t="shared" si="427"/>
        <v>0.76639234909490639</v>
      </c>
      <c r="HX24" s="31">
        <f t="shared" si="428"/>
        <v>3.3691357294279585E-2</v>
      </c>
      <c r="HY24" s="139">
        <f t="shared" si="102"/>
        <v>1.1253124723480559</v>
      </c>
      <c r="HZ24" s="32">
        <f t="shared" si="327"/>
        <v>4260.4929437715346</v>
      </c>
      <c r="IA24" s="33">
        <f t="shared" si="104"/>
        <v>4928.1121880605342</v>
      </c>
      <c r="IB24" s="33">
        <f t="shared" si="328"/>
        <v>244.39671279536378</v>
      </c>
      <c r="IC24" s="33">
        <f t="shared" si="106"/>
        <v>282.25376360736567</v>
      </c>
      <c r="ID24" s="33">
        <f t="shared" si="329"/>
        <v>5768.9079439527804</v>
      </c>
      <c r="IE24" s="30">
        <f t="shared" si="449"/>
        <v>0.7385267688727063</v>
      </c>
      <c r="IF24" s="31">
        <f t="shared" si="450"/>
        <v>4.2364467446832983E-2</v>
      </c>
      <c r="IG24" s="139">
        <f t="shared" si="110"/>
        <v>1.1222894006898676</v>
      </c>
      <c r="IH24" s="32">
        <f t="shared" si="330"/>
        <v>125.46188956809765</v>
      </c>
      <c r="II24" s="33">
        <f t="shared" si="112"/>
        <v>145.12176766341855</v>
      </c>
      <c r="IJ24" s="33">
        <f t="shared" si="331"/>
        <v>244.88755046179426</v>
      </c>
      <c r="IK24" s="33">
        <f t="shared" si="114"/>
        <v>282.8206320283262</v>
      </c>
      <c r="IL24" s="33">
        <f t="shared" si="332"/>
        <v>2582.7006742839053</v>
      </c>
      <c r="IM24" s="30">
        <f t="shared" si="333"/>
        <v>4.8577789450139804E-2</v>
      </c>
      <c r="IN24" s="31">
        <f t="shared" si="334"/>
        <v>9.4818401876823458E-2</v>
      </c>
      <c r="IO24" s="139">
        <f t="shared" si="118"/>
        <v>1.0222995100575569</v>
      </c>
      <c r="IP24" s="32">
        <f t="shared" si="335"/>
        <v>126.3870397031867</v>
      </c>
      <c r="IQ24" s="33">
        <f t="shared" si="120"/>
        <v>146.19188882467606</v>
      </c>
      <c r="IR24" s="33">
        <f t="shared" si="336"/>
        <v>5.5486962477445427</v>
      </c>
      <c r="IS24" s="33">
        <f t="shared" si="122"/>
        <v>6.408189296520173</v>
      </c>
      <c r="IT24" s="33">
        <f t="shared" si="337"/>
        <v>173.37192301519039</v>
      </c>
      <c r="IU24" s="30">
        <f t="shared" si="451"/>
        <v>0.72899370039353495</v>
      </c>
      <c r="IV24" s="31">
        <f t="shared" si="452"/>
        <v>3.2004583852129162E-2</v>
      </c>
      <c r="IW24" s="139">
        <f t="shared" si="126"/>
        <v>1.1191908228903618</v>
      </c>
      <c r="IX24" s="32">
        <f t="shared" si="338"/>
        <v>88.38661267325601</v>
      </c>
      <c r="IY24" s="33">
        <f t="shared" si="128"/>
        <v>102.23679487915523</v>
      </c>
      <c r="IZ24" s="33">
        <f t="shared" si="339"/>
        <v>2.3946421045000004</v>
      </c>
      <c r="JA24" s="33">
        <f t="shared" si="130"/>
        <v>2.7655721664870505</v>
      </c>
      <c r="JB24" s="33">
        <f t="shared" si="340"/>
        <v>1819.4861000000001</v>
      </c>
      <c r="JC24" s="30">
        <f t="shared" si="453"/>
        <v>4.8577789450139797E-2</v>
      </c>
      <c r="JD24" s="31">
        <f t="shared" si="454"/>
        <v>1.3161090400745574E-3</v>
      </c>
      <c r="JE24" s="139">
        <f t="shared" si="455"/>
        <v>1.0078160048971445</v>
      </c>
      <c r="JF24" s="32">
        <f t="shared" si="341"/>
        <v>3.6799521464479996</v>
      </c>
      <c r="JG24" s="33">
        <f t="shared" si="136"/>
        <v>4.2566006477964011</v>
      </c>
      <c r="JH24" s="33">
        <f t="shared" si="342"/>
        <v>9.9700260999999998E-2</v>
      </c>
      <c r="JI24" s="33">
        <f t="shared" si="138"/>
        <v>0.1151438314289</v>
      </c>
      <c r="JJ24" s="33">
        <f t="shared" si="343"/>
        <v>75.753799999999998</v>
      </c>
      <c r="JK24" s="30">
        <f t="shared" si="344"/>
        <v>4.857778945013979E-2</v>
      </c>
      <c r="JL24" s="31">
        <f t="shared" si="345"/>
        <v>1.3161090400745574E-3</v>
      </c>
      <c r="JM24" s="139">
        <f t="shared" si="346"/>
        <v>1.0078160048971445</v>
      </c>
      <c r="JN24" s="32">
        <f t="shared" si="347"/>
        <v>4078.6149960215785</v>
      </c>
      <c r="JO24" s="33">
        <f t="shared" si="141"/>
        <v>4717.73396589816</v>
      </c>
      <c r="JP24" s="33">
        <f t="shared" si="348"/>
        <v>267.37549181139349</v>
      </c>
      <c r="JQ24" s="33">
        <f t="shared" si="143"/>
        <v>308.79195549297833</v>
      </c>
      <c r="JR24" s="33">
        <f t="shared" si="349"/>
        <v>5527.2426618701675</v>
      </c>
      <c r="JS24" s="30">
        <f t="shared" si="350"/>
        <v>0.73791133220149963</v>
      </c>
      <c r="JT24" s="31">
        <f t="shared" si="351"/>
        <v>4.8374118555693332E-2</v>
      </c>
      <c r="JU24" s="139">
        <f t="shared" si="147"/>
        <v>1.1231238567202517</v>
      </c>
      <c r="JV24" s="32">
        <f t="shared" si="352"/>
        <v>9.7470736131063944</v>
      </c>
      <c r="JW24" s="33">
        <f t="shared" si="149"/>
        <v>11.274440048280168</v>
      </c>
      <c r="JX24" s="33">
        <f t="shared" si="353"/>
        <v>0.26407565765520002</v>
      </c>
      <c r="JY24" s="33">
        <f t="shared" si="151"/>
        <v>0.30498097702599053</v>
      </c>
      <c r="JZ24" s="33">
        <f t="shared" si="354"/>
        <v>200.64876816</v>
      </c>
      <c r="KA24" s="30">
        <f t="shared" si="456"/>
        <v>4.8577789450139797E-2</v>
      </c>
      <c r="KB24" s="31">
        <f t="shared" si="457"/>
        <v>1.3161090400745574E-3</v>
      </c>
      <c r="KC24" s="139">
        <f t="shared" si="155"/>
        <v>1.0078160048971445</v>
      </c>
      <c r="KD24" s="32">
        <f t="shared" si="355"/>
        <v>0.32577897041744641</v>
      </c>
      <c r="KE24" s="33">
        <f t="shared" si="157"/>
        <v>0.37682853508186026</v>
      </c>
      <c r="KF24" s="33">
        <f t="shared" si="356"/>
        <v>8.826269224800001E-3</v>
      </c>
      <c r="KG24" s="33">
        <f t="shared" si="159"/>
        <v>1.0193458327721521E-2</v>
      </c>
      <c r="KH24" s="33">
        <f t="shared" si="357"/>
        <v>6.7063358399999995</v>
      </c>
      <c r="KI24" s="30">
        <f t="shared" si="458"/>
        <v>4.8577789450139804E-2</v>
      </c>
      <c r="KJ24" s="31">
        <f t="shared" si="459"/>
        <v>1.3161090400745576E-3</v>
      </c>
      <c r="KK24" s="139">
        <f t="shared" si="163"/>
        <v>1.0078160048971445</v>
      </c>
      <c r="KL24" s="32">
        <f t="shared" si="358"/>
        <v>187.62895530741903</v>
      </c>
      <c r="KM24" s="33">
        <f t="shared" si="165"/>
        <v>217.03041260409159</v>
      </c>
      <c r="KN24" s="33">
        <f t="shared" si="359"/>
        <v>8.2492037994133316</v>
      </c>
      <c r="KO24" s="33">
        <f t="shared" si="167"/>
        <v>9.5270054679424572</v>
      </c>
      <c r="KP24" s="33">
        <f t="shared" si="360"/>
        <v>243.84784808907091</v>
      </c>
      <c r="KQ24" s="30">
        <f t="shared" si="429"/>
        <v>0.76945093745048487</v>
      </c>
      <c r="KR24" s="31">
        <f t="shared" si="430"/>
        <v>3.3829307349065162E-2</v>
      </c>
      <c r="KS24" s="139">
        <f t="shared" si="171"/>
        <v>1.1258131216068612</v>
      </c>
      <c r="KT24" s="32">
        <f t="shared" si="361"/>
        <v>984.37984087537268</v>
      </c>
      <c r="KU24" s="33">
        <f t="shared" si="173"/>
        <v>1138.6321619405437</v>
      </c>
      <c r="KV24" s="33">
        <f t="shared" si="362"/>
        <v>43.269942346736215</v>
      </c>
      <c r="KW24" s="33">
        <f t="shared" si="175"/>
        <v>49.972456416245656</v>
      </c>
      <c r="KX24" s="33">
        <f t="shared" si="363"/>
        <v>1289.4149338130233</v>
      </c>
      <c r="KY24" s="30">
        <f t="shared" si="460"/>
        <v>0.76343139439558916</v>
      </c>
      <c r="KZ24" s="31">
        <f t="shared" si="461"/>
        <v>3.3557810765212331E-2</v>
      </c>
      <c r="LA24" s="139">
        <f t="shared" si="179"/>
        <v>1.1248278043893203</v>
      </c>
      <c r="LB24" s="32">
        <f t="shared" si="364"/>
        <v>3810.2140175574159</v>
      </c>
      <c r="LC24" s="33">
        <f t="shared" si="181"/>
        <v>4407.2745541086633</v>
      </c>
      <c r="LD24" s="33">
        <f t="shared" si="365"/>
        <v>164.43087308182407</v>
      </c>
      <c r="LE24" s="33">
        <f t="shared" si="183"/>
        <v>189.90121532219862</v>
      </c>
      <c r="LF24" s="33">
        <f t="shared" si="366"/>
        <v>8480.550811225794</v>
      </c>
      <c r="LG24" s="30">
        <f t="shared" si="431"/>
        <v>0.44928850759478922</v>
      </c>
      <c r="LH24" s="31">
        <f t="shared" si="432"/>
        <v>1.9389173739064826E-2</v>
      </c>
      <c r="LI24" s="139">
        <f t="shared" si="187"/>
        <v>1.0734068921522848</v>
      </c>
      <c r="LJ24" s="32">
        <f t="shared" si="367"/>
        <v>1278.6896748569832</v>
      </c>
      <c r="LK24" s="33">
        <f t="shared" si="189"/>
        <v>1479.0603469070725</v>
      </c>
      <c r="LL24" s="33">
        <f t="shared" si="368"/>
        <v>56.173606882624213</v>
      </c>
      <c r="LM24" s="33">
        <f t="shared" si="191"/>
        <v>64.87489858874271</v>
      </c>
      <c r="LN24" s="33">
        <f t="shared" si="369"/>
        <v>1712.8503746902811</v>
      </c>
      <c r="LO24" s="30">
        <f t="shared" si="462"/>
        <v>0.74652736383246365</v>
      </c>
      <c r="LP24" s="31">
        <f t="shared" si="463"/>
        <v>3.2795396324551446E-2</v>
      </c>
      <c r="LQ24" s="139">
        <f t="shared" si="195"/>
        <v>1.1220608448032203</v>
      </c>
      <c r="LR24" s="32">
        <f t="shared" si="370"/>
        <v>4.3436640066666643E-2</v>
      </c>
      <c r="LS24" s="33">
        <f t="shared" si="197"/>
        <v>5.0243161565113312E-2</v>
      </c>
      <c r="LT24" s="33">
        <f t="shared" si="371"/>
        <v>1.1768208333333328E-3</v>
      </c>
      <c r="LU24" s="33">
        <f t="shared" si="199"/>
        <v>1.359110380416666E-3</v>
      </c>
      <c r="LV24" s="33">
        <f t="shared" si="372"/>
        <v>0.89416666666666633</v>
      </c>
      <c r="LW24" s="30">
        <f t="shared" si="373"/>
        <v>4.857778945013979E-2</v>
      </c>
      <c r="LX24" s="31">
        <f t="shared" si="374"/>
        <v>1.3161090400745572E-3</v>
      </c>
      <c r="LY24" s="139">
        <f t="shared" si="203"/>
        <v>1.0078160048971445</v>
      </c>
      <c r="LZ24" s="32">
        <f t="shared" si="375"/>
        <v>150.63889245695742</v>
      </c>
      <c r="MA24" s="33">
        <f t="shared" si="205"/>
        <v>174.24400690496265</v>
      </c>
      <c r="MB24" s="33">
        <f t="shared" si="376"/>
        <v>4.0812315750372248</v>
      </c>
      <c r="MC24" s="33">
        <f t="shared" si="207"/>
        <v>4.7134143460104907</v>
      </c>
      <c r="MD24" s="33">
        <f t="shared" si="377"/>
        <v>3100.982723719048</v>
      </c>
      <c r="ME24" s="30">
        <f t="shared" si="464"/>
        <v>4.8577791583532037E-2</v>
      </c>
      <c r="MF24" s="31">
        <f t="shared" si="465"/>
        <v>1.3161090978741578E-3</v>
      </c>
      <c r="MG24" s="139">
        <f t="shared" si="211"/>
        <v>1.0078160052404002</v>
      </c>
      <c r="MH24" s="32">
        <f t="shared" si="378"/>
        <v>117.22097935848707</v>
      </c>
      <c r="MI24" s="33">
        <f t="shared" si="213"/>
        <v>135.58950682396201</v>
      </c>
      <c r="MJ24" s="33">
        <f t="shared" si="379"/>
        <v>3.1758462533262506</v>
      </c>
      <c r="MK24" s="33">
        <f t="shared" si="215"/>
        <v>3.667784837966487</v>
      </c>
      <c r="ML24" s="33">
        <f t="shared" si="380"/>
        <v>2413.0570922500006</v>
      </c>
      <c r="MM24" s="30">
        <f t="shared" si="466"/>
        <v>4.857778945013979E-2</v>
      </c>
      <c r="MN24" s="31">
        <f t="shared" si="467"/>
        <v>1.3161090400745572E-3</v>
      </c>
      <c r="MO24" s="139">
        <f t="shared" si="468"/>
        <v>1.0078160048971445</v>
      </c>
      <c r="MP24" s="34">
        <v>3.6006511005520228</v>
      </c>
      <c r="MQ24" s="35">
        <v>4.1407511005520226</v>
      </c>
      <c r="MR24" s="35">
        <v>2.9343999999999997</v>
      </c>
      <c r="MS24" s="36">
        <v>3.3148999999999997</v>
      </c>
      <c r="MT24" s="34">
        <f t="shared" si="381"/>
        <v>1.0905185957650019</v>
      </c>
      <c r="MU24" s="35">
        <f t="shared" si="221"/>
        <v>1.0808455549666403</v>
      </c>
      <c r="MV24" s="35">
        <f t="shared" si="433"/>
        <v>1.0926519221051938</v>
      </c>
      <c r="MW24" s="36">
        <f t="shared" si="434"/>
        <v>1.0964025437461438</v>
      </c>
      <c r="MX24" s="41">
        <f t="shared" si="435"/>
        <v>3.9265769820137004</v>
      </c>
      <c r="MY24" s="271">
        <f t="shared" si="436"/>
        <v>4.4755124212548774</v>
      </c>
      <c r="MZ24" s="42">
        <f t="shared" si="437"/>
        <v>3.2062778002254801</v>
      </c>
      <c r="NA24" s="140">
        <f t="shared" si="438"/>
        <v>3.6344647922640916</v>
      </c>
      <c r="NB24" s="34">
        <f t="shared" si="382"/>
        <v>1.0905305791382414</v>
      </c>
      <c r="NC24" s="35">
        <f t="shared" si="229"/>
        <v>1.0809491914662495</v>
      </c>
      <c r="ND24" s="35">
        <f t="shared" si="383"/>
        <v>1.0926647778552916</v>
      </c>
      <c r="NE24" s="141">
        <f t="shared" si="231"/>
        <v>1.0964122356230965</v>
      </c>
      <c r="NF24" s="37">
        <f t="shared" si="384"/>
        <v>3.9266201299597432</v>
      </c>
      <c r="NG24" s="38">
        <f t="shared" si="233"/>
        <v>4.4759415542046916</v>
      </c>
      <c r="NH24" s="38">
        <f t="shared" si="385"/>
        <v>3.2063155241385672</v>
      </c>
      <c r="NI24" s="39">
        <f t="shared" si="235"/>
        <v>3.6344969198670025</v>
      </c>
      <c r="NJ24" s="118">
        <f t="shared" si="439"/>
        <v>-4.3147946042765284E-5</v>
      </c>
      <c r="NK24" s="118">
        <f t="shared" si="440"/>
        <v>-4.2913294981428152E-4</v>
      </c>
      <c r="NL24" s="118">
        <f t="shared" si="441"/>
        <v>-3.772391308709544E-5</v>
      </c>
      <c r="NM24" s="118">
        <f t="shared" si="442"/>
        <v>-3.2127602910936304E-5</v>
      </c>
      <c r="NN24" s="119">
        <f t="shared" si="386"/>
        <v>0.42818139572843528</v>
      </c>
      <c r="NO24" s="120">
        <f t="shared" si="387"/>
        <v>0.71646955340041141</v>
      </c>
      <c r="NP24" s="120">
        <f t="shared" si="470"/>
        <v>0.29212321009274073</v>
      </c>
      <c r="NQ24" s="120">
        <f t="shared" si="388"/>
        <v>2.1488463799494945E-2</v>
      </c>
      <c r="NR24" s="120">
        <f>R24*JE24+0.005</f>
        <v>0.23488283071703867</v>
      </c>
      <c r="NS24" s="120">
        <f t="shared" si="389"/>
        <v>9.5742520465228725E-3</v>
      </c>
      <c r="NT24" s="120">
        <f t="shared" si="390"/>
        <v>0.68825029939817028</v>
      </c>
      <c r="NU24" s="120">
        <f t="shared" si="391"/>
        <v>2.2373515308716608E-2</v>
      </c>
      <c r="NV24" s="120">
        <f t="shared" si="392"/>
        <v>7.0547120342800116E-4</v>
      </c>
      <c r="NW24" s="120">
        <f t="shared" si="393"/>
        <v>3.0396954283385253E-2</v>
      </c>
      <c r="NX24" s="120">
        <f t="shared" si="394"/>
        <v>0.160512927686356</v>
      </c>
      <c r="NY24" s="120">
        <f t="shared" si="395"/>
        <v>1.0073923682849193</v>
      </c>
      <c r="NZ24" s="120">
        <f t="shared" si="396"/>
        <v>0.21274273617469056</v>
      </c>
      <c r="OA24" s="120">
        <f t="shared" si="397"/>
        <v>1.0078160048971445E-4</v>
      </c>
      <c r="OB24" s="120">
        <f t="shared" si="398"/>
        <v>0.34588245299850534</v>
      </c>
      <c r="OC24" s="121">
        <f t="shared" si="399"/>
        <v>0.30486434148138619</v>
      </c>
      <c r="OD24" s="4"/>
      <c r="OE24" s="4">
        <f t="shared" si="255"/>
        <v>50225.505455216968</v>
      </c>
      <c r="OF24" s="4"/>
      <c r="OG24" s="4"/>
      <c r="OH24" s="4">
        <f t="shared" si="256"/>
        <v>0</v>
      </c>
      <c r="OI24" s="4"/>
      <c r="OJ24" s="583">
        <f t="shared" si="257"/>
        <v>44979.794936095765</v>
      </c>
      <c r="OK24" s="284">
        <f t="shared" si="258"/>
        <v>2136.5819999999999</v>
      </c>
      <c r="OL24" s="584">
        <f t="shared" si="443"/>
        <v>4.7500927984120658E-2</v>
      </c>
      <c r="OM24" s="585">
        <f t="shared" si="281"/>
        <v>4355.18</v>
      </c>
      <c r="ON24" s="284">
        <f t="shared" si="444"/>
        <v>4572.9390000000003</v>
      </c>
      <c r="OO24" s="33">
        <f t="shared" si="445"/>
        <v>2.1403058717147299</v>
      </c>
      <c r="OP24" s="586">
        <f t="shared" si="282"/>
        <v>5.4165587092191304E-2</v>
      </c>
      <c r="OQ24" s="33">
        <f t="shared" si="260"/>
        <v>0.24241875783566513</v>
      </c>
      <c r="OR24" s="39">
        <f t="shared" si="261"/>
        <v>0.47730158855270377</v>
      </c>
      <c r="OS24" s="587">
        <f t="shared" si="471"/>
        <v>44979.794936095765</v>
      </c>
      <c r="OT24" s="284">
        <f t="shared" si="469"/>
        <v>88.955999999999989</v>
      </c>
      <c r="OU24" s="584">
        <f>OT24/OS24</f>
        <v>1.9776879847136393E-3</v>
      </c>
      <c r="OV24" s="585">
        <f t="shared" si="283"/>
        <v>75.55</v>
      </c>
      <c r="OW24" s="284">
        <f>OV24*1.05+0.001</f>
        <v>79.328500000000005</v>
      </c>
      <c r="OX24" s="33">
        <f t="shared" ref="OX24" si="477">OW24/OT24</f>
        <v>0.8917723368856515</v>
      </c>
      <c r="OY24" s="30">
        <f t="shared" ref="OY24" si="478">OU24*(OW24-OT24)/OT24</f>
        <v>-2.1404054895488256E-4</v>
      </c>
      <c r="OZ24" s="33">
        <f>(1+OY24)*MY24-MY24</f>
        <v>-9.5794113549985127E-4</v>
      </c>
      <c r="PA24" s="588">
        <f t="shared" ref="PA24" si="479">OZ24+NS24</f>
        <v>8.6163109110230212E-3</v>
      </c>
      <c r="PB24" s="32">
        <f t="shared" si="263"/>
        <v>4.4755124212548774</v>
      </c>
      <c r="PC24" s="589">
        <f t="shared" si="264"/>
        <v>1.0539515465432365</v>
      </c>
      <c r="PD24" s="590">
        <f t="shared" si="297"/>
        <v>4.7169732379550426</v>
      </c>
      <c r="PE24" s="591">
        <f t="shared" si="265"/>
        <v>0.42818139572843528</v>
      </c>
      <c r="PF24" s="592">
        <f t="shared" si="266"/>
        <v>0.71646955340041141</v>
      </c>
      <c r="PG24" s="592">
        <f t="shared" si="267"/>
        <v>0.29212321009274073</v>
      </c>
      <c r="PH24" s="592">
        <f t="shared" si="268"/>
        <v>2.1488463799494945E-2</v>
      </c>
      <c r="PI24" s="593">
        <f t="shared" si="284"/>
        <v>0.47730158855270377</v>
      </c>
      <c r="PJ24" s="593">
        <f t="shared" si="285"/>
        <v>8.6163109110230212E-3</v>
      </c>
      <c r="PK24" s="592">
        <f t="shared" si="269"/>
        <v>0.68825029939817028</v>
      </c>
      <c r="PL24" s="592">
        <f t="shared" si="270"/>
        <v>2.2373515308716608E-2</v>
      </c>
      <c r="PM24" s="592">
        <f t="shared" si="271"/>
        <v>7.0547120342800116E-4</v>
      </c>
      <c r="PN24" s="592">
        <f t="shared" si="272"/>
        <v>3.0396954283385253E-2</v>
      </c>
      <c r="PO24" s="592">
        <f t="shared" si="273"/>
        <v>0.160512927686356</v>
      </c>
      <c r="PP24" s="592">
        <f t="shared" si="274"/>
        <v>1.0073923682849193</v>
      </c>
      <c r="PQ24" s="592">
        <f t="shared" si="275"/>
        <v>0.21274273617469056</v>
      </c>
      <c r="PR24" s="592">
        <f t="shared" si="276"/>
        <v>1.0078160048971445E-4</v>
      </c>
      <c r="PS24" s="592">
        <f t="shared" si="277"/>
        <v>0.34588245299850534</v>
      </c>
      <c r="PT24" s="594">
        <f t="shared" si="278"/>
        <v>0.30486434148138619</v>
      </c>
      <c r="PU24" s="334"/>
      <c r="PV24" s="310">
        <f t="shared" si="286"/>
        <v>4.717402370904856</v>
      </c>
      <c r="PW24" s="281">
        <f t="shared" si="287"/>
        <v>-4.2913294981339334E-4</v>
      </c>
      <c r="PX24" s="4"/>
      <c r="QA24" s="133">
        <f t="shared" si="288"/>
        <v>2360.6194252723817</v>
      </c>
      <c r="QB24" s="323">
        <f t="shared" si="289"/>
        <v>96.223147917964155</v>
      </c>
      <c r="QC24" s="258"/>
      <c r="QD24" s="323">
        <f>G24</f>
        <v>10050.199999999999</v>
      </c>
      <c r="QF24" s="133">
        <f t="shared" si="279"/>
        <v>4796.9764252723826</v>
      </c>
      <c r="QH24" s="133">
        <f t="shared" si="290"/>
        <v>86.595647917963561</v>
      </c>
      <c r="QJ24" s="390">
        <f>'лист 1'!E17</f>
        <v>4355.18</v>
      </c>
      <c r="QK24" s="390">
        <f>'лист 1'!F17</f>
        <v>75.55</v>
      </c>
      <c r="QM24" s="389">
        <f t="shared" si="291"/>
        <v>0</v>
      </c>
      <c r="QN24" s="389">
        <f t="shared" si="292"/>
        <v>0</v>
      </c>
      <c r="QP24" s="4">
        <f t="shared" si="293"/>
        <v>44979.794936095765</v>
      </c>
      <c r="QQ24" s="4">
        <f t="shared" si="294"/>
        <v>47406.524436095766</v>
      </c>
      <c r="QS24" s="395">
        <f t="shared" si="295"/>
        <v>14.487649002009917</v>
      </c>
      <c r="QU24" s="5">
        <v>1</v>
      </c>
    </row>
    <row r="25" spans="1:463" ht="15.05" customHeight="1" x14ac:dyDescent="0.3">
      <c r="A25" s="452">
        <f t="shared" si="296"/>
        <v>14</v>
      </c>
      <c r="B25" s="25" t="s">
        <v>172</v>
      </c>
      <c r="C25" s="26">
        <v>9</v>
      </c>
      <c r="D25" s="256">
        <v>11445.45</v>
      </c>
      <c r="E25" s="27">
        <v>11352.2</v>
      </c>
      <c r="F25" s="28">
        <v>1346.5</v>
      </c>
      <c r="G25" s="311">
        <f t="shared" si="280"/>
        <v>10005.700000000001</v>
      </c>
      <c r="H25" s="27">
        <v>93.3</v>
      </c>
      <c r="I25" s="257"/>
      <c r="J25" s="32">
        <v>3.4884992103975967</v>
      </c>
      <c r="K25" s="33">
        <v>4.0714992103975964</v>
      </c>
      <c r="L25" s="33">
        <v>2.8157000000000005</v>
      </c>
      <c r="M25" s="122">
        <v>3.1942000000000004</v>
      </c>
      <c r="N25" s="1">
        <v>0.3785</v>
      </c>
      <c r="O25" s="2">
        <v>0.57210000000000005</v>
      </c>
      <c r="P25" s="2">
        <v>0.29429921039759621</v>
      </c>
      <c r="Q25" s="2">
        <v>1.3299999999999999E-2</v>
      </c>
      <c r="R25" s="2">
        <v>0.27760000000000001</v>
      </c>
      <c r="S25" s="2">
        <v>0</v>
      </c>
      <c r="T25" s="2">
        <v>0.60660000000000003</v>
      </c>
      <c r="U25" s="2">
        <v>1.6E-2</v>
      </c>
      <c r="V25" s="2">
        <v>5.0000000000000001E-4</v>
      </c>
      <c r="W25" s="2">
        <v>2.7199999999999998E-2</v>
      </c>
      <c r="X25" s="2">
        <v>0.14199999999999999</v>
      </c>
      <c r="Y25" s="2">
        <v>0.95430000000000004</v>
      </c>
      <c r="Z25" s="2">
        <v>0.14050000000000001</v>
      </c>
      <c r="AA25" s="2">
        <v>1E-4</v>
      </c>
      <c r="AB25" s="2">
        <v>0.34310000000000002</v>
      </c>
      <c r="AC25" s="3">
        <v>0.3054</v>
      </c>
      <c r="AD25" s="123">
        <v>1670.77</v>
      </c>
      <c r="AE25" s="60">
        <v>367.56939999999997</v>
      </c>
      <c r="AF25" s="60">
        <v>1124.5167608100001</v>
      </c>
      <c r="AG25" s="60">
        <f t="shared" si="0"/>
        <v>111.29792188440895</v>
      </c>
      <c r="AH25" s="60">
        <f t="shared" si="1"/>
        <v>351.90627512788143</v>
      </c>
      <c r="AI25" s="60">
        <v>41.0035135183333</v>
      </c>
      <c r="AJ25" s="60">
        <v>233.88175642875132</v>
      </c>
      <c r="AK25" s="60">
        <f t="shared" si="2"/>
        <v>4.5244425781141944</v>
      </c>
      <c r="AL25" s="60">
        <f t="shared" si="3"/>
        <v>136.88350782154242</v>
      </c>
      <c r="AM25" s="60">
        <v>171.88707153785424</v>
      </c>
      <c r="AN25" s="124">
        <v>4331.5542027539268</v>
      </c>
      <c r="AO25" s="123">
        <v>2434.15</v>
      </c>
      <c r="AP25" s="60">
        <v>535.51300000000003</v>
      </c>
      <c r="AQ25" s="60">
        <v>1638.3119599500001</v>
      </c>
      <c r="AR25" s="60">
        <f t="shared" si="4"/>
        <v>162.15028792409132</v>
      </c>
      <c r="AS25" s="60">
        <f t="shared" si="5"/>
        <v>512.69334474675304</v>
      </c>
      <c r="AT25" s="125">
        <v>235.377657429458</v>
      </c>
      <c r="AU25" s="126">
        <v>33.67995008898253</v>
      </c>
      <c r="AV25" s="60">
        <v>353.56474106870041</v>
      </c>
      <c r="AW25" s="60">
        <f t="shared" si="6"/>
        <v>6.8397099159740096</v>
      </c>
      <c r="AX25" s="60">
        <f t="shared" si="7"/>
        <v>206.93012887579616</v>
      </c>
      <c r="AY25" s="60">
        <v>259.84586792240793</v>
      </c>
      <c r="AZ25" s="124">
        <v>6548.1158716446798</v>
      </c>
      <c r="BA25" s="127">
        <v>424</v>
      </c>
      <c r="BB25" s="60">
        <v>2161.1986666666662</v>
      </c>
      <c r="BC25" s="60">
        <v>225.38210764159356</v>
      </c>
      <c r="BD25" s="61">
        <v>180.30568611327487</v>
      </c>
      <c r="BE25" s="61">
        <v>45.07642152831869</v>
      </c>
      <c r="BF25" s="60">
        <v>84.518304999999984</v>
      </c>
      <c r="BG25" s="61">
        <v>67.614643999999984</v>
      </c>
      <c r="BH25" s="61">
        <v>16.903661</v>
      </c>
      <c r="BI25" s="60">
        <v>180.39023278950293</v>
      </c>
      <c r="BJ25" s="61">
        <f t="shared" si="8"/>
        <v>105.5766307642468</v>
      </c>
      <c r="BK25" s="60">
        <f t="shared" si="9"/>
        <v>3.4896490533129345</v>
      </c>
      <c r="BL25" s="60">
        <v>132.57446560488813</v>
      </c>
      <c r="BM25" s="124">
        <v>3340.8765332431808</v>
      </c>
      <c r="BN25" s="123">
        <v>56.05</v>
      </c>
      <c r="BO25" s="60">
        <v>12.331</v>
      </c>
      <c r="BP25" s="60">
        <v>37.724620649999999</v>
      </c>
      <c r="BQ25" s="60">
        <f t="shared" si="10"/>
        <v>3.7337566042131001</v>
      </c>
      <c r="BR25" s="60">
        <f t="shared" si="11"/>
        <v>11.805542786210999</v>
      </c>
      <c r="BS25" s="60">
        <v>6.1121710614833296</v>
      </c>
      <c r="BT25" s="60">
        <v>8.1918987949382807</v>
      </c>
      <c r="BU25" s="60">
        <f t="shared" si="12"/>
        <v>0.15847228218808104</v>
      </c>
      <c r="BV25" s="60">
        <f t="shared" si="13"/>
        <v>4.7944562239159376</v>
      </c>
      <c r="BW25" s="60">
        <v>6.0204845253210806</v>
      </c>
      <c r="BX25" s="124">
        <v>151.71621003809122</v>
      </c>
      <c r="BY25" s="59">
        <v>2054.35</v>
      </c>
      <c r="BZ25" s="60">
        <v>149.96754999999999</v>
      </c>
      <c r="CA25" s="61">
        <f t="shared" si="14"/>
        <v>87.771208053399988</v>
      </c>
      <c r="CB25" s="61">
        <f t="shared" si="15"/>
        <v>2.9011222547499997</v>
      </c>
      <c r="CC25" s="60">
        <v>110.2158775</v>
      </c>
      <c r="CD25" s="62">
        <v>2777.4401129999992</v>
      </c>
      <c r="CE25" s="123"/>
      <c r="CF25" s="60">
        <v>0</v>
      </c>
      <c r="CG25" s="61">
        <f t="shared" si="16"/>
        <v>0</v>
      </c>
      <c r="CH25" s="61">
        <f t="shared" si="17"/>
        <v>0</v>
      </c>
      <c r="CI25" s="60">
        <v>0</v>
      </c>
      <c r="CJ25" s="124">
        <v>0</v>
      </c>
      <c r="CK25" s="128">
        <v>2566.8472829319426</v>
      </c>
      <c r="CL25" s="129">
        <v>564.70640224502733</v>
      </c>
      <c r="CM25" s="129">
        <v>267.99670375931765</v>
      </c>
      <c r="CN25" s="130">
        <v>181.99801369587013</v>
      </c>
      <c r="CO25" s="131">
        <f t="shared" si="305"/>
        <v>88.714931776051898</v>
      </c>
      <c r="CP25" s="129">
        <v>1727.6242643191929</v>
      </c>
      <c r="CQ25" s="131">
        <f t="shared" si="19"/>
        <v>170.98988393672781</v>
      </c>
      <c r="CR25" s="129">
        <v>540.64273727604825</v>
      </c>
      <c r="CS25" s="129">
        <v>374.28374968765024</v>
      </c>
      <c r="CT25" s="131">
        <f t="shared" si="20"/>
        <v>7.2405191377075946</v>
      </c>
      <c r="CU25" s="131">
        <f t="shared" si="21"/>
        <v>219.05630161219167</v>
      </c>
      <c r="CV25" s="129">
        <f t="shared" si="306"/>
        <v>5501.4584029431307</v>
      </c>
      <c r="CW25" s="124">
        <f t="shared" si="404"/>
        <v>6931.8375877083445</v>
      </c>
      <c r="CX25" s="123">
        <v>134.62942000000001</v>
      </c>
      <c r="CY25" s="60">
        <v>9.8279476599999995</v>
      </c>
      <c r="CZ25" s="60">
        <f t="shared" si="24"/>
        <v>0.1901216474827</v>
      </c>
      <c r="DA25" s="60">
        <f t="shared" si="25"/>
        <v>5.7519832710728798</v>
      </c>
      <c r="DB25" s="60">
        <v>7.2228683829999998</v>
      </c>
      <c r="DC25" s="124">
        <v>182.01628325160002</v>
      </c>
      <c r="DD25" s="123">
        <v>4.4810800000000004</v>
      </c>
      <c r="DE25" s="60">
        <v>0.32711884000000002</v>
      </c>
      <c r="DF25" s="60">
        <f t="shared" si="26"/>
        <v>6.3281139598000006E-3</v>
      </c>
      <c r="DG25" s="60">
        <f t="shared" si="27"/>
        <v>0.19145218924912003</v>
      </c>
      <c r="DH25" s="60">
        <v>0.24040994199999999</v>
      </c>
      <c r="DI25" s="124">
        <v>6.0583305384000008</v>
      </c>
      <c r="DJ25" s="59">
        <v>120.990024316508</v>
      </c>
      <c r="DK25" s="60">
        <v>26.617805349631759</v>
      </c>
      <c r="DL25" s="60">
        <v>1.9853240192036357</v>
      </c>
      <c r="DM25" s="60">
        <v>81.432698836298655</v>
      </c>
      <c r="DN25" s="60">
        <f t="shared" si="28"/>
        <v>8.0597199346238231</v>
      </c>
      <c r="DO25" s="60">
        <f t="shared" si="29"/>
        <v>25.483548773831302</v>
      </c>
      <c r="DP25" s="60">
        <v>16.864887234079866</v>
      </c>
      <c r="DQ25" s="60">
        <f t="shared" si="30"/>
        <v>0.326251243543275</v>
      </c>
      <c r="DR25" s="60">
        <f t="shared" si="31"/>
        <v>9.8704788217154551</v>
      </c>
      <c r="DS25" s="60">
        <v>12.394536987786097</v>
      </c>
      <c r="DT25" s="62">
        <v>312.34233209220957</v>
      </c>
      <c r="DU25" s="123">
        <v>624.08000000000004</v>
      </c>
      <c r="DV25" s="60">
        <v>137.29759999999999</v>
      </c>
      <c r="DW25" s="60">
        <v>420.03891623999999</v>
      </c>
      <c r="DX25" s="60">
        <f t="shared" si="32"/>
        <v>41.572931695937761</v>
      </c>
      <c r="DY25" s="60">
        <f t="shared" si="33"/>
        <v>131.44697844814559</v>
      </c>
      <c r="DZ25" s="60">
        <v>12.0137090828333</v>
      </c>
      <c r="EA25" s="60">
        <v>8.2612320984374996</v>
      </c>
      <c r="EB25" s="60"/>
      <c r="EC25" s="60">
        <v>87.723476391752769</v>
      </c>
      <c r="ED25" s="60">
        <f t="shared" si="34"/>
        <v>1.6970106507984575</v>
      </c>
      <c r="EE25" s="60">
        <f t="shared" si="35"/>
        <v>51.341743580848359</v>
      </c>
      <c r="EF25" s="60">
        <v>64.470746690651183</v>
      </c>
      <c r="EG25" s="124">
        <v>1624.6628166044093</v>
      </c>
      <c r="EH25" s="128">
        <v>2346.9922557714281</v>
      </c>
      <c r="EI25" s="129">
        <v>516.33829626971453</v>
      </c>
      <c r="EJ25" s="129">
        <v>3636.2331431996122</v>
      </c>
      <c r="EK25" s="129">
        <v>1579.6501787237273</v>
      </c>
      <c r="EL25" s="129">
        <f t="shared" si="36"/>
        <v>156.34429678900219</v>
      </c>
      <c r="EM25" s="129">
        <v>494.33572692980323</v>
      </c>
      <c r="EN25" s="129">
        <v>589.78261279940693</v>
      </c>
      <c r="EO25" s="129">
        <f t="shared" si="37"/>
        <v>11.409344644604527</v>
      </c>
      <c r="EP25" s="129">
        <f t="shared" si="38"/>
        <v>345.18089022788331</v>
      </c>
      <c r="EQ25" s="129">
        <v>8668.9964867638901</v>
      </c>
      <c r="ER25" s="124">
        <v>10922.935573322502</v>
      </c>
      <c r="ES25" s="123">
        <v>603.41</v>
      </c>
      <c r="ET25" s="60">
        <v>132.75020000000001</v>
      </c>
      <c r="EU25" s="60">
        <v>406.12691073000002</v>
      </c>
      <c r="EV25" s="60">
        <f t="shared" si="39"/>
        <v>40.196004862591025</v>
      </c>
      <c r="EW25" s="60">
        <f t="shared" si="40"/>
        <v>127.09335544384621</v>
      </c>
      <c r="EX25" s="60">
        <v>47.11378436335</v>
      </c>
      <c r="EY25" s="60">
        <v>86.826265341814604</v>
      </c>
      <c r="EZ25" s="60">
        <f t="shared" si="41"/>
        <v>1.6796541030374037</v>
      </c>
      <c r="FA25" s="60">
        <f t="shared" si="42"/>
        <v>50.816634664073149</v>
      </c>
      <c r="FB25" s="60">
        <v>63.811358021758203</v>
      </c>
      <c r="FC25" s="124">
        <v>1608.0462221483074</v>
      </c>
      <c r="FD25" s="123">
        <v>0.83333333333333293</v>
      </c>
      <c r="FE25" s="60">
        <v>6.0833333333333302E-2</v>
      </c>
      <c r="FF25" s="60">
        <f t="shared" si="43"/>
        <v>1.1768208333333328E-3</v>
      </c>
      <c r="FG25" s="60">
        <f t="shared" si="44"/>
        <v>3.5603803333333316E-2</v>
      </c>
      <c r="FH25" s="60">
        <v>4.4708333333333301E-2</v>
      </c>
      <c r="FI25" s="124">
        <v>1.1266499999999995</v>
      </c>
      <c r="FJ25" s="123">
        <v>2904.7886711666602</v>
      </c>
      <c r="FK25" s="60">
        <v>212.04957299516599</v>
      </c>
      <c r="FL25" s="60">
        <f t="shared" si="45"/>
        <v>4.1020989895914859</v>
      </c>
      <c r="FM25" s="60">
        <f t="shared" si="46"/>
        <v>124.10582948773481</v>
      </c>
      <c r="FN25" s="60">
        <v>155.84200000000001</v>
      </c>
      <c r="FO25" s="124">
        <v>3927.216292994191</v>
      </c>
      <c r="FP25" s="123">
        <v>2260.3868583333287</v>
      </c>
      <c r="FQ25" s="60">
        <v>165.00824065833299</v>
      </c>
      <c r="FR25" s="60">
        <f t="shared" si="47"/>
        <v>3.1920844155354517</v>
      </c>
      <c r="FS25" s="60">
        <f t="shared" si="48"/>
        <v>96.574042993621234</v>
      </c>
      <c r="FT25" s="60">
        <v>121.269754949583</v>
      </c>
      <c r="FU25" s="62">
        <v>3055.9978247294935</v>
      </c>
      <c r="FV25" s="132">
        <f t="shared" si="307"/>
        <v>12716.413266884252</v>
      </c>
      <c r="FW25" s="133">
        <f t="shared" si="308"/>
        <v>4196.5157725286454</v>
      </c>
      <c r="FX25" s="133">
        <f t="shared" si="309"/>
        <v>370.31521197830932</v>
      </c>
      <c r="FY25" s="133">
        <f t="shared" si="310"/>
        <v>2161.1986666666662</v>
      </c>
      <c r="FZ25" s="133">
        <f t="shared" si="311"/>
        <v>2054.35</v>
      </c>
      <c r="GA25" s="133">
        <f t="shared" si="312"/>
        <v>0</v>
      </c>
      <c r="GB25" s="133">
        <f t="shared" si="405"/>
        <v>134.62942000000001</v>
      </c>
      <c r="GC25" s="133">
        <f t="shared" si="406"/>
        <v>4.4810800000000004</v>
      </c>
      <c r="GD25" s="133">
        <f t="shared" si="407"/>
        <v>2904.7886711666602</v>
      </c>
      <c r="GE25" s="133">
        <f t="shared" si="408"/>
        <v>2260.3868583333287</v>
      </c>
      <c r="GF25" s="133">
        <f t="shared" si="313"/>
        <v>7015.4263102592195</v>
      </c>
      <c r="GG25" s="134">
        <f t="shared" si="314"/>
        <v>2678.397161629674</v>
      </c>
      <c r="GH25" s="134">
        <f t="shared" si="315"/>
        <v>694.34480363159605</v>
      </c>
      <c r="GI25" s="133">
        <f t="shared" si="316"/>
        <v>2468.7508840234291</v>
      </c>
      <c r="GJ25" s="134">
        <f t="shared" si="317"/>
        <v>1762.7546887165624</v>
      </c>
      <c r="GK25" s="135">
        <f t="shared" si="318"/>
        <v>47.757985851433254</v>
      </c>
      <c r="GL25" s="132">
        <f t="shared" si="409"/>
        <v>36287.256141840517</v>
      </c>
      <c r="GM25" s="136">
        <f t="shared" si="410"/>
        <v>45721.942738719044</v>
      </c>
      <c r="GN25" s="114">
        <f t="shared" si="411"/>
        <v>39888.504800989554</v>
      </c>
      <c r="GO25" s="115">
        <f t="shared" si="412"/>
        <v>21335.156527800933</v>
      </c>
      <c r="GP25" s="115">
        <f t="shared" si="413"/>
        <v>1393.9692414367266</v>
      </c>
      <c r="GQ25" s="30">
        <f t="shared" si="414"/>
        <v>0.534869798560904</v>
      </c>
      <c r="GR25" s="31">
        <f t="shared" si="415"/>
        <v>3.4946640602135204E-2</v>
      </c>
      <c r="GS25" s="137">
        <f t="shared" si="72"/>
        <v>1.0892273320637644</v>
      </c>
      <c r="GT25" s="116">
        <f t="shared" si="319"/>
        <v>45721.942738719044</v>
      </c>
      <c r="GU25" s="115">
        <f t="shared" si="446"/>
        <v>21618.532047710414</v>
      </c>
      <c r="GV25" s="115">
        <f t="shared" si="447"/>
        <v>1401.6466818412864</v>
      </c>
      <c r="GW25" s="24">
        <f t="shared" si="416"/>
        <v>0.47282619138147503</v>
      </c>
      <c r="GX25" s="117">
        <f t="shared" si="417"/>
        <v>3.0655886383723581E-2</v>
      </c>
      <c r="GY25" s="137">
        <f t="shared" si="78"/>
        <v>1.0788404609903159</v>
      </c>
      <c r="GZ25" s="114">
        <f t="shared" si="448"/>
        <v>32216.074064992448</v>
      </c>
      <c r="HA25" s="115">
        <f t="shared" si="418"/>
        <v>17853.188832640277</v>
      </c>
      <c r="HB25" s="115">
        <f t="shared" si="419"/>
        <v>931.25648846404692</v>
      </c>
      <c r="HC25" s="30">
        <f t="shared" si="420"/>
        <v>0.55417021939493305</v>
      </c>
      <c r="HD25" s="31">
        <f t="shared" si="421"/>
        <v>2.8906578951405984E-2</v>
      </c>
      <c r="HE25" s="137">
        <f t="shared" si="84"/>
        <v>1.0913161024587588</v>
      </c>
      <c r="HF25" s="114">
        <f t="shared" si="422"/>
        <v>36547.628267746375</v>
      </c>
      <c r="HG25" s="115">
        <f t="shared" si="423"/>
        <v>21172.864130990132</v>
      </c>
      <c r="HH25" s="115">
        <f t="shared" si="424"/>
        <v>1077.1926676868261</v>
      </c>
      <c r="HI25" s="30">
        <f t="shared" si="425"/>
        <v>0.57932252062647205</v>
      </c>
      <c r="HJ25" s="31">
        <f t="shared" si="426"/>
        <v>2.9473668162414215E-2</v>
      </c>
      <c r="HK25" s="138">
        <f t="shared" si="90"/>
        <v>1.0953453101805262</v>
      </c>
      <c r="HL25" s="29">
        <f t="shared" si="320"/>
        <v>3.7997686878479229</v>
      </c>
      <c r="HM25" s="30">
        <f t="shared" si="321"/>
        <v>4.3924980850670501</v>
      </c>
      <c r="HN25" s="30">
        <f t="shared" si="322"/>
        <v>3.0728187496931278</v>
      </c>
      <c r="HO25" s="31">
        <f t="shared" si="323"/>
        <v>3.4987519897786372</v>
      </c>
      <c r="HR25" s="32">
        <f t="shared" si="324"/>
        <v>2634.662935198297</v>
      </c>
      <c r="HS25" s="33">
        <f t="shared" si="96"/>
        <v>3047.5146171438701</v>
      </c>
      <c r="HT25" s="33">
        <f t="shared" si="325"/>
        <v>115.82236446252314</v>
      </c>
      <c r="HU25" s="33">
        <f t="shared" si="98"/>
        <v>133.76324871776796</v>
      </c>
      <c r="HV25" s="33">
        <f t="shared" si="326"/>
        <v>3437.7414307570848</v>
      </c>
      <c r="HW25" s="30">
        <f t="shared" si="427"/>
        <v>0.76639357213613124</v>
      </c>
      <c r="HX25" s="31">
        <f t="shared" si="428"/>
        <v>3.369141245652553E-2</v>
      </c>
      <c r="HY25" s="139">
        <f t="shared" si="102"/>
        <v>1.1253126725432476</v>
      </c>
      <c r="HZ25" s="32">
        <f t="shared" si="327"/>
        <v>3847.6036378195099</v>
      </c>
      <c r="IA25" s="33">
        <f t="shared" si="104"/>
        <v>4450.5231278658275</v>
      </c>
      <c r="IB25" s="33">
        <f t="shared" si="328"/>
        <v>202.66994792904785</v>
      </c>
      <c r="IC25" s="33">
        <f t="shared" si="106"/>
        <v>234.06352286325736</v>
      </c>
      <c r="ID25" s="33">
        <f t="shared" si="329"/>
        <v>5196.9173584481587</v>
      </c>
      <c r="IE25" s="30">
        <f t="shared" si="449"/>
        <v>0.74036267510869858</v>
      </c>
      <c r="IF25" s="31">
        <f t="shared" si="450"/>
        <v>3.8998108676788101E-2</v>
      </c>
      <c r="IG25" s="139">
        <f t="shared" si="110"/>
        <v>1.1220556382235676</v>
      </c>
      <c r="IH25" s="32">
        <f t="shared" si="330"/>
        <v>128.80348953238109</v>
      </c>
      <c r="II25" s="33">
        <f t="shared" si="112"/>
        <v>148.98699634210521</v>
      </c>
      <c r="IJ25" s="33">
        <f t="shared" si="331"/>
        <v>251.40997916658782</v>
      </c>
      <c r="IK25" s="33">
        <f t="shared" si="114"/>
        <v>290.35338493949229</v>
      </c>
      <c r="IL25" s="33">
        <f t="shared" si="332"/>
        <v>2651.4893120977622</v>
      </c>
      <c r="IM25" s="30">
        <f t="shared" si="333"/>
        <v>4.8577789450139797E-2</v>
      </c>
      <c r="IN25" s="31">
        <f t="shared" si="334"/>
        <v>9.4818401876823472E-2</v>
      </c>
      <c r="IO25" s="139">
        <f t="shared" si="118"/>
        <v>1.0222995100575569</v>
      </c>
      <c r="IP25" s="32">
        <f t="shared" si="335"/>
        <v>88.632998792354854</v>
      </c>
      <c r="IQ25" s="33">
        <f t="shared" si="120"/>
        <v>102.52178970311687</v>
      </c>
      <c r="IR25" s="33">
        <f t="shared" si="336"/>
        <v>3.8922288864011811</v>
      </c>
      <c r="IS25" s="33">
        <f t="shared" si="122"/>
        <v>4.4951351409047247</v>
      </c>
      <c r="IT25" s="33">
        <f t="shared" si="337"/>
        <v>120.4096905064216</v>
      </c>
      <c r="IU25" s="30">
        <f t="shared" si="451"/>
        <v>0.73609522970767827</v>
      </c>
      <c r="IV25" s="31">
        <f t="shared" si="452"/>
        <v>3.2324880746982768E-2</v>
      </c>
      <c r="IW25" s="139">
        <f t="shared" si="126"/>
        <v>1.1203532465229009</v>
      </c>
      <c r="IX25" s="32">
        <f t="shared" si="338"/>
        <v>107.08087382514799</v>
      </c>
      <c r="IY25" s="33">
        <f t="shared" si="128"/>
        <v>123.86044675354869</v>
      </c>
      <c r="IZ25" s="33">
        <f t="shared" si="339"/>
        <v>2.9011222547499997</v>
      </c>
      <c r="JA25" s="33">
        <f t="shared" si="130"/>
        <v>3.3505060920107748</v>
      </c>
      <c r="JB25" s="33">
        <f t="shared" si="340"/>
        <v>2204.3175499999993</v>
      </c>
      <c r="JC25" s="30">
        <f t="shared" si="453"/>
        <v>4.8577789450139804E-2</v>
      </c>
      <c r="JD25" s="31">
        <f t="shared" si="454"/>
        <v>1.3161090400745576E-3</v>
      </c>
      <c r="JE25" s="139">
        <f t="shared" si="455"/>
        <v>1.0078160048971445</v>
      </c>
      <c r="JF25" s="32">
        <f t="shared" si="341"/>
        <v>0</v>
      </c>
      <c r="JG25" s="33">
        <f t="shared" si="136"/>
        <v>0</v>
      </c>
      <c r="JH25" s="33">
        <f t="shared" si="342"/>
        <v>0</v>
      </c>
      <c r="JI25" s="33">
        <f t="shared" si="138"/>
        <v>0</v>
      </c>
      <c r="JJ25" s="33">
        <f t="shared" si="343"/>
        <v>0</v>
      </c>
      <c r="JK25" s="30"/>
      <c r="JL25" s="31"/>
      <c r="JM25" s="139"/>
      <c r="JN25" s="32">
        <f t="shared" si="347"/>
        <v>4058.3865126206229</v>
      </c>
      <c r="JO25" s="33">
        <f t="shared" si="141"/>
        <v>4694.3356791482747</v>
      </c>
      <c r="JP25" s="33">
        <f t="shared" si="348"/>
        <v>266.94533485048731</v>
      </c>
      <c r="JQ25" s="33">
        <f t="shared" si="143"/>
        <v>308.29516721882783</v>
      </c>
      <c r="JR25" s="33">
        <f t="shared" si="349"/>
        <v>5501.4584029431298</v>
      </c>
      <c r="JS25" s="30">
        <f t="shared" si="350"/>
        <v>0.73769284712749927</v>
      </c>
      <c r="JT25" s="31">
        <f t="shared" si="351"/>
        <v>4.8522648959352099E-2</v>
      </c>
      <c r="JU25" s="139">
        <f t="shared" si="147"/>
        <v>1.1231126274686829</v>
      </c>
      <c r="JV25" s="32">
        <f t="shared" si="352"/>
        <v>7.0174195907089132</v>
      </c>
      <c r="JW25" s="33">
        <f t="shared" si="149"/>
        <v>8.1170492405729995</v>
      </c>
      <c r="JX25" s="33">
        <f t="shared" si="353"/>
        <v>0.1901216474827</v>
      </c>
      <c r="JY25" s="33">
        <f t="shared" si="151"/>
        <v>0.21957149067777024</v>
      </c>
      <c r="JZ25" s="33">
        <f t="shared" si="354"/>
        <v>144.45736766000002</v>
      </c>
      <c r="KA25" s="30">
        <f t="shared" si="456"/>
        <v>4.857778945013979E-2</v>
      </c>
      <c r="KB25" s="31">
        <f t="shared" si="457"/>
        <v>1.3161090400745572E-3</v>
      </c>
      <c r="KC25" s="139">
        <f t="shared" si="155"/>
        <v>1.0078160048971445</v>
      </c>
      <c r="KD25" s="32">
        <f t="shared" si="355"/>
        <v>0.23357167088392641</v>
      </c>
      <c r="KE25" s="33">
        <f t="shared" si="157"/>
        <v>0.27017235171143772</v>
      </c>
      <c r="KF25" s="33">
        <f t="shared" si="356"/>
        <v>6.3281139598000006E-3</v>
      </c>
      <c r="KG25" s="33">
        <f t="shared" si="159"/>
        <v>7.3083388121730208E-3</v>
      </c>
      <c r="KH25" s="33">
        <f t="shared" si="357"/>
        <v>4.8081988400000011</v>
      </c>
      <c r="KI25" s="30">
        <f t="shared" si="458"/>
        <v>4.857778945013979E-2</v>
      </c>
      <c r="KJ25" s="31">
        <f t="shared" si="459"/>
        <v>1.3161090400745572E-3</v>
      </c>
      <c r="KK25" s="139">
        <f t="shared" si="163"/>
        <v>1.0078160048971445</v>
      </c>
      <c r="KL25" s="32">
        <f t="shared" si="358"/>
        <v>190.73974333270681</v>
      </c>
      <c r="KM25" s="33">
        <f t="shared" si="165"/>
        <v>220.62866111294198</v>
      </c>
      <c r="KN25" s="33">
        <f t="shared" si="359"/>
        <v>8.3859711781670985</v>
      </c>
      <c r="KO25" s="33">
        <f t="shared" si="167"/>
        <v>9.6849581136651821</v>
      </c>
      <c r="KP25" s="33">
        <f t="shared" si="360"/>
        <v>247.89073975572191</v>
      </c>
      <c r="KQ25" s="30">
        <f t="shared" si="429"/>
        <v>0.76945086178155264</v>
      </c>
      <c r="KR25" s="31">
        <f t="shared" si="430"/>
        <v>3.3829303936205347E-2</v>
      </c>
      <c r="KS25" s="139">
        <f t="shared" si="171"/>
        <v>1.1258131092208876</v>
      </c>
      <c r="KT25" s="32">
        <f t="shared" si="361"/>
        <v>984.37984087537268</v>
      </c>
      <c r="KU25" s="33">
        <f t="shared" si="173"/>
        <v>1138.6321619405437</v>
      </c>
      <c r="KV25" s="33">
        <f t="shared" si="362"/>
        <v>43.269942346736215</v>
      </c>
      <c r="KW25" s="33">
        <f t="shared" si="175"/>
        <v>49.972456416245656</v>
      </c>
      <c r="KX25" s="33">
        <f t="shared" si="363"/>
        <v>1289.4149338130233</v>
      </c>
      <c r="KY25" s="30">
        <f t="shared" si="460"/>
        <v>0.76343139439558916</v>
      </c>
      <c r="KZ25" s="31">
        <f t="shared" si="461"/>
        <v>3.3557810765212331E-2</v>
      </c>
      <c r="LA25" s="139">
        <f t="shared" si="179"/>
        <v>1.1248278043893203</v>
      </c>
      <c r="LB25" s="32">
        <f t="shared" si="364"/>
        <v>3887.5408249735201</v>
      </c>
      <c r="LC25" s="33">
        <f t="shared" si="181"/>
        <v>4496.718472246871</v>
      </c>
      <c r="LD25" s="33">
        <f t="shared" si="365"/>
        <v>167.7536414336067</v>
      </c>
      <c r="LE25" s="33">
        <f t="shared" si="183"/>
        <v>193.7386804916724</v>
      </c>
      <c r="LF25" s="33">
        <f t="shared" si="366"/>
        <v>8668.9964867638901</v>
      </c>
      <c r="LG25" s="30">
        <f t="shared" si="431"/>
        <v>0.44844185032363848</v>
      </c>
      <c r="LH25" s="31">
        <f t="shared" si="432"/>
        <v>1.9350987359348742E-2</v>
      </c>
      <c r="LI25" s="139">
        <f t="shared" si="187"/>
        <v>1.0732683058876773</v>
      </c>
      <c r="LJ25" s="32">
        <f t="shared" si="367"/>
        <v>953.21038793166156</v>
      </c>
      <c r="LK25" s="33">
        <f t="shared" si="189"/>
        <v>1102.5784557205529</v>
      </c>
      <c r="LL25" s="33">
        <f t="shared" si="368"/>
        <v>41.875658965628432</v>
      </c>
      <c r="LM25" s="33">
        <f t="shared" si="191"/>
        <v>48.362198539404275</v>
      </c>
      <c r="LN25" s="33">
        <f t="shared" si="369"/>
        <v>1276.2271604351645</v>
      </c>
      <c r="LO25" s="30">
        <f t="shared" si="462"/>
        <v>0.74689711791327063</v>
      </c>
      <c r="LP25" s="31">
        <f t="shared" si="463"/>
        <v>3.2812073166778387E-2</v>
      </c>
      <c r="LQ25" s="139">
        <f t="shared" si="195"/>
        <v>1.1221213685105436</v>
      </c>
      <c r="LR25" s="32">
        <f t="shared" si="370"/>
        <v>4.3436640066666643E-2</v>
      </c>
      <c r="LS25" s="33">
        <f t="shared" si="197"/>
        <v>5.0243161565113312E-2</v>
      </c>
      <c r="LT25" s="33">
        <f t="shared" si="371"/>
        <v>1.1768208333333328E-3</v>
      </c>
      <c r="LU25" s="33">
        <f t="shared" si="199"/>
        <v>1.359110380416666E-3</v>
      </c>
      <c r="LV25" s="33">
        <f t="shared" si="372"/>
        <v>0.89416666666666633</v>
      </c>
      <c r="LW25" s="30">
        <f t="shared" si="373"/>
        <v>4.857778945013979E-2</v>
      </c>
      <c r="LX25" s="31">
        <f t="shared" si="374"/>
        <v>1.3161090400745572E-3</v>
      </c>
      <c r="LY25" s="139">
        <f t="shared" si="203"/>
        <v>1.0078160048971445</v>
      </c>
      <c r="LZ25" s="32">
        <f t="shared" si="375"/>
        <v>151.40911197503647</v>
      </c>
      <c r="MA25" s="33">
        <f t="shared" si="205"/>
        <v>175.1349198215247</v>
      </c>
      <c r="MB25" s="33">
        <f t="shared" si="376"/>
        <v>4.1020989895914859</v>
      </c>
      <c r="MC25" s="33">
        <f t="shared" si="207"/>
        <v>4.7375141230792073</v>
      </c>
      <c r="MD25" s="33">
        <f t="shared" si="377"/>
        <v>3116.8383277731677</v>
      </c>
      <c r="ME25" s="30">
        <f t="shared" si="464"/>
        <v>4.8577788147006987E-2</v>
      </c>
      <c r="MF25" s="31">
        <f t="shared" si="465"/>
        <v>1.3161090047690218E-3</v>
      </c>
      <c r="MG25" s="139">
        <f t="shared" si="211"/>
        <v>1.0078160046874747</v>
      </c>
      <c r="MH25" s="32">
        <f t="shared" si="378"/>
        <v>117.8203324522179</v>
      </c>
      <c r="MI25" s="33">
        <f t="shared" si="213"/>
        <v>136.28277854748046</v>
      </c>
      <c r="MJ25" s="33">
        <f t="shared" si="379"/>
        <v>3.1920844155354517</v>
      </c>
      <c r="MK25" s="33">
        <f t="shared" si="215"/>
        <v>3.6865382915018934</v>
      </c>
      <c r="ML25" s="33">
        <f t="shared" si="380"/>
        <v>2425.3950989916616</v>
      </c>
      <c r="MM25" s="30">
        <f t="shared" si="466"/>
        <v>4.857778945013979E-2</v>
      </c>
      <c r="MN25" s="31">
        <f t="shared" si="467"/>
        <v>1.3161090400745574E-3</v>
      </c>
      <c r="MO25" s="139">
        <f t="shared" si="468"/>
        <v>1.0078160048971445</v>
      </c>
      <c r="MP25" s="34">
        <v>3.4884992103975967</v>
      </c>
      <c r="MQ25" s="35">
        <v>4.0714992103975964</v>
      </c>
      <c r="MR25" s="35">
        <v>2.8157000000000005</v>
      </c>
      <c r="MS25" s="36">
        <v>3.1942000000000004</v>
      </c>
      <c r="MT25" s="34">
        <f t="shared" si="381"/>
        <v>1.0892273320637644</v>
      </c>
      <c r="MU25" s="35">
        <f t="shared" si="221"/>
        <v>1.0788404609903159</v>
      </c>
      <c r="MV25" s="35">
        <f t="shared" si="433"/>
        <v>1.0913161024587588</v>
      </c>
      <c r="MW25" s="36">
        <f t="shared" si="434"/>
        <v>1.0953453101805262</v>
      </c>
      <c r="MX25" s="41">
        <f t="shared" si="435"/>
        <v>3.7997686878479229</v>
      </c>
      <c r="MY25" s="271">
        <f t="shared" si="436"/>
        <v>4.3924980850670501</v>
      </c>
      <c r="MZ25" s="42">
        <f t="shared" si="437"/>
        <v>3.0728187496931278</v>
      </c>
      <c r="NA25" s="140">
        <f t="shared" si="438"/>
        <v>3.4987519897786372</v>
      </c>
      <c r="NB25" s="34">
        <f t="shared" si="382"/>
        <v>1.089190073693985</v>
      </c>
      <c r="NC25" s="35">
        <f t="shared" si="229"/>
        <v>1.0787661291184405</v>
      </c>
      <c r="ND25" s="35">
        <f t="shared" si="383"/>
        <v>1.0913257544827073</v>
      </c>
      <c r="NE25" s="141">
        <f t="shared" si="231"/>
        <v>1.0953530691423763</v>
      </c>
      <c r="NF25" s="37">
        <f t="shared" si="384"/>
        <v>3.7996387120543669</v>
      </c>
      <c r="NG25" s="38">
        <f t="shared" si="233"/>
        <v>4.3921954429094017</v>
      </c>
      <c r="NH25" s="38">
        <f t="shared" si="385"/>
        <v>3.0728459268969592</v>
      </c>
      <c r="NI25" s="39">
        <f t="shared" si="235"/>
        <v>3.4987767734545785</v>
      </c>
      <c r="NJ25" s="118">
        <f t="shared" si="439"/>
        <v>1.2997579355600308E-4</v>
      </c>
      <c r="NK25" s="118">
        <f t="shared" si="440"/>
        <v>3.0264215764841396E-4</v>
      </c>
      <c r="NL25" s="118">
        <f t="shared" si="441"/>
        <v>-2.7177203831385555E-5</v>
      </c>
      <c r="NM25" s="118">
        <f t="shared" si="442"/>
        <v>-2.4783675941275618E-5</v>
      </c>
      <c r="NN25" s="119">
        <f t="shared" si="386"/>
        <v>0.42593084655761926</v>
      </c>
      <c r="NO25" s="120">
        <f t="shared" si="387"/>
        <v>0.64192803062770309</v>
      </c>
      <c r="NP25" s="120">
        <f t="shared" si="470"/>
        <v>0.30086193859978849</v>
      </c>
      <c r="NQ25" s="120">
        <f t="shared" si="388"/>
        <v>1.4900698178754581E-2</v>
      </c>
      <c r="NR25" s="120">
        <f>R25*JE25+0.005</f>
        <v>0.28476972295944736</v>
      </c>
      <c r="NS25" s="120">
        <f t="shared" si="389"/>
        <v>0</v>
      </c>
      <c r="NT25" s="120">
        <f t="shared" si="390"/>
        <v>0.68128011982250303</v>
      </c>
      <c r="NU25" s="120">
        <f t="shared" si="391"/>
        <v>1.6125056078354311E-2</v>
      </c>
      <c r="NV25" s="120">
        <f t="shared" si="392"/>
        <v>5.0390800244857223E-4</v>
      </c>
      <c r="NW25" s="120">
        <f t="shared" si="393"/>
        <v>3.0622116570808142E-2</v>
      </c>
      <c r="NX25" s="120">
        <f t="shared" si="394"/>
        <v>0.15972554822328347</v>
      </c>
      <c r="NY25" s="120">
        <f t="shared" si="395"/>
        <v>1.0242199443086104</v>
      </c>
      <c r="NZ25" s="120">
        <f t="shared" si="396"/>
        <v>0.15765805227573138</v>
      </c>
      <c r="OA25" s="120">
        <f t="shared" si="397"/>
        <v>1.0078160048971445E-4</v>
      </c>
      <c r="OB25" s="120">
        <f t="shared" si="398"/>
        <v>0.34578167120827258</v>
      </c>
      <c r="OC25" s="121">
        <f t="shared" si="399"/>
        <v>0.30778700789558794</v>
      </c>
      <c r="OD25" s="4"/>
      <c r="OE25" s="4">
        <f t="shared" si="255"/>
        <v>49066.406627942619</v>
      </c>
      <c r="OF25" s="4"/>
      <c r="OG25" s="4"/>
      <c r="OH25" s="4">
        <f t="shared" si="256"/>
        <v>286.69398934636882</v>
      </c>
      <c r="OI25" s="4"/>
      <c r="OJ25" s="583">
        <f t="shared" si="257"/>
        <v>43950.018089755387</v>
      </c>
      <c r="OK25" s="284">
        <f t="shared" si="258"/>
        <v>2588.4810000000002</v>
      </c>
      <c r="OL25" s="584">
        <f t="shared" si="443"/>
        <v>5.8896016714117511E-2</v>
      </c>
      <c r="OM25" s="585">
        <f t="shared" si="281"/>
        <v>4936.76</v>
      </c>
      <c r="ON25" s="284">
        <f t="shared" si="444"/>
        <v>5183.5980000000009</v>
      </c>
      <c r="OO25" s="33">
        <f t="shared" si="445"/>
        <v>2.0025636657174615</v>
      </c>
      <c r="OP25" s="586">
        <f t="shared" si="282"/>
        <v>5.9047006413062535E-2</v>
      </c>
      <c r="OQ25" s="33">
        <f t="shared" si="260"/>
        <v>0.25936386259831945</v>
      </c>
      <c r="OR25" s="39">
        <f t="shared" si="261"/>
        <v>0.54413358555776681</v>
      </c>
      <c r="OS25" s="587"/>
      <c r="OT25" s="284">
        <f t="shared" si="469"/>
        <v>0</v>
      </c>
      <c r="OU25" s="584"/>
      <c r="OV25" s="585">
        <f t="shared" si="283"/>
        <v>0</v>
      </c>
      <c r="OW25" s="284">
        <f>OV25*1.05</f>
        <v>0</v>
      </c>
      <c r="OX25" s="33"/>
      <c r="OY25" s="33"/>
      <c r="OZ25" s="33"/>
      <c r="PA25" s="588"/>
      <c r="PB25" s="32">
        <f t="shared" si="263"/>
        <v>4.3924980850670501</v>
      </c>
      <c r="PC25" s="589">
        <f t="shared" si="264"/>
        <v>1.0590470064130626</v>
      </c>
      <c r="PD25" s="590">
        <f t="shared" si="297"/>
        <v>4.6518619476653695</v>
      </c>
      <c r="PE25" s="591">
        <f t="shared" si="265"/>
        <v>0.42593084655761926</v>
      </c>
      <c r="PF25" s="592">
        <f t="shared" si="266"/>
        <v>0.64192803062770309</v>
      </c>
      <c r="PG25" s="592">
        <f t="shared" si="267"/>
        <v>0.30086193859978849</v>
      </c>
      <c r="PH25" s="592">
        <f t="shared" si="268"/>
        <v>1.4900698178754581E-2</v>
      </c>
      <c r="PI25" s="593">
        <f t="shared" si="284"/>
        <v>0.54413358555776681</v>
      </c>
      <c r="PJ25" s="593">
        <f t="shared" si="285"/>
        <v>0</v>
      </c>
      <c r="PK25" s="592">
        <f t="shared" si="269"/>
        <v>0.68128011982250303</v>
      </c>
      <c r="PL25" s="592">
        <f t="shared" si="270"/>
        <v>1.6125056078354311E-2</v>
      </c>
      <c r="PM25" s="592">
        <f t="shared" si="271"/>
        <v>5.0390800244857223E-4</v>
      </c>
      <c r="PN25" s="592">
        <f t="shared" si="272"/>
        <v>3.0622116570808142E-2</v>
      </c>
      <c r="PO25" s="592">
        <f t="shared" si="273"/>
        <v>0.15972554822328347</v>
      </c>
      <c r="PP25" s="592">
        <f t="shared" si="274"/>
        <v>1.0242199443086104</v>
      </c>
      <c r="PQ25" s="592">
        <f t="shared" si="275"/>
        <v>0.15765805227573138</v>
      </c>
      <c r="PR25" s="592">
        <f t="shared" si="276"/>
        <v>1.0078160048971445E-4</v>
      </c>
      <c r="PS25" s="592">
        <f t="shared" si="277"/>
        <v>0.34578167120827258</v>
      </c>
      <c r="PT25" s="594">
        <f t="shared" si="278"/>
        <v>0.30778700789558794</v>
      </c>
      <c r="PU25" s="334"/>
      <c r="PV25" s="310">
        <f t="shared" si="286"/>
        <v>4.6515593055077211</v>
      </c>
      <c r="PW25" s="281">
        <f t="shared" si="287"/>
        <v>3.0264215764841396E-4</v>
      </c>
      <c r="PX25" s="4"/>
      <c r="QA25" s="133">
        <f t="shared" si="288"/>
        <v>2849.3204170153426</v>
      </c>
      <c r="QB25" s="323">
        <f t="shared" si="289"/>
        <v>0</v>
      </c>
      <c r="QC25" s="258"/>
      <c r="QD25" s="323">
        <v>0</v>
      </c>
      <c r="QF25" s="133">
        <f t="shared" si="279"/>
        <v>5444.4374170153478</v>
      </c>
      <c r="QH25" s="133">
        <f t="shared" si="290"/>
        <v>0</v>
      </c>
      <c r="QJ25" s="390">
        <f>'лист 1'!E22</f>
        <v>4936.76</v>
      </c>
      <c r="QK25" s="390">
        <f>'лист 1'!F22</f>
        <v>0</v>
      </c>
      <c r="QM25" s="389">
        <f t="shared" si="291"/>
        <v>0</v>
      </c>
      <c r="QN25" s="389">
        <f t="shared" si="292"/>
        <v>0</v>
      </c>
      <c r="QP25" s="4">
        <f t="shared" si="293"/>
        <v>43950.018089755387</v>
      </c>
      <c r="QQ25" s="4">
        <f t="shared" si="294"/>
        <v>46545.135089755393</v>
      </c>
      <c r="QS25" s="395">
        <f t="shared" si="295"/>
        <v>15.561831755899167</v>
      </c>
      <c r="QU25" s="5">
        <v>1</v>
      </c>
    </row>
    <row r="26" spans="1:463" ht="15.05" customHeight="1" x14ac:dyDescent="0.3">
      <c r="A26" s="452">
        <f t="shared" si="296"/>
        <v>15</v>
      </c>
      <c r="B26" s="25" t="s">
        <v>180</v>
      </c>
      <c r="C26" s="26">
        <v>10</v>
      </c>
      <c r="D26" s="256">
        <v>6950.2</v>
      </c>
      <c r="E26" s="27">
        <v>6950.2</v>
      </c>
      <c r="F26" s="28">
        <v>746.6</v>
      </c>
      <c r="G26" s="311">
        <f t="shared" si="280"/>
        <v>6203.5999999999995</v>
      </c>
      <c r="H26" s="27"/>
      <c r="I26" s="257"/>
      <c r="J26" s="32">
        <v>2.4501060326555333</v>
      </c>
      <c r="K26" s="33">
        <v>2.6472060326555331</v>
      </c>
      <c r="L26" s="33">
        <v>1.8385000000000002</v>
      </c>
      <c r="M26" s="122">
        <v>2.3401000000000005</v>
      </c>
      <c r="N26" s="1">
        <v>0.50160000000000005</v>
      </c>
      <c r="O26" s="2">
        <v>0.33229999999999998</v>
      </c>
      <c r="P26" s="2">
        <v>0.11000603265553303</v>
      </c>
      <c r="Q26" s="2">
        <v>1.8100000000000002E-2</v>
      </c>
      <c r="R26" s="2">
        <v>8.2299999999999998E-2</v>
      </c>
      <c r="S26" s="2">
        <v>1.6E-2</v>
      </c>
      <c r="T26" s="2">
        <v>0.47399999999999998</v>
      </c>
      <c r="U26" s="2">
        <v>1.26E-2</v>
      </c>
      <c r="V26" s="2">
        <v>4.0000000000000002E-4</v>
      </c>
      <c r="W26" s="2">
        <v>4.0800000000000003E-2</v>
      </c>
      <c r="X26" s="2">
        <v>5.4199999999999998E-2</v>
      </c>
      <c r="Y26" s="2">
        <v>0.52380000000000004</v>
      </c>
      <c r="Z26" s="2">
        <v>0.11899999999999999</v>
      </c>
      <c r="AA26" s="2">
        <v>1E-4</v>
      </c>
      <c r="AB26" s="2">
        <v>0.26319999999999999</v>
      </c>
      <c r="AC26" s="3">
        <v>9.8799999999999999E-2</v>
      </c>
      <c r="AD26" s="123">
        <v>1345.11</v>
      </c>
      <c r="AE26" s="60">
        <v>295.9298</v>
      </c>
      <c r="AF26" s="60">
        <v>905.33032083000001</v>
      </c>
      <c r="AG26" s="60">
        <f t="shared" si="0"/>
        <v>89.604163173828425</v>
      </c>
      <c r="AH26" s="60">
        <f t="shared" si="1"/>
        <v>283.31407060054022</v>
      </c>
      <c r="AI26" s="60">
        <v>32.464281431049997</v>
      </c>
      <c r="AJ26" s="60">
        <v>188.25491152827968</v>
      </c>
      <c r="AK26" s="60">
        <f t="shared" si="2"/>
        <v>3.6417912635145706</v>
      </c>
      <c r="AL26" s="60">
        <f t="shared" si="3"/>
        <v>110.17957556033319</v>
      </c>
      <c r="AM26" s="60">
        <v>138.35446568946648</v>
      </c>
      <c r="AN26" s="124">
        <v>3486.5325353745552</v>
      </c>
      <c r="AO26" s="123">
        <v>863.8</v>
      </c>
      <c r="AP26" s="60">
        <v>190.036</v>
      </c>
      <c r="AQ26" s="60">
        <v>581.38318140000001</v>
      </c>
      <c r="AR26" s="60">
        <f t="shared" si="4"/>
        <v>57.541818995883602</v>
      </c>
      <c r="AS26" s="60">
        <f t="shared" si="5"/>
        <v>181.938052787316</v>
      </c>
      <c r="AT26" s="125">
        <v>73.267212993566702</v>
      </c>
      <c r="AU26" s="126">
        <v>0</v>
      </c>
      <c r="AV26" s="60">
        <v>124.71950679073036</v>
      </c>
      <c r="AW26" s="60">
        <f t="shared" si="6"/>
        <v>2.4126988588666789</v>
      </c>
      <c r="AX26" s="60">
        <f t="shared" si="7"/>
        <v>72.99433630039718</v>
      </c>
      <c r="AY26" s="60">
        <v>91.66029505921486</v>
      </c>
      <c r="AZ26" s="124">
        <v>2309.8394354922143</v>
      </c>
      <c r="BA26" s="127">
        <v>97</v>
      </c>
      <c r="BB26" s="60">
        <v>494.42516666666654</v>
      </c>
      <c r="BC26" s="60">
        <v>51.561472738760791</v>
      </c>
      <c r="BD26" s="61">
        <v>41.249178191008639</v>
      </c>
      <c r="BE26" s="61">
        <v>10.312294547752153</v>
      </c>
      <c r="BF26" s="60">
        <v>19.335555624999998</v>
      </c>
      <c r="BG26" s="61">
        <v>15.468444499999999</v>
      </c>
      <c r="BH26" s="61">
        <v>3.8671111249999992</v>
      </c>
      <c r="BI26" s="60">
        <v>41.268520237221196</v>
      </c>
      <c r="BJ26" s="61">
        <f t="shared" si="8"/>
        <v>24.153144302197976</v>
      </c>
      <c r="BK26" s="60">
        <f t="shared" si="9"/>
        <v>0.79833952398904406</v>
      </c>
      <c r="BL26" s="60">
        <v>30.329535763382427</v>
      </c>
      <c r="BM26" s="124">
        <v>764.30430123723715</v>
      </c>
      <c r="BN26" s="123">
        <v>46.2</v>
      </c>
      <c r="BO26" s="60">
        <v>10.164000000000001</v>
      </c>
      <c r="BP26" s="60">
        <v>31.095048600000002</v>
      </c>
      <c r="BQ26" s="60">
        <f t="shared" si="10"/>
        <v>3.0776013401364004</v>
      </c>
      <c r="BR26" s="60">
        <f t="shared" si="11"/>
        <v>9.7308845088840012</v>
      </c>
      <c r="BS26" s="60">
        <v>5.4193912314583299</v>
      </c>
      <c r="BT26" s="60">
        <v>6.7801261076964581</v>
      </c>
      <c r="BU26" s="60">
        <f t="shared" si="12"/>
        <v>0.131161539553388</v>
      </c>
      <c r="BV26" s="60">
        <f t="shared" si="13"/>
        <v>3.9681908467992906</v>
      </c>
      <c r="BW26" s="60">
        <v>4.9829282969577404</v>
      </c>
      <c r="BX26" s="124">
        <v>125.56979308333504</v>
      </c>
      <c r="BY26" s="59">
        <v>377.86</v>
      </c>
      <c r="BZ26" s="60">
        <v>27.583780000000001</v>
      </c>
      <c r="CA26" s="61">
        <f t="shared" si="14"/>
        <v>16.14390375304</v>
      </c>
      <c r="CB26" s="61">
        <f t="shared" si="15"/>
        <v>0.53360822410000008</v>
      </c>
      <c r="CC26" s="60">
        <v>20.272189000000001</v>
      </c>
      <c r="CD26" s="62">
        <v>510.85916280000004</v>
      </c>
      <c r="CE26" s="123">
        <v>73.459999999999994</v>
      </c>
      <c r="CF26" s="60">
        <v>5.3625799999999995</v>
      </c>
      <c r="CG26" s="61">
        <f t="shared" si="16"/>
        <v>3.1385464714399998</v>
      </c>
      <c r="CH26" s="61">
        <f t="shared" si="17"/>
        <v>0.10373911009999999</v>
      </c>
      <c r="CI26" s="60">
        <v>3.9411289999999997</v>
      </c>
      <c r="CJ26" s="124">
        <v>99.316450799999984</v>
      </c>
      <c r="CK26" s="128">
        <v>1205.4088460771388</v>
      </c>
      <c r="CL26" s="129">
        <v>265.18994613697055</v>
      </c>
      <c r="CM26" s="129">
        <v>149.22973093248609</v>
      </c>
      <c r="CN26" s="130">
        <v>110.51750650162609</v>
      </c>
      <c r="CO26" s="131">
        <f t="shared" si="305"/>
        <v>53.871758544217634</v>
      </c>
      <c r="CP26" s="129">
        <v>811.30704577875645</v>
      </c>
      <c r="CQ26" s="131">
        <f t="shared" si="19"/>
        <v>80.298303548906645</v>
      </c>
      <c r="CR26" s="129">
        <v>253.89042690600405</v>
      </c>
      <c r="CS26" s="129">
        <v>177.47267711545058</v>
      </c>
      <c r="CT26" s="131">
        <f t="shared" si="20"/>
        <v>3.4332089387983915</v>
      </c>
      <c r="CU26" s="131">
        <f t="shared" si="21"/>
        <v>103.86907879000553</v>
      </c>
      <c r="CV26" s="129">
        <f t="shared" si="306"/>
        <v>2608.6082460408024</v>
      </c>
      <c r="CW26" s="124">
        <f t="shared" si="404"/>
        <v>3286.8463900114111</v>
      </c>
      <c r="CX26" s="123">
        <v>64.902000000000001</v>
      </c>
      <c r="CY26" s="60">
        <v>4.7378460000000002</v>
      </c>
      <c r="CZ26" s="60">
        <f t="shared" si="24"/>
        <v>9.1653630870000016E-2</v>
      </c>
      <c r="DA26" s="60">
        <f t="shared" si="25"/>
        <v>2.7729096527280004</v>
      </c>
      <c r="DB26" s="60">
        <v>3.4819922999999999</v>
      </c>
      <c r="DC26" s="124">
        <v>87.746205960000012</v>
      </c>
      <c r="DD26" s="123">
        <v>2.0880000000000001</v>
      </c>
      <c r="DE26" s="60">
        <v>0.152424</v>
      </c>
      <c r="DF26" s="60">
        <f t="shared" si="26"/>
        <v>2.9486422800000002E-3</v>
      </c>
      <c r="DG26" s="60">
        <f t="shared" si="27"/>
        <v>8.9208889632000007E-2</v>
      </c>
      <c r="DH26" s="60">
        <v>0.1120212</v>
      </c>
      <c r="DI26" s="124">
        <v>2.8229342399999999</v>
      </c>
      <c r="DJ26" s="59">
        <v>109.90275504485599</v>
      </c>
      <c r="DK26" s="60">
        <v>24.178606109868319</v>
      </c>
      <c r="DL26" s="60">
        <v>1.8099815921950724</v>
      </c>
      <c r="DM26" s="60">
        <v>73.970378991205465</v>
      </c>
      <c r="DN26" s="60">
        <f t="shared" si="28"/>
        <v>7.3211442902755701</v>
      </c>
      <c r="DO26" s="60">
        <f t="shared" si="29"/>
        <v>23.148290401507836</v>
      </c>
      <c r="DP26" s="60">
        <v>15.319905686883114</v>
      </c>
      <c r="DQ26" s="60">
        <f t="shared" si="30"/>
        <v>0.29636357551275389</v>
      </c>
      <c r="DR26" s="60">
        <f t="shared" si="31"/>
        <v>8.9662505615507069</v>
      </c>
      <c r="DS26" s="60">
        <v>11.259081371250398</v>
      </c>
      <c r="DT26" s="62">
        <v>283.72885055551006</v>
      </c>
      <c r="DU26" s="123">
        <v>145.09</v>
      </c>
      <c r="DV26" s="60">
        <v>31.919799999999999</v>
      </c>
      <c r="DW26" s="60">
        <v>97.66</v>
      </c>
      <c r="DX26" s="60">
        <f t="shared" si="32"/>
        <v>9.6658008400000011</v>
      </c>
      <c r="DY26" s="60">
        <f t="shared" si="33"/>
        <v>30.561720399999999</v>
      </c>
      <c r="DZ26" s="60">
        <v>2.8699242862499998</v>
      </c>
      <c r="EA26" s="60">
        <v>1.452178485875</v>
      </c>
      <c r="EB26" s="60"/>
      <c r="EC26" s="60">
        <v>20.366408902365123</v>
      </c>
      <c r="ED26" s="60">
        <f t="shared" si="34"/>
        <v>0.39398818021625331</v>
      </c>
      <c r="EE26" s="60">
        <f t="shared" si="35"/>
        <v>11.919807405469431</v>
      </c>
      <c r="EF26" s="60">
        <v>14.967915583724505</v>
      </c>
      <c r="EG26" s="124">
        <v>377.19147270985752</v>
      </c>
      <c r="EH26" s="128">
        <v>682.09924950238133</v>
      </c>
      <c r="EI26" s="129">
        <v>150.06183489052384</v>
      </c>
      <c r="EJ26" s="129">
        <v>1401.5826450547336</v>
      </c>
      <c r="EK26" s="129">
        <v>459.08569406532604</v>
      </c>
      <c r="EL26" s="129">
        <f t="shared" si="36"/>
        <v>45.437547484421579</v>
      </c>
      <c r="EM26" s="129">
        <v>143.66627710080311</v>
      </c>
      <c r="EN26" s="129">
        <v>196.57678532047655</v>
      </c>
      <c r="EO26" s="129">
        <f t="shared" si="37"/>
        <v>3.8027779120246188</v>
      </c>
      <c r="EP26" s="129">
        <f t="shared" si="38"/>
        <v>115.05010199094467</v>
      </c>
      <c r="EQ26" s="129">
        <v>2889.4062088334413</v>
      </c>
      <c r="ER26" s="124">
        <v>3640.6518231301361</v>
      </c>
      <c r="ES26" s="123">
        <v>310.60000000000002</v>
      </c>
      <c r="ET26" s="60">
        <v>68.331999999999994</v>
      </c>
      <c r="EU26" s="60">
        <v>209.05026179999999</v>
      </c>
      <c r="EV26" s="60">
        <f t="shared" si="39"/>
        <v>20.6905406113932</v>
      </c>
      <c r="EW26" s="60">
        <f t="shared" si="40"/>
        <v>65.420188927691996</v>
      </c>
      <c r="EX26" s="60">
        <v>24.125422401750001</v>
      </c>
      <c r="EY26" s="60">
        <v>44.683860946727698</v>
      </c>
      <c r="EZ26" s="60">
        <f t="shared" si="41"/>
        <v>0.86440929001444733</v>
      </c>
      <c r="FA26" s="60">
        <f t="shared" si="42"/>
        <v>26.152033928569427</v>
      </c>
      <c r="FB26" s="60">
        <v>32.839577257423898</v>
      </c>
      <c r="FC26" s="124">
        <v>827.55734688708196</v>
      </c>
      <c r="FD26" s="123">
        <v>0.83333333333333293</v>
      </c>
      <c r="FE26" s="60">
        <v>6.0833333333333302E-2</v>
      </c>
      <c r="FF26" s="60">
        <f t="shared" si="43"/>
        <v>1.1768208333333328E-3</v>
      </c>
      <c r="FG26" s="60">
        <f t="shared" si="44"/>
        <v>3.5603803333333316E-2</v>
      </c>
      <c r="FH26" s="60">
        <v>4.4708333333333301E-2</v>
      </c>
      <c r="FI26" s="124">
        <v>1.1266499999999995</v>
      </c>
      <c r="FJ26" s="123">
        <v>1353.10963666667</v>
      </c>
      <c r="FK26" s="60">
        <v>98.777003476666906</v>
      </c>
      <c r="FL26" s="60">
        <f t="shared" si="45"/>
        <v>1.9108411322561214</v>
      </c>
      <c r="FM26" s="60">
        <f t="shared" si="46"/>
        <v>57.811019270781891</v>
      </c>
      <c r="FN26" s="60">
        <v>72.594499999999996</v>
      </c>
      <c r="FO26" s="124">
        <v>1829.3773681720043</v>
      </c>
      <c r="FP26" s="123">
        <v>453.35710000000006</v>
      </c>
      <c r="FQ26" s="60">
        <v>33.095068300000001</v>
      </c>
      <c r="FR26" s="60">
        <f t="shared" si="47"/>
        <v>0.64022409626350008</v>
      </c>
      <c r="FS26" s="60">
        <f t="shared" si="48"/>
        <v>19.369484433804402</v>
      </c>
      <c r="FT26" s="60">
        <v>24.322608415000001</v>
      </c>
      <c r="FU26" s="62">
        <v>612.92973205800001</v>
      </c>
      <c r="FV26" s="132">
        <f t="shared" si="307"/>
        <v>5744.0228377617386</v>
      </c>
      <c r="FW26" s="133">
        <f t="shared" si="308"/>
        <v>1653.3617488712325</v>
      </c>
      <c r="FX26" s="133">
        <f t="shared" si="309"/>
        <v>110.58938123522627</v>
      </c>
      <c r="FY26" s="133">
        <f t="shared" si="310"/>
        <v>494.42516666666654</v>
      </c>
      <c r="FZ26" s="133">
        <f t="shared" si="311"/>
        <v>377.86</v>
      </c>
      <c r="GA26" s="133">
        <f t="shared" si="312"/>
        <v>73.459999999999994</v>
      </c>
      <c r="GB26" s="133">
        <f t="shared" si="405"/>
        <v>64.902000000000001</v>
      </c>
      <c r="GC26" s="133">
        <f t="shared" si="406"/>
        <v>2.0880000000000001</v>
      </c>
      <c r="GD26" s="133">
        <f t="shared" si="407"/>
        <v>1353.10963666667</v>
      </c>
      <c r="GE26" s="133">
        <f t="shared" si="408"/>
        <v>453.35710000000006</v>
      </c>
      <c r="GF26" s="133">
        <f t="shared" si="313"/>
        <v>3168.8819314652878</v>
      </c>
      <c r="GG26" s="134">
        <f t="shared" si="314"/>
        <v>1209.8372921919515</v>
      </c>
      <c r="GH26" s="134">
        <f t="shared" si="315"/>
        <v>313.63692028484542</v>
      </c>
      <c r="GI26" s="133">
        <f t="shared" si="316"/>
        <v>985.21223774583098</v>
      </c>
      <c r="GJ26" s="134">
        <f t="shared" si="317"/>
        <v>703.46809907245301</v>
      </c>
      <c r="GK26" s="135">
        <f t="shared" si="318"/>
        <v>19.058930739193098</v>
      </c>
      <c r="GL26" s="132">
        <f t="shared" si="409"/>
        <v>14481.270040412652</v>
      </c>
      <c r="GM26" s="136">
        <f t="shared" si="410"/>
        <v>18246.400250919942</v>
      </c>
      <c r="GN26" s="114">
        <f t="shared" si="411"/>
        <v>17023.294905261941</v>
      </c>
      <c r="GO26" s="115">
        <f t="shared" si="412"/>
        <v>9588.8178146162263</v>
      </c>
      <c r="GP26" s="115">
        <f t="shared" si="413"/>
        <v>556.92965264428949</v>
      </c>
      <c r="GQ26" s="30">
        <f t="shared" si="414"/>
        <v>0.56327625574131956</v>
      </c>
      <c r="GR26" s="31">
        <f t="shared" si="415"/>
        <v>3.2715737801860038E-2</v>
      </c>
      <c r="GS26" s="137">
        <f t="shared" si="72"/>
        <v>1.0933330570601729</v>
      </c>
      <c r="GT26" s="116">
        <f t="shared" si="319"/>
        <v>18246.400250919942</v>
      </c>
      <c r="GU26" s="115">
        <f t="shared" si="446"/>
        <v>9648.2335685729413</v>
      </c>
      <c r="GV26" s="115">
        <f t="shared" si="447"/>
        <v>558.5393926466736</v>
      </c>
      <c r="GW26" s="24">
        <f t="shared" si="416"/>
        <v>0.52877463148307835</v>
      </c>
      <c r="GX26" s="117">
        <f t="shared" si="417"/>
        <v>3.0610936127991237E-2</v>
      </c>
      <c r="GY26" s="137">
        <f t="shared" si="78"/>
        <v>1.0876006187596243</v>
      </c>
      <c r="GZ26" s="114">
        <f t="shared" si="448"/>
        <v>12772.458068650149</v>
      </c>
      <c r="HA26" s="115">
        <f t="shared" si="418"/>
        <v>6879.1010203163933</v>
      </c>
      <c r="HB26" s="115">
        <f t="shared" si="419"/>
        <v>366.96963766234018</v>
      </c>
      <c r="HC26" s="30">
        <f t="shared" si="420"/>
        <v>0.53858865563247127</v>
      </c>
      <c r="HD26" s="31">
        <f t="shared" si="421"/>
        <v>2.8731324517953433E-2</v>
      </c>
      <c r="HE26" s="137">
        <f t="shared" si="84"/>
        <v>1.0888473245054393</v>
      </c>
      <c r="HF26" s="114">
        <f t="shared" si="422"/>
        <v>16258.990604024704</v>
      </c>
      <c r="HG26" s="115">
        <f t="shared" si="423"/>
        <v>9551.6896011948884</v>
      </c>
      <c r="HH26" s="115">
        <f t="shared" si="424"/>
        <v>484.45954025339233</v>
      </c>
      <c r="HI26" s="30">
        <f t="shared" si="425"/>
        <v>0.58747125413987822</v>
      </c>
      <c r="HJ26" s="31">
        <f t="shared" si="426"/>
        <v>2.9796409386783865E-2</v>
      </c>
      <c r="HK26" s="138">
        <f t="shared" si="90"/>
        <v>1.0966722093377319</v>
      </c>
      <c r="HL26" s="29">
        <f t="shared" si="320"/>
        <v>2.6787819188048463</v>
      </c>
      <c r="HM26" s="30">
        <f t="shared" si="321"/>
        <v>2.8791029191003683</v>
      </c>
      <c r="HN26" s="30">
        <f t="shared" si="322"/>
        <v>2.0018458061032502</v>
      </c>
      <c r="HO26" s="31">
        <f t="shared" si="323"/>
        <v>2.5663226370712269</v>
      </c>
      <c r="HR26" s="32">
        <f t="shared" si="324"/>
        <v>2121.1020483162656</v>
      </c>
      <c r="HS26" s="33">
        <f t="shared" si="96"/>
        <v>2453.4787392874246</v>
      </c>
      <c r="HT26" s="33">
        <f t="shared" si="325"/>
        <v>93.245954437343002</v>
      </c>
      <c r="HU26" s="33">
        <f t="shared" si="98"/>
        <v>107.68975277968744</v>
      </c>
      <c r="HV26" s="33">
        <f t="shared" si="326"/>
        <v>2767.0893137893295</v>
      </c>
      <c r="HW26" s="30">
        <f t="shared" si="427"/>
        <v>0.76654629026468579</v>
      </c>
      <c r="HX26" s="31">
        <f t="shared" si="428"/>
        <v>3.3698209151640783E-2</v>
      </c>
      <c r="HY26" s="139">
        <f t="shared" si="102"/>
        <v>1.1253376562820654</v>
      </c>
      <c r="HZ26" s="32">
        <f t="shared" si="327"/>
        <v>1364.8535146870101</v>
      </c>
      <c r="IA26" s="33">
        <f t="shared" si="104"/>
        <v>1578.7260604384646</v>
      </c>
      <c r="IB26" s="33">
        <f t="shared" si="328"/>
        <v>59.954517854750279</v>
      </c>
      <c r="IC26" s="33">
        <f t="shared" si="106"/>
        <v>69.241472670451103</v>
      </c>
      <c r="ID26" s="33">
        <f t="shared" si="329"/>
        <v>1833.2059011842971</v>
      </c>
      <c r="IE26" s="30">
        <f t="shared" si="449"/>
        <v>0.74451730370564506</v>
      </c>
      <c r="IF26" s="31">
        <f t="shared" si="450"/>
        <v>3.2704737539857448E-2</v>
      </c>
      <c r="IG26" s="139">
        <f t="shared" si="110"/>
        <v>1.1217318253355986</v>
      </c>
      <c r="IH26" s="32">
        <f t="shared" si="330"/>
        <v>29.466836048681529</v>
      </c>
      <c r="II26" s="33">
        <f t="shared" si="112"/>
        <v>34.084289257509923</v>
      </c>
      <c r="IJ26" s="33">
        <f t="shared" si="331"/>
        <v>57.515962214997678</v>
      </c>
      <c r="IK26" s="33">
        <f t="shared" si="114"/>
        <v>66.425184762100827</v>
      </c>
      <c r="IL26" s="33">
        <f t="shared" si="332"/>
        <v>606.59071526764853</v>
      </c>
      <c r="IM26" s="30">
        <f t="shared" si="333"/>
        <v>4.8577789450139797E-2</v>
      </c>
      <c r="IN26" s="31">
        <f t="shared" si="334"/>
        <v>9.4818401876823444E-2</v>
      </c>
      <c r="IO26" s="139">
        <f t="shared" si="118"/>
        <v>1.0222995100575569</v>
      </c>
      <c r="IP26" s="32">
        <f t="shared" si="335"/>
        <v>73.076871933933617</v>
      </c>
      <c r="IQ26" s="33">
        <f t="shared" si="120"/>
        <v>84.528017765981019</v>
      </c>
      <c r="IR26" s="33">
        <f t="shared" si="336"/>
        <v>3.2087628796897882</v>
      </c>
      <c r="IS26" s="33">
        <f t="shared" si="122"/>
        <v>3.7058002497537363</v>
      </c>
      <c r="IT26" s="33">
        <f t="shared" si="337"/>
        <v>99.658565939154798</v>
      </c>
      <c r="IU26" s="30">
        <f t="shared" si="451"/>
        <v>0.73327236093834347</v>
      </c>
      <c r="IV26" s="31">
        <f t="shared" si="452"/>
        <v>3.2197562241151008E-2</v>
      </c>
      <c r="IW26" s="139">
        <f t="shared" si="126"/>
        <v>1.1198911813501928</v>
      </c>
      <c r="IX26" s="32">
        <f t="shared" si="338"/>
        <v>19.695562578708799</v>
      </c>
      <c r="IY26" s="33">
        <f t="shared" si="128"/>
        <v>22.781857234792469</v>
      </c>
      <c r="IZ26" s="33">
        <f t="shared" si="339"/>
        <v>0.53360822410000008</v>
      </c>
      <c r="JA26" s="33">
        <f t="shared" si="130"/>
        <v>0.6162641380130901</v>
      </c>
      <c r="JB26" s="33">
        <f t="shared" si="340"/>
        <v>405.44378</v>
      </c>
      <c r="JC26" s="30">
        <f t="shared" si="453"/>
        <v>4.857778945013979E-2</v>
      </c>
      <c r="JD26" s="31">
        <f t="shared" si="454"/>
        <v>1.3161090400745576E-3</v>
      </c>
      <c r="JE26" s="139">
        <f t="shared" si="455"/>
        <v>1.0078160048971445</v>
      </c>
      <c r="JF26" s="32">
        <f t="shared" si="341"/>
        <v>3.8290266951567995</v>
      </c>
      <c r="JG26" s="33">
        <f t="shared" si="136"/>
        <v>4.4290351782878705</v>
      </c>
      <c r="JH26" s="33">
        <f t="shared" si="342"/>
        <v>0.10373911009999999</v>
      </c>
      <c r="JI26" s="33">
        <f t="shared" si="138"/>
        <v>0.11980829825448999</v>
      </c>
      <c r="JJ26" s="33">
        <f t="shared" si="343"/>
        <v>78.822579999999988</v>
      </c>
      <c r="JK26" s="30">
        <f t="shared" si="344"/>
        <v>4.8577789450139797E-2</v>
      </c>
      <c r="JL26" s="31">
        <f t="shared" si="345"/>
        <v>1.3161090400745574E-3</v>
      </c>
      <c r="JM26" s="139">
        <f t="shared" si="346"/>
        <v>1.0078160048971445</v>
      </c>
      <c r="JN26" s="32">
        <f t="shared" si="347"/>
        <v>1907.065389163241</v>
      </c>
      <c r="JO26" s="33">
        <f t="shared" si="141"/>
        <v>2205.9025356451211</v>
      </c>
      <c r="JP26" s="33">
        <f t="shared" si="348"/>
        <v>137.60327103192267</v>
      </c>
      <c r="JQ26" s="33">
        <f t="shared" si="143"/>
        <v>158.9180177147675</v>
      </c>
      <c r="JR26" s="33">
        <f t="shared" si="349"/>
        <v>2608.6082460408024</v>
      </c>
      <c r="JS26" s="30">
        <f t="shared" si="350"/>
        <v>0.73106622738683613</v>
      </c>
      <c r="JT26" s="31">
        <f t="shared" si="351"/>
        <v>5.274968797663241E-2</v>
      </c>
      <c r="JU26" s="139">
        <f t="shared" si="147"/>
        <v>1.1227290044990978</v>
      </c>
      <c r="JV26" s="32">
        <f t="shared" si="352"/>
        <v>3.3829497763281604</v>
      </c>
      <c r="JW26" s="33">
        <f t="shared" si="149"/>
        <v>3.9130580062787832</v>
      </c>
      <c r="JX26" s="33">
        <f t="shared" si="353"/>
        <v>9.1653630870000016E-2</v>
      </c>
      <c r="JY26" s="33">
        <f t="shared" si="151"/>
        <v>0.10585077829176302</v>
      </c>
      <c r="JZ26" s="33">
        <f t="shared" si="354"/>
        <v>69.63984600000002</v>
      </c>
      <c r="KA26" s="30">
        <f t="shared" si="456"/>
        <v>4.857778945013979E-2</v>
      </c>
      <c r="KB26" s="31">
        <f t="shared" si="457"/>
        <v>1.3161090400745572E-3</v>
      </c>
      <c r="KC26" s="139">
        <f t="shared" si="155"/>
        <v>1.0078160048971445</v>
      </c>
      <c r="KD26" s="32">
        <f t="shared" si="355"/>
        <v>0.10883484535104</v>
      </c>
      <c r="KE26" s="33">
        <f t="shared" si="157"/>
        <v>0.12588926561754799</v>
      </c>
      <c r="KF26" s="33">
        <f t="shared" si="356"/>
        <v>2.9486422800000002E-3</v>
      </c>
      <c r="KG26" s="33">
        <f t="shared" si="159"/>
        <v>3.4053869691720003E-3</v>
      </c>
      <c r="KH26" s="33">
        <f t="shared" si="357"/>
        <v>2.240424</v>
      </c>
      <c r="KI26" s="30">
        <f t="shared" si="458"/>
        <v>4.8577789450139797E-2</v>
      </c>
      <c r="KJ26" s="31">
        <f t="shared" si="459"/>
        <v>1.3161090400745574E-3</v>
      </c>
      <c r="KK26" s="139">
        <f t="shared" si="163"/>
        <v>1.0078160048971445</v>
      </c>
      <c r="KL26" s="32">
        <f t="shared" si="358"/>
        <v>173.26110112965574</v>
      </c>
      <c r="KM26" s="33">
        <f t="shared" si="165"/>
        <v>200.41111567667281</v>
      </c>
      <c r="KN26" s="33">
        <f t="shared" si="359"/>
        <v>7.6175078657883244</v>
      </c>
      <c r="KO26" s="33">
        <f t="shared" si="167"/>
        <v>8.7974598341989356</v>
      </c>
      <c r="KP26" s="33">
        <f t="shared" si="360"/>
        <v>225.18162742500797</v>
      </c>
      <c r="KQ26" s="30">
        <f t="shared" si="429"/>
        <v>0.76942823049521092</v>
      </c>
      <c r="KR26" s="31">
        <f t="shared" si="430"/>
        <v>3.3828283208074669E-2</v>
      </c>
      <c r="KS26" s="139">
        <f t="shared" si="171"/>
        <v>1.1258094047875304</v>
      </c>
      <c r="KT26" s="32">
        <f t="shared" si="361"/>
        <v>228.83726392267272</v>
      </c>
      <c r="KU26" s="33">
        <f t="shared" si="173"/>
        <v>264.69606317935552</v>
      </c>
      <c r="KV26" s="33">
        <f t="shared" si="362"/>
        <v>10.059789020216254</v>
      </c>
      <c r="KW26" s="33">
        <f t="shared" si="175"/>
        <v>11.618050339447752</v>
      </c>
      <c r="KX26" s="33">
        <f t="shared" si="363"/>
        <v>299.3583116744901</v>
      </c>
      <c r="KY26" s="30">
        <f t="shared" si="460"/>
        <v>0.76442595711690453</v>
      </c>
      <c r="KZ26" s="31">
        <f t="shared" si="461"/>
        <v>3.360450880400092E-2</v>
      </c>
      <c r="LA26" s="139">
        <f t="shared" si="179"/>
        <v>1.1249908858939588</v>
      </c>
      <c r="LB26" s="32">
        <f t="shared" si="364"/>
        <v>1147.7950668848375</v>
      </c>
      <c r="LC26" s="33">
        <f t="shared" si="181"/>
        <v>1327.6545538656917</v>
      </c>
      <c r="LD26" s="33">
        <f t="shared" si="365"/>
        <v>49.240325396446195</v>
      </c>
      <c r="LE26" s="33">
        <f t="shared" si="183"/>
        <v>56.867651800355716</v>
      </c>
      <c r="LF26" s="33">
        <f t="shared" si="366"/>
        <v>2889.4062088334413</v>
      </c>
      <c r="LG26" s="30">
        <f t="shared" si="431"/>
        <v>0.39724254186753627</v>
      </c>
      <c r="LH26" s="31">
        <f t="shared" si="432"/>
        <v>1.7041676329866515E-2</v>
      </c>
      <c r="LI26" s="139">
        <f t="shared" si="187"/>
        <v>1.0648876619741392</v>
      </c>
      <c r="LJ26" s="32">
        <f t="shared" si="367"/>
        <v>490.65011188463899</v>
      </c>
      <c r="LK26" s="33">
        <f t="shared" si="189"/>
        <v>567.53498441696195</v>
      </c>
      <c r="LL26" s="33">
        <f t="shared" si="368"/>
        <v>21.554949901407646</v>
      </c>
      <c r="LM26" s="33">
        <f t="shared" si="191"/>
        <v>24.893811641135692</v>
      </c>
      <c r="LN26" s="33">
        <f t="shared" si="369"/>
        <v>656.79154514847778</v>
      </c>
      <c r="LO26" s="30">
        <f t="shared" si="462"/>
        <v>0.74704084653483172</v>
      </c>
      <c r="LP26" s="31">
        <f t="shared" si="463"/>
        <v>3.2818555690351983E-2</v>
      </c>
      <c r="LQ26" s="139">
        <f t="shared" si="195"/>
        <v>1.1221448949284438</v>
      </c>
      <c r="LR26" s="32">
        <f t="shared" si="370"/>
        <v>4.3436640066666643E-2</v>
      </c>
      <c r="LS26" s="33">
        <f t="shared" si="197"/>
        <v>5.0243161565113312E-2</v>
      </c>
      <c r="LT26" s="33">
        <f t="shared" si="371"/>
        <v>1.1768208333333328E-3</v>
      </c>
      <c r="LU26" s="33">
        <f t="shared" si="199"/>
        <v>1.359110380416666E-3</v>
      </c>
      <c r="LV26" s="33">
        <f t="shared" si="372"/>
        <v>0.89416666666666633</v>
      </c>
      <c r="LW26" s="30">
        <f t="shared" si="373"/>
        <v>4.857778945013979E-2</v>
      </c>
      <c r="LX26" s="31">
        <f t="shared" si="374"/>
        <v>1.3161090400745572E-3</v>
      </c>
      <c r="LY26" s="139">
        <f t="shared" si="203"/>
        <v>1.0078160048971445</v>
      </c>
      <c r="LZ26" s="32">
        <f t="shared" si="375"/>
        <v>70.5294435103539</v>
      </c>
      <c r="MA26" s="33">
        <f t="shared" si="205"/>
        <v>81.581407308426364</v>
      </c>
      <c r="MB26" s="33">
        <f t="shared" si="376"/>
        <v>1.9108411322561214</v>
      </c>
      <c r="MC26" s="33">
        <f t="shared" si="207"/>
        <v>2.2068304236425949</v>
      </c>
      <c r="MD26" s="33">
        <f t="shared" si="377"/>
        <v>1451.8868001365113</v>
      </c>
      <c r="ME26" s="30">
        <f t="shared" si="464"/>
        <v>4.8577784097026358E-2</v>
      </c>
      <c r="MF26" s="31">
        <f t="shared" si="465"/>
        <v>1.3161088950436478E-3</v>
      </c>
      <c r="MG26" s="139">
        <f t="shared" si="211"/>
        <v>1.0078160040358461</v>
      </c>
      <c r="MH26" s="32">
        <f t="shared" si="378"/>
        <v>23.630771009241371</v>
      </c>
      <c r="MI26" s="33">
        <f t="shared" si="213"/>
        <v>27.333712826389498</v>
      </c>
      <c r="MJ26" s="33">
        <f t="shared" si="379"/>
        <v>0.64022409626350008</v>
      </c>
      <c r="MK26" s="33">
        <f t="shared" si="215"/>
        <v>0.73939480877471631</v>
      </c>
      <c r="ML26" s="33">
        <f t="shared" si="380"/>
        <v>486.45216830000004</v>
      </c>
      <c r="MM26" s="30">
        <f t="shared" si="466"/>
        <v>4.8577789450139797E-2</v>
      </c>
      <c r="MN26" s="31">
        <f t="shared" si="467"/>
        <v>1.3161090400745574E-3</v>
      </c>
      <c r="MO26" s="139">
        <f t="shared" si="468"/>
        <v>1.0078160048971445</v>
      </c>
      <c r="MP26" s="34">
        <v>2.4501060326555333</v>
      </c>
      <c r="MQ26" s="35">
        <v>2.6472060326555331</v>
      </c>
      <c r="MR26" s="35">
        <v>1.8385000000000002</v>
      </c>
      <c r="MS26" s="36">
        <v>2.3401000000000005</v>
      </c>
      <c r="MT26" s="34">
        <f t="shared" si="381"/>
        <v>1.0933330570601729</v>
      </c>
      <c r="MU26" s="35">
        <f t="shared" si="221"/>
        <v>1.0876006187596243</v>
      </c>
      <c r="MV26" s="35">
        <f t="shared" si="433"/>
        <v>1.0888473245054393</v>
      </c>
      <c r="MW26" s="36">
        <f t="shared" si="434"/>
        <v>1.0966722093377319</v>
      </c>
      <c r="MX26" s="41">
        <f t="shared" si="435"/>
        <v>2.6787819188048463</v>
      </c>
      <c r="MY26" s="271">
        <f t="shared" si="436"/>
        <v>2.8791029191003683</v>
      </c>
      <c r="MZ26" s="42">
        <f t="shared" si="437"/>
        <v>2.0018458061032502</v>
      </c>
      <c r="NA26" s="140">
        <f t="shared" si="438"/>
        <v>2.5663226370712269</v>
      </c>
      <c r="NB26" s="34">
        <f t="shared" si="382"/>
        <v>1.0933461660614476</v>
      </c>
      <c r="NC26" s="35">
        <f t="shared" si="229"/>
        <v>1.0877334579525213</v>
      </c>
      <c r="ND26" s="35">
        <f t="shared" si="383"/>
        <v>1.0888689451018438</v>
      </c>
      <c r="NE26" s="141">
        <f t="shared" si="231"/>
        <v>1.0966860065641741</v>
      </c>
      <c r="NF26" s="37">
        <f t="shared" si="384"/>
        <v>2.6788140372479514</v>
      </c>
      <c r="NG26" s="38">
        <f t="shared" si="233"/>
        <v>2.8794545718131781</v>
      </c>
      <c r="NH26" s="38">
        <f t="shared" si="385"/>
        <v>2.0018855555697401</v>
      </c>
      <c r="NI26" s="39">
        <f t="shared" si="235"/>
        <v>2.5663549239608243</v>
      </c>
      <c r="NJ26" s="118">
        <f t="shared" si="439"/>
        <v>-3.2118443105133565E-5</v>
      </c>
      <c r="NK26" s="118">
        <f t="shared" si="440"/>
        <v>-3.5165271280979127E-4</v>
      </c>
      <c r="NL26" s="118">
        <f t="shared" si="441"/>
        <v>-3.9749466489880092E-5</v>
      </c>
      <c r="NM26" s="118">
        <f t="shared" si="442"/>
        <v>-3.2286889597443746E-5</v>
      </c>
      <c r="NN26" s="119">
        <f t="shared" si="386"/>
        <v>0.56446936839108408</v>
      </c>
      <c r="NO26" s="120">
        <f t="shared" si="387"/>
        <v>0.37275148555901938</v>
      </c>
      <c r="NP26" s="120">
        <f t="shared" ref="NP26:NP29" si="480">P26*IO26</f>
        <v>0.11245911328712703</v>
      </c>
      <c r="NQ26" s="120">
        <f t="shared" si="388"/>
        <v>2.0270030382438492E-2</v>
      </c>
      <c r="NR26" s="120">
        <f>R26*JE26+0.002</f>
        <v>8.4943257203035E-2</v>
      </c>
      <c r="NS26" s="120">
        <f t="shared" si="389"/>
        <v>1.6125056078354311E-2</v>
      </c>
      <c r="NT26" s="120">
        <f t="shared" si="390"/>
        <v>0.53217354813257234</v>
      </c>
      <c r="NU26" s="120">
        <f t="shared" si="391"/>
        <v>1.2698481661704021E-2</v>
      </c>
      <c r="NV26" s="120">
        <f t="shared" si="392"/>
        <v>4.0312640195885782E-4</v>
      </c>
      <c r="NW26" s="120">
        <f t="shared" si="393"/>
        <v>4.5933023715331242E-2</v>
      </c>
      <c r="NX26" s="120">
        <f t="shared" si="394"/>
        <v>6.0974506015452568E-2</v>
      </c>
      <c r="NY26" s="120">
        <f t="shared" si="395"/>
        <v>0.55778815734205411</v>
      </c>
      <c r="NZ26" s="120">
        <f t="shared" si="396"/>
        <v>0.1335352424964848</v>
      </c>
      <c r="OA26" s="120">
        <f t="shared" si="397"/>
        <v>1.0078160048971445E-4</v>
      </c>
      <c r="OB26" s="120">
        <f t="shared" si="398"/>
        <v>0.26525717226223472</v>
      </c>
      <c r="OC26" s="121">
        <f t="shared" si="399"/>
        <v>9.9572221283837872E-2</v>
      </c>
      <c r="OD26" s="4"/>
      <c r="OE26" s="4">
        <f t="shared" si="255"/>
        <v>19860.781449510745</v>
      </c>
      <c r="OF26" s="4"/>
      <c r="OG26" s="4"/>
      <c r="OH26" s="4">
        <f t="shared" si="256"/>
        <v>0</v>
      </c>
      <c r="OI26" s="4"/>
      <c r="OJ26" s="583">
        <f t="shared" si="257"/>
        <v>17860.802868931045</v>
      </c>
      <c r="OK26" s="284">
        <f t="shared" si="258"/>
        <v>476.10360000000003</v>
      </c>
      <c r="OL26" s="584">
        <f t="shared" si="443"/>
        <v>2.6656338099346283E-2</v>
      </c>
      <c r="OM26" s="585"/>
      <c r="ON26" s="284">
        <f>OK26</f>
        <v>476.10360000000003</v>
      </c>
      <c r="OO26" s="33">
        <f t="shared" si="445"/>
        <v>1</v>
      </c>
      <c r="OP26" s="586">
        <f t="shared" ref="OP26:OP89" si="481">OL26*(ON26-OK26)/OK26</f>
        <v>0</v>
      </c>
      <c r="OQ26" s="33">
        <f t="shared" si="260"/>
        <v>0</v>
      </c>
      <c r="OR26" s="39">
        <f t="shared" si="261"/>
        <v>8.4943257203035E-2</v>
      </c>
      <c r="OS26" s="587">
        <f>OJ26</f>
        <v>17860.802868931045</v>
      </c>
      <c r="OT26" s="284">
        <f t="shared" si="469"/>
        <v>92.559599999999989</v>
      </c>
      <c r="OU26" s="584">
        <f>OT26/OS26</f>
        <v>5.182275437405329E-3</v>
      </c>
      <c r="OV26" s="585"/>
      <c r="OW26" s="595">
        <v>92.56</v>
      </c>
      <c r="OX26" s="33">
        <f t="shared" ref="OX26" si="482">OW26/OT26</f>
        <v>1.0000043215398513</v>
      </c>
      <c r="OY26" s="30">
        <f>OU26*(OW26-OT26)/OT26</f>
        <v>2.2395409822762255E-8</v>
      </c>
      <c r="OZ26" s="33">
        <f>(1+OY26)*MY26-MY26</f>
        <v>6.4478689498770336E-8</v>
      </c>
      <c r="PA26" s="588">
        <f>OZ26+NS26</f>
        <v>1.612512055704381E-2</v>
      </c>
      <c r="PB26" s="32">
        <f t="shared" si="263"/>
        <v>2.8791029191003683</v>
      </c>
      <c r="PC26" s="589">
        <v>1.006</v>
      </c>
      <c r="PD26" s="590">
        <v>2.895</v>
      </c>
      <c r="PE26" s="591">
        <f t="shared" si="265"/>
        <v>0.56446936839108408</v>
      </c>
      <c r="PF26" s="592">
        <f t="shared" si="266"/>
        <v>0.37275148555901938</v>
      </c>
      <c r="PG26" s="592">
        <f t="shared" si="267"/>
        <v>0.11245911328712703</v>
      </c>
      <c r="PH26" s="592">
        <f t="shared" si="268"/>
        <v>2.0270030382438492E-2</v>
      </c>
      <c r="PI26" s="593">
        <v>0.10100000000000001</v>
      </c>
      <c r="PJ26" s="593">
        <f t="shared" si="285"/>
        <v>1.612512055704381E-2</v>
      </c>
      <c r="PK26" s="592">
        <f t="shared" si="269"/>
        <v>0.53217354813257234</v>
      </c>
      <c r="PL26" s="592">
        <f t="shared" si="270"/>
        <v>1.2698481661704021E-2</v>
      </c>
      <c r="PM26" s="592">
        <f t="shared" si="271"/>
        <v>4.0312640195885782E-4</v>
      </c>
      <c r="PN26" s="592">
        <f t="shared" si="272"/>
        <v>4.5933023715331242E-2</v>
      </c>
      <c r="PO26" s="592">
        <f t="shared" si="273"/>
        <v>6.0974506015452568E-2</v>
      </c>
      <c r="PP26" s="592">
        <f t="shared" si="274"/>
        <v>0.55778815734205411</v>
      </c>
      <c r="PQ26" s="592">
        <f t="shared" si="275"/>
        <v>0.1335352424964848</v>
      </c>
      <c r="PR26" s="592">
        <f t="shared" si="276"/>
        <v>1.0078160048971445E-4</v>
      </c>
      <c r="PS26" s="592">
        <f t="shared" si="277"/>
        <v>0.26525717226223472</v>
      </c>
      <c r="PT26" s="594">
        <f t="shared" si="278"/>
        <v>9.9572221283837872E-2</v>
      </c>
      <c r="PU26" s="334"/>
      <c r="PV26" s="310">
        <f t="shared" si="286"/>
        <v>2.8955113790888332</v>
      </c>
      <c r="PW26" s="281">
        <f t="shared" si="287"/>
        <v>-5.1137908883314154E-4</v>
      </c>
      <c r="PX26" s="4"/>
      <c r="QA26" s="133">
        <f t="shared" si="288"/>
        <v>526.95399038474784</v>
      </c>
      <c r="QB26" s="323">
        <f t="shared" si="289"/>
        <v>100.0333978876788</v>
      </c>
      <c r="QC26" s="258"/>
      <c r="QD26" s="323">
        <f>G26</f>
        <v>6203.5999999999995</v>
      </c>
      <c r="QF26" s="133">
        <f t="shared" si="279"/>
        <v>626.56359999999995</v>
      </c>
      <c r="QH26" s="133">
        <f t="shared" si="290"/>
        <v>100.03379788767697</v>
      </c>
      <c r="QJ26" s="746">
        <v>0</v>
      </c>
      <c r="QK26" s="746">
        <v>0</v>
      </c>
      <c r="QM26" s="389">
        <f t="shared" si="291"/>
        <v>0</v>
      </c>
      <c r="QN26" s="389">
        <f t="shared" si="292"/>
        <v>0</v>
      </c>
      <c r="QP26" s="4">
        <f t="shared" si="293"/>
        <v>17860.802868931045</v>
      </c>
      <c r="QQ26" s="4">
        <f t="shared" si="294"/>
        <v>17959.421999999999</v>
      </c>
      <c r="QS26" s="395">
        <f t="shared" si="295"/>
        <v>0.95382485397790262</v>
      </c>
      <c r="QU26" s="5">
        <v>1</v>
      </c>
    </row>
    <row r="27" spans="1:463" ht="15.05" customHeight="1" x14ac:dyDescent="0.3">
      <c r="A27" s="452">
        <v>16</v>
      </c>
      <c r="B27" s="25" t="s">
        <v>194</v>
      </c>
      <c r="C27" s="26">
        <v>9</v>
      </c>
      <c r="D27" s="256">
        <v>5048.6000000000004</v>
      </c>
      <c r="E27" s="27">
        <v>5048.6000000000004</v>
      </c>
      <c r="F27" s="28">
        <v>552.1</v>
      </c>
      <c r="G27" s="311">
        <f t="shared" si="280"/>
        <v>4496.5</v>
      </c>
      <c r="H27" s="27"/>
      <c r="I27" s="257"/>
      <c r="J27" s="32">
        <v>3.2402679710246201</v>
      </c>
      <c r="K27" s="33">
        <v>3.74236797102462</v>
      </c>
      <c r="L27" s="33">
        <v>2.5170000000000003</v>
      </c>
      <c r="M27" s="122">
        <v>2.9016000000000002</v>
      </c>
      <c r="N27" s="1">
        <v>0.3846</v>
      </c>
      <c r="O27" s="2">
        <v>0.43390000000000001</v>
      </c>
      <c r="P27" s="2">
        <v>0.33866797102461971</v>
      </c>
      <c r="Q27" s="2">
        <v>0.02</v>
      </c>
      <c r="R27" s="2">
        <v>0.20699999999999999</v>
      </c>
      <c r="S27" s="2">
        <v>0</v>
      </c>
      <c r="T27" s="2">
        <v>0.59899999999999998</v>
      </c>
      <c r="U27" s="2">
        <v>0.03</v>
      </c>
      <c r="V27" s="2">
        <v>1E-3</v>
      </c>
      <c r="W27" s="2">
        <v>3.6499999999999998E-2</v>
      </c>
      <c r="X27" s="2">
        <v>0.1018</v>
      </c>
      <c r="Y27" s="2">
        <v>0.8397</v>
      </c>
      <c r="Z27" s="2">
        <v>0.1171</v>
      </c>
      <c r="AA27" s="2">
        <v>2.0000000000000001E-4</v>
      </c>
      <c r="AB27" s="2">
        <v>0.33779999999999999</v>
      </c>
      <c r="AC27" s="3">
        <v>0.29509999999999997</v>
      </c>
      <c r="AD27" s="123">
        <v>748.88</v>
      </c>
      <c r="AE27" s="60">
        <v>164.75360000000001</v>
      </c>
      <c r="AF27" s="60">
        <v>504.03593064</v>
      </c>
      <c r="AG27" s="60">
        <f t="shared" si="0"/>
        <v>49.886452199163365</v>
      </c>
      <c r="AH27" s="60">
        <f t="shared" si="1"/>
        <v>157.7330041344816</v>
      </c>
      <c r="AI27" s="60">
        <v>18.427918356774999</v>
      </c>
      <c r="AJ27" s="60">
        <v>104.83511386765998</v>
      </c>
      <c r="AK27" s="60">
        <f t="shared" si="2"/>
        <v>2.0280352777698827</v>
      </c>
      <c r="AL27" s="60">
        <f t="shared" si="3"/>
        <v>61.356637423097624</v>
      </c>
      <c r="AM27" s="60">
        <v>77.046628143221767</v>
      </c>
      <c r="AN27" s="124">
        <v>1941.5750292091882</v>
      </c>
      <c r="AO27" s="123">
        <v>813.42</v>
      </c>
      <c r="AP27" s="60">
        <v>178.95240000000001</v>
      </c>
      <c r="AQ27" s="60">
        <v>547.47477126000001</v>
      </c>
      <c r="AR27" s="60">
        <f t="shared" si="4"/>
        <v>54.185768010687248</v>
      </c>
      <c r="AS27" s="60">
        <f t="shared" si="5"/>
        <v>171.3267549181044</v>
      </c>
      <c r="AT27" s="125">
        <v>80.5696015940417</v>
      </c>
      <c r="AU27" s="126">
        <v>17.513574046270918</v>
      </c>
      <c r="AV27" s="60">
        <v>118.29042441834503</v>
      </c>
      <c r="AW27" s="60">
        <f t="shared" si="6"/>
        <v>2.2883282603728845</v>
      </c>
      <c r="AX27" s="60">
        <f t="shared" si="7"/>
        <v>69.231600118475953</v>
      </c>
      <c r="AY27" s="60">
        <v>86.93535986361934</v>
      </c>
      <c r="AZ27" s="124">
        <v>2190.7710685632069</v>
      </c>
      <c r="BA27" s="127">
        <v>217</v>
      </c>
      <c r="BB27" s="60">
        <v>1106.0851666666665</v>
      </c>
      <c r="BC27" s="60">
        <v>115.3488616939288</v>
      </c>
      <c r="BD27" s="61">
        <v>92.279089355143043</v>
      </c>
      <c r="BE27" s="61">
        <v>23.069772338785754</v>
      </c>
      <c r="BF27" s="60">
        <v>43.255830624999994</v>
      </c>
      <c r="BG27" s="61">
        <v>34.604664499999998</v>
      </c>
      <c r="BH27" s="61">
        <v>8.651166124999996</v>
      </c>
      <c r="BI27" s="60">
        <v>92.322359705948443</v>
      </c>
      <c r="BJ27" s="61">
        <f t="shared" si="8"/>
        <v>54.033322820381038</v>
      </c>
      <c r="BK27" s="60">
        <f t="shared" si="9"/>
        <v>1.7859760485115728</v>
      </c>
      <c r="BL27" s="60">
        <v>67.85061093457719</v>
      </c>
      <c r="BM27" s="124">
        <v>1709.8353955513451</v>
      </c>
      <c r="BN27" s="123">
        <v>36.950000000000003</v>
      </c>
      <c r="BO27" s="60">
        <v>8.1290000000000013</v>
      </c>
      <c r="BP27" s="60">
        <v>24.869308350000001</v>
      </c>
      <c r="BQ27" s="60">
        <f t="shared" si="10"/>
        <v>2.4614149246329</v>
      </c>
      <c r="BR27" s="60">
        <f t="shared" si="11"/>
        <v>7.7826013550490005</v>
      </c>
      <c r="BS27" s="60">
        <v>4.8385585895583301</v>
      </c>
      <c r="BT27" s="60">
        <v>5.459441286587758</v>
      </c>
      <c r="BU27" s="60">
        <f t="shared" si="12"/>
        <v>0.10561289168904019</v>
      </c>
      <c r="BV27" s="60">
        <f t="shared" si="13"/>
        <v>3.195236282918644</v>
      </c>
      <c r="BW27" s="60">
        <v>4.0123154113073047</v>
      </c>
      <c r="BX27" s="124">
        <v>101.11034836494407</v>
      </c>
      <c r="BY27" s="59">
        <v>688.58</v>
      </c>
      <c r="BZ27" s="60">
        <v>50.26634</v>
      </c>
      <c r="CA27" s="61">
        <f t="shared" si="14"/>
        <v>29.419280279119999</v>
      </c>
      <c r="CB27" s="61">
        <f t="shared" si="15"/>
        <v>0.97240234730000008</v>
      </c>
      <c r="CC27" s="60">
        <v>36.942317000000003</v>
      </c>
      <c r="CD27" s="62">
        <v>930.94638840000005</v>
      </c>
      <c r="CE27" s="123"/>
      <c r="CF27" s="60">
        <v>0</v>
      </c>
      <c r="CG27" s="61">
        <f t="shared" si="16"/>
        <v>0</v>
      </c>
      <c r="CH27" s="61">
        <f t="shared" si="17"/>
        <v>0</v>
      </c>
      <c r="CI27" s="60">
        <v>0</v>
      </c>
      <c r="CJ27" s="124">
        <v>0</v>
      </c>
      <c r="CK27" s="128">
        <v>1116.3500354385546</v>
      </c>
      <c r="CL27" s="129">
        <v>245.59700779648205</v>
      </c>
      <c r="CM27" s="129">
        <v>119.40181599871538</v>
      </c>
      <c r="CN27" s="130">
        <v>80.279514736857863</v>
      </c>
      <c r="CO27" s="131">
        <f t="shared" ref="CO27:CO41" si="483">CN27*0.48745</f>
        <v>39.132249458481361</v>
      </c>
      <c r="CP27" s="129">
        <v>751.36274040202557</v>
      </c>
      <c r="CQ27" s="131">
        <f t="shared" si="19"/>
        <v>74.365375868550089</v>
      </c>
      <c r="CR27" s="129">
        <v>235.13145598140989</v>
      </c>
      <c r="CS27" s="129">
        <v>162.98794677341181</v>
      </c>
      <c r="CT27" s="131">
        <f t="shared" si="20"/>
        <v>3.1530018303316516</v>
      </c>
      <c r="CU27" s="131">
        <f t="shared" si="21"/>
        <v>95.391629632181179</v>
      </c>
      <c r="CV27" s="129">
        <f t="shared" ref="CV27:CV41" si="484">CK27+CL27+CM27+CP27+CS27</f>
        <v>2395.6995464091897</v>
      </c>
      <c r="CW27" s="124">
        <f t="shared" ref="CW27:CW41" si="485">CV27*1.05*1.2</f>
        <v>3018.5814284755793</v>
      </c>
      <c r="CX27" s="123">
        <v>112.12002000000001</v>
      </c>
      <c r="CY27" s="60">
        <v>8.1847614600000007</v>
      </c>
      <c r="CZ27" s="60">
        <f t="shared" si="24"/>
        <v>0.15833421044370002</v>
      </c>
      <c r="DA27" s="60">
        <f t="shared" si="25"/>
        <v>4.7902789701712809</v>
      </c>
      <c r="DB27" s="60">
        <v>6.015239073</v>
      </c>
      <c r="DC27" s="124">
        <v>151.58402463960002</v>
      </c>
      <c r="DD27" s="123">
        <v>3.7618800000000001</v>
      </c>
      <c r="DE27" s="60">
        <v>0.27461723999999998</v>
      </c>
      <c r="DF27" s="60">
        <f t="shared" si="26"/>
        <v>5.3124705077999997E-3</v>
      </c>
      <c r="DG27" s="60">
        <f t="shared" si="27"/>
        <v>0.16072468282031999</v>
      </c>
      <c r="DH27" s="60">
        <v>0.20182486199999999</v>
      </c>
      <c r="DI27" s="124">
        <v>5.0859865223999998</v>
      </c>
      <c r="DJ27" s="59">
        <v>71.235438935435994</v>
      </c>
      <c r="DK27" s="60">
        <v>15.671796565795919</v>
      </c>
      <c r="DL27" s="60">
        <v>1.1729016526524094</v>
      </c>
      <c r="DM27" s="60">
        <v>47.945225881812</v>
      </c>
      <c r="DN27" s="60">
        <f t="shared" si="28"/>
        <v>4.7453307864264609</v>
      </c>
      <c r="DO27" s="60">
        <f t="shared" si="29"/>
        <v>15.003978987454246</v>
      </c>
      <c r="DP27" s="60">
        <v>9.9298515016058317</v>
      </c>
      <c r="DQ27" s="60">
        <f t="shared" si="30"/>
        <v>0.19209297729856484</v>
      </c>
      <c r="DR27" s="60">
        <f t="shared" si="31"/>
        <v>5.8116243286418419</v>
      </c>
      <c r="DS27" s="60">
        <v>7.297760726865107</v>
      </c>
      <c r="DT27" s="62">
        <v>183.90357031700071</v>
      </c>
      <c r="DU27" s="123">
        <v>197.49</v>
      </c>
      <c r="DV27" s="60">
        <v>43.447800000000001</v>
      </c>
      <c r="DW27" s="60">
        <v>132.92123697</v>
      </c>
      <c r="DX27" s="60">
        <f t="shared" si="32"/>
        <v>13.155746507868781</v>
      </c>
      <c r="DY27" s="60">
        <f t="shared" si="33"/>
        <v>41.596371897391798</v>
      </c>
      <c r="DZ27" s="60">
        <v>3.8135970881666701</v>
      </c>
      <c r="EA27" s="60">
        <v>2.3401204393124999</v>
      </c>
      <c r="EB27" s="60"/>
      <c r="EC27" s="60">
        <v>27.740931078315974</v>
      </c>
      <c r="ED27" s="60">
        <f t="shared" si="34"/>
        <v>0.53664831171002259</v>
      </c>
      <c r="EE27" s="60">
        <f t="shared" si="35"/>
        <v>16.235879250343835</v>
      </c>
      <c r="EF27" s="60">
        <v>20.387684278789759</v>
      </c>
      <c r="EG27" s="124">
        <v>513.76964382550193</v>
      </c>
      <c r="EH27" s="128">
        <v>933.70105190476227</v>
      </c>
      <c r="EI27" s="129">
        <v>205.4142314190477</v>
      </c>
      <c r="EJ27" s="129">
        <v>1367.9741983429408</v>
      </c>
      <c r="EK27" s="129">
        <v>628.43029408765562</v>
      </c>
      <c r="EL27" s="129">
        <f t="shared" si="36"/>
        <v>62.198259927031629</v>
      </c>
      <c r="EM27" s="129">
        <v>196.66097623179095</v>
      </c>
      <c r="EN27" s="129">
        <v>228.89294363007176</v>
      </c>
      <c r="EO27" s="129">
        <f t="shared" si="37"/>
        <v>4.4279339945237384</v>
      </c>
      <c r="EP27" s="129">
        <f t="shared" si="38"/>
        <v>133.96371533248484</v>
      </c>
      <c r="EQ27" s="129">
        <v>3364.4127193844779</v>
      </c>
      <c r="ER27" s="124">
        <v>4239.1600264244425</v>
      </c>
      <c r="ES27" s="123">
        <v>221.88</v>
      </c>
      <c r="ET27" s="60">
        <v>48.813600000000001</v>
      </c>
      <c r="EU27" s="60">
        <v>149.33699963999999</v>
      </c>
      <c r="EV27" s="60">
        <f t="shared" si="39"/>
        <v>14.780480202369359</v>
      </c>
      <c r="EW27" s="60">
        <f t="shared" si="40"/>
        <v>46.733520667341594</v>
      </c>
      <c r="EX27" s="60">
        <v>17.36121602995</v>
      </c>
      <c r="EY27" s="60">
        <v>31.929602543906299</v>
      </c>
      <c r="EZ27" s="60">
        <f t="shared" si="41"/>
        <v>0.61767816121186736</v>
      </c>
      <c r="FA27" s="60">
        <f t="shared" si="42"/>
        <v>18.687374621666951</v>
      </c>
      <c r="FB27" s="60">
        <v>23.4660709106928</v>
      </c>
      <c r="FC27" s="124">
        <v>591.34498694945887</v>
      </c>
      <c r="FD27" s="123">
        <v>0.83333333333333293</v>
      </c>
      <c r="FE27" s="60">
        <v>6.0833333333333302E-2</v>
      </c>
      <c r="FF27" s="60">
        <f t="shared" si="43"/>
        <v>1.1768208333333328E-3</v>
      </c>
      <c r="FG27" s="60">
        <f t="shared" si="44"/>
        <v>3.5603803333333316E-2</v>
      </c>
      <c r="FH27" s="60">
        <v>4.4708333333333301E-2</v>
      </c>
      <c r="FI27" s="124">
        <v>1.1266499999999995</v>
      </c>
      <c r="FJ27" s="123">
        <v>1261.39206666667</v>
      </c>
      <c r="FK27" s="60">
        <v>92.081620866666896</v>
      </c>
      <c r="FL27" s="60">
        <f t="shared" si="45"/>
        <v>1.7813189556656712</v>
      </c>
      <c r="FM27" s="60">
        <f t="shared" si="46"/>
        <v>53.892426081392401</v>
      </c>
      <c r="FN27" s="60">
        <v>67.673500000000004</v>
      </c>
      <c r="FO27" s="124">
        <v>1705.3766250400045</v>
      </c>
      <c r="FP27" s="123">
        <v>981.56333333333157</v>
      </c>
      <c r="FQ27" s="60">
        <v>71.654123333333203</v>
      </c>
      <c r="FR27" s="60">
        <f t="shared" si="47"/>
        <v>1.3861490158833309</v>
      </c>
      <c r="FS27" s="60">
        <f t="shared" si="48"/>
        <v>41.936865455053258</v>
      </c>
      <c r="FT27" s="60">
        <v>52.6608728333333</v>
      </c>
      <c r="FU27" s="62">
        <v>1327.0539953999976</v>
      </c>
      <c r="FV27" s="132">
        <f t="shared" ref="FV27:FV41" si="486">AD27+AE27+AO27+AP27+BN27+BO27+CK27+CL27+DJ27+DK27+DU27+DV27+EH27+EI27+ES27+ET27</f>
        <v>5050.685962060079</v>
      </c>
      <c r="FW27" s="133">
        <f t="shared" ref="FW27:FW41" si="487">AI27+AT27-AU27+BE27+BH27+BS27+CM27-CO27+DL27+DZ27+EA27+EB27+EJ27+EX27+FD27</f>
        <v>1591.8083763844793</v>
      </c>
      <c r="FX27" s="133">
        <f t="shared" ref="FX27:FX41" si="488">AU27+BD27+BG27+CO27</f>
        <v>183.52957735989534</v>
      </c>
      <c r="FY27" s="133">
        <f t="shared" ref="FY27:FY41" si="489">BB27</f>
        <v>1106.0851666666665</v>
      </c>
      <c r="FZ27" s="133">
        <f t="shared" ref="FZ27:FZ41" si="490">BY27</f>
        <v>688.58</v>
      </c>
      <c r="GA27" s="133">
        <f t="shared" ref="GA27:GA41" si="491">CE27</f>
        <v>0</v>
      </c>
      <c r="GB27" s="133">
        <f t="shared" ref="GB27:GB41" si="492">CX27</f>
        <v>112.12002000000001</v>
      </c>
      <c r="GC27" s="133">
        <f t="shared" ref="GC27:GC41" si="493">DD27</f>
        <v>3.7618800000000001</v>
      </c>
      <c r="GD27" s="133">
        <f t="shared" ref="GD27:GD41" si="494">FJ27</f>
        <v>1261.39206666667</v>
      </c>
      <c r="GE27" s="133">
        <f t="shared" ref="GE27:GE41" si="495">FP27</f>
        <v>981.56333333333157</v>
      </c>
      <c r="GF27" s="133">
        <f t="shared" ref="GF27:GF41" si="496">AF27+AQ27+BP27+CP27+DM27+DW27+EK27+EU27</f>
        <v>2786.3765072314932</v>
      </c>
      <c r="GG27" s="134">
        <f t="shared" ref="GG27:GG41" si="497">(AH27+AS27+BR27+CR27+DO27+DY27+EM27+EW27)*1.22</f>
        <v>1063.8017702910888</v>
      </c>
      <c r="GH27" s="134">
        <f t="shared" ref="GH27:GH41" si="498">AG27+AR27+BQ27+CQ27+DN27+DX27+EL27+EV27</f>
        <v>275.77882842672977</v>
      </c>
      <c r="GI27" s="133">
        <f t="shared" ref="GI27:GI41" si="499">AJ27+AV27+BI27+BT27+BZ27+CF27+CS27+CY27+DE27+DP27+EC27+EN27+EY27+FE27+FK27+FQ27</f>
        <v>1004.9109110391863</v>
      </c>
      <c r="GJ27" s="134">
        <f t="shared" ref="GJ27:GJ41" si="500">(AL27+AX27+BJ27+BV27+CA27+CG27+CU27+DA27+DG27+DR27+EE27+EP27+FA27+FG27+FM27+FS27)*1.22</f>
        <v>717.5334828801407</v>
      </c>
      <c r="GK27" s="135">
        <f t="shared" ref="GK27:GK41" si="501">AK27+AW27+BK27+BU27+CB27+CH27+CT27+CZ27+DF27+DQ27+ED27+EO27+EZ27+FF27+FL27+FR27</f>
        <v>19.440001574053056</v>
      </c>
      <c r="GL27" s="132">
        <f t="shared" ref="GL27:GL41" si="502">FV27+FW27+FX27+FY27+FZ27+GA27+GB27+GC27+GD27+GE27+GF27+GI27</f>
        <v>14770.8138007418</v>
      </c>
      <c r="GM27" s="136">
        <f t="shared" ref="GM27:GM41" si="503">GL27*1.05*1.2</f>
        <v>18611.225388934668</v>
      </c>
      <c r="GN27" s="114">
        <f t="shared" ref="GN27:GN41" si="504">GM27-CD27-CJ27-FU27</f>
        <v>16353.225005134671</v>
      </c>
      <c r="GO27" s="115">
        <f t="shared" ref="GO27:GO41" si="505">GU27-CA27*1.22*1.05*1.2-CG27*1.22*1.05*1.2-FS27*1.22*1.05*1.2</f>
        <v>8498.6580639688782</v>
      </c>
      <c r="GP27" s="115">
        <f t="shared" ref="GP27:GP41" si="506">GV27-CB27*1.05*1.2-CH27*1.05*1.2-FR27*1.05*1.2</f>
        <v>600.25121855684358</v>
      </c>
      <c r="GQ27" s="30">
        <f t="shared" ref="GQ27:GQ41" si="507">GO27/GN27</f>
        <v>0.51969309180913403</v>
      </c>
      <c r="GR27" s="31">
        <f t="shared" ref="GR27:GR41" si="508">GP27/GN27</f>
        <v>3.670537269366584E-2</v>
      </c>
      <c r="GS27" s="137">
        <f t="shared" si="72"/>
        <v>1.08712156971674</v>
      </c>
      <c r="GT27" s="116">
        <f t="shared" ref="GT27:GT41" si="509">GM27</f>
        <v>18611.225388934668</v>
      </c>
      <c r="GU27" s="115">
        <f t="shared" si="446"/>
        <v>8608.3467311914483</v>
      </c>
      <c r="GV27" s="115">
        <f t="shared" si="447"/>
        <v>603.22299327445455</v>
      </c>
      <c r="GW27" s="24">
        <f t="shared" ref="GW27:GW41" si="510">GU27/GT27</f>
        <v>0.46253519321245518</v>
      </c>
      <c r="GX27" s="117">
        <f t="shared" ref="GX27:GX41" si="511">GV27/GT27</f>
        <v>3.2411782710078919E-2</v>
      </c>
      <c r="GY27" s="137">
        <f t="shared" si="78"/>
        <v>1.0774998499181829</v>
      </c>
      <c r="GZ27" s="114">
        <f t="shared" ref="GZ27:GZ41" si="512">GN27-AN27-BM27</f>
        <v>12701.814580374137</v>
      </c>
      <c r="HA27" s="115">
        <f t="shared" ref="HA27:HA41" si="513">GO27-(AD27+AE27+AH27*1.22+AL27*1.22+BJ27*1.22)*1.05*1.2</f>
        <v>6927.6351071270774</v>
      </c>
      <c r="HB27" s="115">
        <f t="shared" ref="HB27:HB41" si="514">GP27-(AG27+AK27+BD27+BG27+BK27)*1.05*1.2</f>
        <v>372.71510465730285</v>
      </c>
      <c r="HC27" s="30">
        <f t="shared" ref="HC27:HC41" si="515">HA27/GZ27</f>
        <v>0.54540515162543191</v>
      </c>
      <c r="HD27" s="31">
        <f t="shared" ref="HD27:HD41" si="516">HB27/GZ27</f>
        <v>2.9343453433275071E-2</v>
      </c>
      <c r="HE27" s="137">
        <f t="shared" si="84"/>
        <v>1.0900102881965197</v>
      </c>
      <c r="HF27" s="114">
        <f t="shared" ref="HF27:HF41" si="517">GZ27+AN27</f>
        <v>14643.389609583326</v>
      </c>
      <c r="HG27" s="115">
        <f t="shared" ref="HG27:HG41" si="518">HA27+(AD27+AE27+AH27*1.22+AL27*1.22)*1.05*1.2</f>
        <v>8415.5980401293891</v>
      </c>
      <c r="HH27" s="115">
        <f t="shared" ref="HH27:HH41" si="519">HB27+(AG27+AK27)*1.05*1.2</f>
        <v>438.12735887823874</v>
      </c>
      <c r="HI27" s="30">
        <f t="shared" ref="HI27:HI41" si="520">HG27/HF27</f>
        <v>0.57470287033965306</v>
      </c>
      <c r="HJ27" s="31">
        <f t="shared" ref="HJ27:HJ41" si="521">HH27/HF27</f>
        <v>2.9919804810185989E-2</v>
      </c>
      <c r="HK27" s="138">
        <f t="shared" si="90"/>
        <v>1.0946905175473214</v>
      </c>
      <c r="HL27" s="29">
        <f t="shared" ref="HL27:HL41" si="522">J27*GS27</f>
        <v>3.5225652029631611</v>
      </c>
      <c r="HM27" s="30">
        <f t="shared" ref="HM27:HM41" si="523">K27*GY27</f>
        <v>4.0324009271176431</v>
      </c>
      <c r="HN27" s="30">
        <f t="shared" ref="HN27:HN41" si="524">L27*HE27</f>
        <v>2.7435558953906405</v>
      </c>
      <c r="HO27" s="31">
        <f t="shared" ref="HO27:HO41" si="525">M27*HK27</f>
        <v>3.1763540057153081</v>
      </c>
      <c r="HR27" s="32">
        <f t="shared" ref="HR27:HR41" si="526">AD27+AE27+AH27*1.22+AL27*1.22</f>
        <v>1180.9229627002467</v>
      </c>
      <c r="HS27" s="33">
        <f t="shared" si="96"/>
        <v>1365.9735909553754</v>
      </c>
      <c r="HT27" s="33">
        <f t="shared" ref="HT27:HT41" si="527">AG27+AK27</f>
        <v>51.914487476933246</v>
      </c>
      <c r="HU27" s="33">
        <f t="shared" si="98"/>
        <v>59.956041587110207</v>
      </c>
      <c r="HV27" s="33">
        <f t="shared" ref="HV27:HV41" si="528">AN27/1.05/1.2</f>
        <v>1540.9325628644351</v>
      </c>
      <c r="HW27" s="30">
        <f t="shared" ref="HW27:HW41" si="529">HR27/HV27</f>
        <v>0.76636901001367141</v>
      </c>
      <c r="HX27" s="31">
        <f t="shared" ref="HX27:HX41" si="530">HT27/HV27</f>
        <v>3.3690304642812891E-2</v>
      </c>
      <c r="HY27" s="139">
        <f t="shared" si="102"/>
        <v>1.125308652058314</v>
      </c>
      <c r="HZ27" s="32">
        <f t="shared" ref="HZ27:HZ41" si="531">AO27+AP27+AS27*1.22+AX27*1.22</f>
        <v>1285.8535931446281</v>
      </c>
      <c r="IA27" s="33">
        <f t="shared" si="104"/>
        <v>1487.3468511903914</v>
      </c>
      <c r="IB27" s="33">
        <f t="shared" ref="IB27:IB41" si="532">AR27+AU27+AW27</f>
        <v>73.987670317331037</v>
      </c>
      <c r="IC27" s="33">
        <f t="shared" si="106"/>
        <v>85.448360449485619</v>
      </c>
      <c r="ID27" s="33">
        <f t="shared" ref="ID27:ID41" si="533">AZ27/1.05/1.2</f>
        <v>1738.7071972723866</v>
      </c>
      <c r="IE27" s="30">
        <f t="shared" ref="IE27:IE41" si="534">HZ27/ID27</f>
        <v>0.73954579308225277</v>
      </c>
      <c r="IF27" s="31">
        <f t="shared" ref="IF27:IF41" si="535">IB27/ID27</f>
        <v>4.255326626208248E-2</v>
      </c>
      <c r="IG27" s="139">
        <f t="shared" si="110"/>
        <v>1.1224783267199856</v>
      </c>
      <c r="IH27" s="32">
        <f t="shared" ref="IH27:IH41" si="536">BJ27*1.22</f>
        <v>65.920653840864858</v>
      </c>
      <c r="II27" s="33">
        <f t="shared" si="112"/>
        <v>76.250420297728382</v>
      </c>
      <c r="IJ27" s="33">
        <f t="shared" ref="IJ27:IJ41" si="537">BD27+BG27+BK27</f>
        <v>128.66972990365463</v>
      </c>
      <c r="IK27" s="33">
        <f t="shared" si="114"/>
        <v>148.60067106573072</v>
      </c>
      <c r="IL27" s="33">
        <f t="shared" ref="IL27:IL41" si="538">BM27/1.05/1.2</f>
        <v>1357.0122186915437</v>
      </c>
      <c r="IM27" s="30">
        <f t="shared" ref="IM27:IM41" si="539">IH27/IL27</f>
        <v>4.857778945013979E-2</v>
      </c>
      <c r="IN27" s="31">
        <f t="shared" ref="IN27:IN41" si="540">IJ27/IL27</f>
        <v>9.4818401876823458E-2</v>
      </c>
      <c r="IO27" s="139">
        <f t="shared" si="118"/>
        <v>1.0222995100575569</v>
      </c>
      <c r="IP27" s="32">
        <f t="shared" ref="IP27:IP41" si="541">BN27+BO27+BR27*1.22+BV27*1.22</f>
        <v>58.471961918320538</v>
      </c>
      <c r="IQ27" s="33">
        <f t="shared" si="120"/>
        <v>67.634518350921368</v>
      </c>
      <c r="IR27" s="33">
        <f t="shared" ref="IR27:IR41" si="542">BQ27+BU27</f>
        <v>2.5670278163219402</v>
      </c>
      <c r="IS27" s="33">
        <f t="shared" si="122"/>
        <v>2.9646604250702087</v>
      </c>
      <c r="IT27" s="33">
        <f t="shared" ref="IT27:IT41" si="543">BX27/1.05/1.2</f>
        <v>80.246308226146098</v>
      </c>
      <c r="IU27" s="30">
        <f t="shared" ref="IU27:IU41" si="544">IP27/IT27</f>
        <v>0.72865609908854378</v>
      </c>
      <c r="IV27" s="31">
        <f t="shared" ref="IV27:IV41" si="545">IR27/IT27</f>
        <v>3.1989357181238444E-2</v>
      </c>
      <c r="IW27" s="139">
        <f t="shared" si="126"/>
        <v>1.1191355621545487</v>
      </c>
      <c r="IX27" s="32">
        <f t="shared" ref="IX27:IX41" si="546">CA27*1.22</f>
        <v>35.891521940526395</v>
      </c>
      <c r="IY27" s="33">
        <f t="shared" si="128"/>
        <v>41.515723428606883</v>
      </c>
      <c r="IZ27" s="33">
        <f t="shared" ref="IZ27:IZ41" si="547">CB27</f>
        <v>0.97240234730000008</v>
      </c>
      <c r="JA27" s="33">
        <f t="shared" si="130"/>
        <v>1.12302747089677</v>
      </c>
      <c r="JB27" s="33">
        <f t="shared" ref="JB27:JB41" si="548">CD27/1.05/1.2</f>
        <v>738.84633999999994</v>
      </c>
      <c r="JC27" s="30">
        <f t="shared" ref="JC27:JC41" si="549">IX27/JB27</f>
        <v>4.857778945013979E-2</v>
      </c>
      <c r="JD27" s="31">
        <f t="shared" ref="JD27:JD41" si="550">IZ27/JB27</f>
        <v>1.3161090400745576E-3</v>
      </c>
      <c r="JE27" s="139">
        <f t="shared" ref="JE27:JE41" si="551">1+JC27*(JA27*$GW$6-JA27)/JA27+JD27*(JB27*$GX$6-JB27)/JB27</f>
        <v>1.0078160048971445</v>
      </c>
      <c r="JF27" s="32">
        <f t="shared" ref="JF27:JF41" si="552">CG27*1.22</f>
        <v>0</v>
      </c>
      <c r="JG27" s="33">
        <f t="shared" si="136"/>
        <v>0</v>
      </c>
      <c r="JH27" s="33">
        <f t="shared" ref="JH27:JH41" si="553">CH27</f>
        <v>0</v>
      </c>
      <c r="JI27" s="33">
        <f t="shared" si="138"/>
        <v>0</v>
      </c>
      <c r="JJ27" s="33">
        <f t="shared" ref="JJ27:JJ41" si="554">CJ27/1.05/1.2</f>
        <v>0</v>
      </c>
      <c r="JK27" s="30"/>
      <c r="JL27" s="31"/>
      <c r="JM27" s="139"/>
      <c r="JN27" s="32">
        <f t="shared" ref="JN27:JN41" si="555">CK27+CL27+CR27*1.22+CU27*1.22</f>
        <v>1765.1852076836178</v>
      </c>
      <c r="JO27" s="33">
        <f t="shared" si="141"/>
        <v>2041.7897297276409</v>
      </c>
      <c r="JP27" s="33">
        <f t="shared" ref="JP27:JP41" si="556">CO27+CQ27+CT27</f>
        <v>116.65062715736309</v>
      </c>
      <c r="JQ27" s="33">
        <f t="shared" si="143"/>
        <v>134.71980930403865</v>
      </c>
      <c r="JR27" s="33">
        <f t="shared" ref="JR27:JR41" si="557">CW27/1.05/1.2</f>
        <v>2395.6995464091901</v>
      </c>
      <c r="JS27" s="30">
        <f t="shared" ref="JS27:JS41" si="558">JN27/JR27</f>
        <v>0.73681410105427336</v>
      </c>
      <c r="JT27" s="31">
        <f t="shared" ref="JT27:JT41" si="559">JP27/JR27</f>
        <v>4.8691676438393804E-2</v>
      </c>
      <c r="JU27" s="139">
        <f t="shared" si="147"/>
        <v>1.123001110315512</v>
      </c>
      <c r="JV27" s="32">
        <f t="shared" ref="JV27:JV41" si="560">DA27*1.22</f>
        <v>5.844140343608963</v>
      </c>
      <c r="JW27" s="33">
        <f t="shared" si="149"/>
        <v>6.7599171354524881</v>
      </c>
      <c r="JX27" s="33">
        <f t="shared" ref="JX27:JX41" si="561">CZ27</f>
        <v>0.15833421044370002</v>
      </c>
      <c r="JY27" s="33">
        <f t="shared" si="151"/>
        <v>0.18286017964142917</v>
      </c>
      <c r="JZ27" s="33">
        <f t="shared" ref="JZ27:JZ41" si="562">DC27/1.05/1.2</f>
        <v>120.30478146</v>
      </c>
      <c r="KA27" s="30">
        <f t="shared" ref="KA27:KA41" si="563">JV27/JZ27</f>
        <v>4.8577789450139804E-2</v>
      </c>
      <c r="KB27" s="31">
        <f t="shared" ref="KB27:KB41" si="564">JX27/JZ27</f>
        <v>1.3161090400745576E-3</v>
      </c>
      <c r="KC27" s="139">
        <f t="shared" si="155"/>
        <v>1.0078160048971445</v>
      </c>
      <c r="KD27" s="32">
        <f t="shared" ref="KD27:KD41" si="565">DG27*1.22</f>
        <v>0.19608411304079038</v>
      </c>
      <c r="KE27" s="33">
        <f t="shared" si="157"/>
        <v>0.22681049355428223</v>
      </c>
      <c r="KF27" s="33">
        <f t="shared" ref="KF27:KF41" si="566">DF27</f>
        <v>5.3124705077999997E-3</v>
      </c>
      <c r="KG27" s="33">
        <f t="shared" si="159"/>
        <v>6.13537218945822E-3</v>
      </c>
      <c r="KH27" s="33">
        <f t="shared" ref="KH27:KH41" si="567">DI27/1.05/1.2</f>
        <v>4.0364972400000001</v>
      </c>
      <c r="KI27" s="30">
        <f t="shared" ref="KI27:KI41" si="568">KD27/KH27</f>
        <v>4.857778945013979E-2</v>
      </c>
      <c r="KJ27" s="31">
        <f t="shared" ref="KJ27:KJ41" si="569">KF27/KH27</f>
        <v>1.3161090400745572E-3</v>
      </c>
      <c r="KK27" s="139">
        <f t="shared" si="163"/>
        <v>1.0078160048971445</v>
      </c>
      <c r="KL27" s="32">
        <f t="shared" ref="KL27:KL41" si="570">DJ27+DK27+DO27*1.22+DR27*1.22</f>
        <v>112.30227154686914</v>
      </c>
      <c r="KM27" s="33">
        <f t="shared" si="165"/>
        <v>129.90003749826354</v>
      </c>
      <c r="KN27" s="33">
        <f t="shared" ref="KN27:KN41" si="571">DN27+DQ27</f>
        <v>4.9374237637250253</v>
      </c>
      <c r="KO27" s="33">
        <f t="shared" si="167"/>
        <v>5.7022307047260323</v>
      </c>
      <c r="KP27" s="33">
        <f t="shared" ref="KP27:KP41" si="572">DT27/1.05/1.2</f>
        <v>145.95521453730214</v>
      </c>
      <c r="KQ27" s="30">
        <f t="shared" ref="KQ27:KQ41" si="573">KL27/KP27</f>
        <v>0.76942966308454686</v>
      </c>
      <c r="KR27" s="31">
        <f t="shared" ref="KR27:KR41" si="574">KN27/KP27</f>
        <v>3.3828347821469276E-2</v>
      </c>
      <c r="KS27" s="139">
        <f t="shared" si="171"/>
        <v>1.1258096392828942</v>
      </c>
      <c r="KT27" s="32">
        <f t="shared" ref="KT27:KT41" si="575">DU27+DV27+DY27*1.22+EE27*1.22</f>
        <v>311.49314640023749</v>
      </c>
      <c r="KU27" s="33">
        <f t="shared" si="173"/>
        <v>360.30412244115473</v>
      </c>
      <c r="KV27" s="33">
        <f t="shared" ref="KV27:KV41" si="576">DX27+ED27</f>
        <v>13.692394819578803</v>
      </c>
      <c r="KW27" s="33">
        <f t="shared" si="175"/>
        <v>15.81334677713156</v>
      </c>
      <c r="KX27" s="33">
        <f t="shared" ref="KX27:KX41" si="577">EG27/1.05/1.2</f>
        <v>407.7536855757952</v>
      </c>
      <c r="KY27" s="30">
        <f t="shared" ref="KY27:KY41" si="578">KT27/KX27</f>
        <v>0.76392478454332857</v>
      </c>
      <c r="KZ27" s="31">
        <f t="shared" ref="KZ27:KZ41" si="579">KV27/KX27</f>
        <v>3.358006390608969E-2</v>
      </c>
      <c r="LA27" s="139">
        <f t="shared" si="179"/>
        <v>1.1249085656369928</v>
      </c>
      <c r="LB27" s="32">
        <f t="shared" ref="LB27:LB41" si="580">EH27+EI27+EM27*1.22+EP27*1.22</f>
        <v>1542.4774070322264</v>
      </c>
      <c r="LC27" s="33">
        <f t="shared" si="181"/>
        <v>1784.1836167141764</v>
      </c>
      <c r="LD27" s="33">
        <f t="shared" ref="LD27:LD41" si="581">EL27+EO27</f>
        <v>66.62619392155537</v>
      </c>
      <c r="LE27" s="33">
        <f t="shared" si="183"/>
        <v>76.946591360004305</v>
      </c>
      <c r="LF27" s="33">
        <f t="shared" ref="LF27:LF41" si="582">ER27/1.05/1.2</f>
        <v>3364.4127193844784</v>
      </c>
      <c r="LG27" s="30">
        <f t="shared" ref="LG27:LG41" si="583">LB27/LF27</f>
        <v>0.45846854583120938</v>
      </c>
      <c r="LH27" s="31">
        <f t="shared" ref="LH27:LH41" si="584">LD27/LF27</f>
        <v>1.9803216632038139E-2</v>
      </c>
      <c r="LI27" s="139">
        <f t="shared" si="187"/>
        <v>1.0749095393880532</v>
      </c>
      <c r="LJ27" s="32">
        <f t="shared" ref="LJ27:LJ41" si="585">ES27+ET27+EW27*1.22+FA27*1.22</f>
        <v>350.50709225259044</v>
      </c>
      <c r="LK27" s="33">
        <f t="shared" si="189"/>
        <v>405.43155360857139</v>
      </c>
      <c r="LL27" s="33">
        <f t="shared" ref="LL27:LL41" si="586">EV27+EZ27</f>
        <v>15.398158363581226</v>
      </c>
      <c r="LM27" s="33">
        <f t="shared" si="191"/>
        <v>17.783333094099959</v>
      </c>
      <c r="LN27" s="33">
        <f t="shared" ref="LN27:LN41" si="587">FC27/1.05/1.2</f>
        <v>469.32141821385625</v>
      </c>
      <c r="LO27" s="30">
        <f t="shared" ref="LO27:LO41" si="588">LJ27/LN27</f>
        <v>0.74683804882920224</v>
      </c>
      <c r="LP27" s="31">
        <f t="shared" ref="LP27:LP41" si="589">LL27/LN27</f>
        <v>3.2809409002008787E-2</v>
      </c>
      <c r="LQ27" s="139">
        <f t="shared" si="195"/>
        <v>1.1221116997059473</v>
      </c>
      <c r="LR27" s="32">
        <f t="shared" ref="LR27:LR41" si="590">FG27*1.22</f>
        <v>4.3436640066666643E-2</v>
      </c>
      <c r="LS27" s="33">
        <f t="shared" si="197"/>
        <v>5.0243161565113312E-2</v>
      </c>
      <c r="LT27" s="33">
        <f t="shared" ref="LT27:LT41" si="591">FF27</f>
        <v>1.1768208333333328E-3</v>
      </c>
      <c r="LU27" s="33">
        <f t="shared" si="199"/>
        <v>1.359110380416666E-3</v>
      </c>
      <c r="LV27" s="33">
        <f t="shared" ref="LV27:LV41" si="592">FI27/1.05/1.2</f>
        <v>0.89416666666666633</v>
      </c>
      <c r="LW27" s="30">
        <f t="shared" ref="LW27:LW41" si="593">LR27/LV27</f>
        <v>4.857778945013979E-2</v>
      </c>
      <c r="LX27" s="31">
        <f t="shared" ref="LX27:LX41" si="594">LT27/LV27</f>
        <v>1.3161090400745572E-3</v>
      </c>
      <c r="LY27" s="139">
        <f t="shared" si="203"/>
        <v>1.0078160048971445</v>
      </c>
      <c r="LZ27" s="32">
        <f t="shared" ref="LZ27:LZ41" si="595">FM27*1.22</f>
        <v>65.748759819298726</v>
      </c>
      <c r="MA27" s="33">
        <f t="shared" si="205"/>
        <v>76.051590482982846</v>
      </c>
      <c r="MB27" s="33">
        <f t="shared" ref="MB27:MB41" si="596">FL27</f>
        <v>1.7813189556656712</v>
      </c>
      <c r="MC27" s="33">
        <f t="shared" si="207"/>
        <v>2.0572452618982839</v>
      </c>
      <c r="MD27" s="33">
        <f t="shared" ref="MD27:MD41" si="597">FO27/1.05/1.2</f>
        <v>1353.4735119365116</v>
      </c>
      <c r="ME27" s="30">
        <f t="shared" ref="ME27:ME41" si="598">LZ27/MD27</f>
        <v>4.8577795752520685E-2</v>
      </c>
      <c r="MF27" s="31">
        <f t="shared" ref="MF27:MF41" si="599">MB27/MD27</f>
        <v>1.316109210823794E-3</v>
      </c>
      <c r="MG27" s="139">
        <f t="shared" si="211"/>
        <v>1.0078160059111767</v>
      </c>
      <c r="MH27" s="32">
        <f t="shared" ref="MH27:MH41" si="600">FS27*1.22</f>
        <v>51.162975855164973</v>
      </c>
      <c r="MI27" s="33">
        <f t="shared" si="213"/>
        <v>59.180214171669327</v>
      </c>
      <c r="MJ27" s="33">
        <f t="shared" ref="MJ27:MJ41" si="601">FR27</f>
        <v>1.3861490158833309</v>
      </c>
      <c r="MK27" s="33">
        <f t="shared" si="215"/>
        <v>1.6008634984436589</v>
      </c>
      <c r="ML27" s="33">
        <f t="shared" ref="ML27:ML41" si="602">FU27/1.05/1.2</f>
        <v>1053.2174566666649</v>
      </c>
      <c r="MM27" s="30">
        <f t="shared" ref="MM27:MM41" si="603">MH27/ML27</f>
        <v>4.8577789450139783E-2</v>
      </c>
      <c r="MN27" s="31">
        <f t="shared" ref="MN27:MN41" si="604">MJ27/ML27</f>
        <v>1.3161090400745572E-3</v>
      </c>
      <c r="MO27" s="139">
        <f t="shared" ref="MO27:MO41" si="605">1+MM27*(MK27*$GW$6-MK27)/MK27+MN27*(ML27*$GX$6-ML27)/ML27</f>
        <v>1.0078160048971445</v>
      </c>
      <c r="MP27" s="34">
        <v>3.2402679710246201</v>
      </c>
      <c r="MQ27" s="35">
        <v>3.74236797102462</v>
      </c>
      <c r="MR27" s="35">
        <v>2.5170000000000003</v>
      </c>
      <c r="MS27" s="36">
        <v>2.9016000000000002</v>
      </c>
      <c r="MT27" s="34">
        <f t="shared" ref="MT27:MT41" si="606">GS27</f>
        <v>1.08712156971674</v>
      </c>
      <c r="MU27" s="35">
        <f t="shared" si="221"/>
        <v>1.0774998499181829</v>
      </c>
      <c r="MV27" s="35">
        <f t="shared" ref="MV27:MV41" si="607">HE27</f>
        <v>1.0900102881965197</v>
      </c>
      <c r="MW27" s="36">
        <f t="shared" ref="MW27:MW41" si="608">HK27</f>
        <v>1.0946905175473214</v>
      </c>
      <c r="MX27" s="41">
        <f t="shared" ref="MX27:MX41" si="609">MP27*MT27</f>
        <v>3.5225652029631611</v>
      </c>
      <c r="MY27" s="271">
        <f t="shared" ref="MY27:MY41" si="610">MQ27*MU27</f>
        <v>4.0324009271176431</v>
      </c>
      <c r="MZ27" s="42">
        <f t="shared" ref="MZ27:MZ41" si="611">MR27*MV27</f>
        <v>2.7435558953906405</v>
      </c>
      <c r="NA27" s="140">
        <f t="shared" ref="NA27:NA41" si="612">MS27*MW27</f>
        <v>3.1763540057153081</v>
      </c>
      <c r="NB27" s="34">
        <f t="shared" ref="NB27:NB41" si="613">NF27/J27</f>
        <v>1.0871354568336025</v>
      </c>
      <c r="NC27" s="35">
        <f t="shared" si="229"/>
        <v>1.0775622943079817</v>
      </c>
      <c r="ND27" s="35">
        <f t="shared" ref="ND27:ND41" si="614">NH27/L27</f>
        <v>1.090026377636415</v>
      </c>
      <c r="NE27" s="141">
        <f t="shared" si="231"/>
        <v>1.0947029570211209</v>
      </c>
      <c r="NF27" s="37">
        <f t="shared" ref="NF27:NF41" si="615">NN27+NO27+NP27+NQ27+NT27+NU27+NV27+NW27+NX27+NY27+NZ27+OA27+OB27</f>
        <v>3.5226102009431401</v>
      </c>
      <c r="NG27" s="38">
        <f t="shared" si="233"/>
        <v>4.032634617001996</v>
      </c>
      <c r="NH27" s="38">
        <f t="shared" ref="NH27:NH41" si="616">NF27-NN27-NP27</f>
        <v>2.7435963925108569</v>
      </c>
      <c r="NI27" s="39">
        <f t="shared" si="235"/>
        <v>3.1763901000924846</v>
      </c>
      <c r="NJ27" s="118">
        <f t="shared" ref="NJ27:NJ41" si="617">MX27-NF27</f>
        <v>-4.4997979979033431E-5</v>
      </c>
      <c r="NK27" s="118">
        <f t="shared" ref="NK27:NK41" si="618">MY27-NG27</f>
        <v>-2.3368988435290561E-4</v>
      </c>
      <c r="NL27" s="118">
        <f t="shared" ref="NL27:NL41" si="619">MZ27-NH27</f>
        <v>-4.049712021636509E-5</v>
      </c>
      <c r="NM27" s="118">
        <f t="shared" ref="NM27:NM41" si="620">NA27-NI27</f>
        <v>-3.609437717644326E-5</v>
      </c>
      <c r="NN27" s="119">
        <f t="shared" ref="NN27:NN41" si="621">N27*HY27</f>
        <v>0.43279370758162755</v>
      </c>
      <c r="NO27" s="120">
        <f t="shared" ref="NO27:NO41" si="622">O27*IG27</f>
        <v>0.48704334596380178</v>
      </c>
      <c r="NP27" s="120">
        <f t="shared" si="480"/>
        <v>0.34622010085065563</v>
      </c>
      <c r="NQ27" s="120">
        <f t="shared" ref="NQ27:NQ41" si="623">Q27*IW27</f>
        <v>2.2382711243090974E-2</v>
      </c>
      <c r="NR27" s="120">
        <f>R27*JE27+0.004</f>
        <v>0.21261791301370891</v>
      </c>
      <c r="NS27" s="120">
        <f t="shared" ref="NS27:NS41" si="624">S27*JM27</f>
        <v>0</v>
      </c>
      <c r="NT27" s="120">
        <f t="shared" ref="NT27:NT41" si="625">T27*JU27</f>
        <v>0.67267766507899163</v>
      </c>
      <c r="NU27" s="120">
        <f t="shared" ref="NU27:NU41" si="626">U27*KC27</f>
        <v>3.0234480146914336E-2</v>
      </c>
      <c r="NV27" s="120">
        <f t="shared" ref="NV27:NV41" si="627">V27*KK27</f>
        <v>1.0078160048971445E-3</v>
      </c>
      <c r="NW27" s="120">
        <f t="shared" ref="NW27:NW41" si="628">W27*KS27</f>
        <v>4.1092051833825638E-2</v>
      </c>
      <c r="NX27" s="120">
        <f t="shared" ref="NX27:NX41" si="629">X27*LA27</f>
        <v>0.11451569198184587</v>
      </c>
      <c r="NY27" s="120">
        <f t="shared" ref="NY27:NY41" si="630">Y27*LI27</f>
        <v>0.90260154022414829</v>
      </c>
      <c r="NZ27" s="120">
        <f t="shared" ref="NZ27:NZ41" si="631">Z27*LQ27</f>
        <v>0.13139928003556642</v>
      </c>
      <c r="OA27" s="120">
        <f t="shared" ref="OA27:OA41" si="632">AA27*LY27</f>
        <v>2.0156320097942891E-4</v>
      </c>
      <c r="OB27" s="120">
        <f t="shared" ref="OB27:OB41" si="633">AB27*MG27</f>
        <v>0.34044024679679546</v>
      </c>
      <c r="OC27" s="121">
        <f t="shared" ref="OC27:OC41" si="634">AC27*MO27</f>
        <v>0.29740650304514732</v>
      </c>
      <c r="OD27" s="4"/>
      <c r="OE27" s="4">
        <f t="shared" si="255"/>
        <v>20076.499017340444</v>
      </c>
      <c r="OF27" s="4"/>
      <c r="OG27" s="4"/>
      <c r="OH27" s="4">
        <f t="shared" si="256"/>
        <v>0</v>
      </c>
      <c r="OI27" s="4"/>
      <c r="OJ27" s="583">
        <f t="shared" si="257"/>
        <v>18131.690768784483</v>
      </c>
      <c r="OK27" s="284">
        <f t="shared" si="258"/>
        <v>867.61080000000015</v>
      </c>
      <c r="OL27" s="584">
        <f t="shared" ref="OL27:OL29" si="635">OK27/OJ27</f>
        <v>4.7850518248065362E-2</v>
      </c>
      <c r="OM27" s="585">
        <f t="shared" si="281"/>
        <v>1654.72</v>
      </c>
      <c r="ON27" s="284">
        <f t="shared" ref="ON27:ON29" si="636">OM27*1.05</f>
        <v>1737.4560000000001</v>
      </c>
      <c r="OO27" s="33">
        <f t="shared" ref="OO27:OO29" si="637">ON27/OK27</f>
        <v>2.0025753483013351</v>
      </c>
      <c r="OP27" s="586">
        <f t="shared" si="481"/>
        <v>4.7973749998953513E-2</v>
      </c>
      <c r="OQ27" s="33">
        <f t="shared" si="260"/>
        <v>0.19344939397308991</v>
      </c>
      <c r="OR27" s="39">
        <f t="shared" si="261"/>
        <v>0.40606730698679883</v>
      </c>
      <c r="OS27" s="587"/>
      <c r="OT27" s="284">
        <f t="shared" si="469"/>
        <v>0</v>
      </c>
      <c r="OU27" s="584"/>
      <c r="OV27" s="585">
        <f t="shared" si="283"/>
        <v>0</v>
      </c>
      <c r="OW27" s="284">
        <f t="shared" ref="OW27:OW29" si="638">OV27*1.05</f>
        <v>0</v>
      </c>
      <c r="OX27" s="33"/>
      <c r="OY27" s="33"/>
      <c r="OZ27" s="33"/>
      <c r="PA27" s="588"/>
      <c r="PB27" s="32">
        <f t="shared" si="263"/>
        <v>4.0324009271176431</v>
      </c>
      <c r="PC27" s="589">
        <f t="shared" si="264"/>
        <v>1.0479737499989534</v>
      </c>
      <c r="PD27" s="590">
        <f t="shared" si="297"/>
        <v>4.225850321090733</v>
      </c>
      <c r="PE27" s="591">
        <f t="shared" si="265"/>
        <v>0.43279370758162755</v>
      </c>
      <c r="PF27" s="592">
        <f t="shared" si="266"/>
        <v>0.48704334596380178</v>
      </c>
      <c r="PG27" s="592">
        <f t="shared" si="267"/>
        <v>0.34622010085065563</v>
      </c>
      <c r="PH27" s="592">
        <f t="shared" si="268"/>
        <v>2.2382711243090974E-2</v>
      </c>
      <c r="PI27" s="593">
        <f t="shared" si="284"/>
        <v>0.40606730698679883</v>
      </c>
      <c r="PJ27" s="593">
        <f t="shared" si="285"/>
        <v>0</v>
      </c>
      <c r="PK27" s="592">
        <f t="shared" si="269"/>
        <v>0.67267766507899163</v>
      </c>
      <c r="PL27" s="592">
        <f t="shared" si="270"/>
        <v>3.0234480146914336E-2</v>
      </c>
      <c r="PM27" s="592">
        <f t="shared" si="271"/>
        <v>1.0078160048971445E-3</v>
      </c>
      <c r="PN27" s="592">
        <f t="shared" si="272"/>
        <v>4.1092051833825638E-2</v>
      </c>
      <c r="PO27" s="592">
        <f t="shared" si="273"/>
        <v>0.11451569198184587</v>
      </c>
      <c r="PP27" s="592">
        <f t="shared" si="274"/>
        <v>0.90260154022414829</v>
      </c>
      <c r="PQ27" s="592">
        <f t="shared" si="275"/>
        <v>0.13139928003556642</v>
      </c>
      <c r="PR27" s="592">
        <f t="shared" si="276"/>
        <v>2.0156320097942891E-4</v>
      </c>
      <c r="PS27" s="592">
        <f t="shared" si="277"/>
        <v>0.34044024679679546</v>
      </c>
      <c r="PT27" s="594">
        <f t="shared" si="278"/>
        <v>0.29740650304514732</v>
      </c>
      <c r="PU27" s="334"/>
      <c r="PV27" s="310">
        <f t="shared" si="286"/>
        <v>4.2260840109750859</v>
      </c>
      <c r="PW27" s="281">
        <f t="shared" si="287"/>
        <v>-2.3368988435290561E-4</v>
      </c>
      <c r="PX27" s="4"/>
      <c r="QA27" s="133">
        <f t="shared" si="288"/>
        <v>956.03644586614212</v>
      </c>
      <c r="QB27" s="323">
        <f t="shared" si="289"/>
        <v>0</v>
      </c>
      <c r="QC27" s="258"/>
      <c r="QD27" s="323">
        <v>0</v>
      </c>
      <c r="QF27" s="133">
        <f t="shared" si="279"/>
        <v>1825.8816458661408</v>
      </c>
      <c r="QH27" s="133">
        <f t="shared" si="290"/>
        <v>0</v>
      </c>
      <c r="QJ27" s="390">
        <f>'лист 1'!E198</f>
        <v>1654.72</v>
      </c>
      <c r="QK27" s="390">
        <f>'лист 1'!F198</f>
        <v>0</v>
      </c>
      <c r="QM27" s="389">
        <f t="shared" si="291"/>
        <v>0</v>
      </c>
      <c r="QN27" s="389">
        <f t="shared" si="292"/>
        <v>0</v>
      </c>
      <c r="QP27" s="4">
        <f t="shared" si="293"/>
        <v>18131.690768784483</v>
      </c>
      <c r="QQ27" s="4">
        <f t="shared" si="294"/>
        <v>19001.535968784479</v>
      </c>
      <c r="QS27" s="395">
        <f t="shared" si="295"/>
        <v>11.606963638385395</v>
      </c>
      <c r="QU27" s="5">
        <v>3</v>
      </c>
    </row>
    <row r="28" spans="1:463" ht="15.05" customHeight="1" x14ac:dyDescent="0.3">
      <c r="A28" s="452">
        <f>A27+1</f>
        <v>17</v>
      </c>
      <c r="B28" s="25" t="s">
        <v>195</v>
      </c>
      <c r="C28" s="26">
        <v>10</v>
      </c>
      <c r="D28" s="256">
        <v>2606.1999999999998</v>
      </c>
      <c r="E28" s="27">
        <v>2606.1999999999998</v>
      </c>
      <c r="F28" s="28">
        <v>490.3</v>
      </c>
      <c r="G28" s="311">
        <f t="shared" si="280"/>
        <v>2115.8999999999996</v>
      </c>
      <c r="H28" s="27"/>
      <c r="I28" s="257"/>
      <c r="J28" s="32">
        <v>2.9837050078028557</v>
      </c>
      <c r="K28" s="33">
        <v>3.5089050078028561</v>
      </c>
      <c r="L28" s="33">
        <v>2.3883000000000001</v>
      </c>
      <c r="M28" s="122">
        <v>2.7237</v>
      </c>
      <c r="N28" s="1">
        <v>0.33539999999999998</v>
      </c>
      <c r="O28" s="2">
        <v>0.33389999999999997</v>
      </c>
      <c r="P28" s="2">
        <v>0.26000500780285557</v>
      </c>
      <c r="Q28" s="2">
        <v>1.8200000000000001E-2</v>
      </c>
      <c r="R28" s="2">
        <v>0.22</v>
      </c>
      <c r="S28" s="2">
        <v>0</v>
      </c>
      <c r="T28" s="2">
        <v>0.61329999999999996</v>
      </c>
      <c r="U28" s="2">
        <v>2.7400000000000001E-2</v>
      </c>
      <c r="V28" s="2">
        <v>1E-3</v>
      </c>
      <c r="W28" s="2">
        <v>3.49E-2</v>
      </c>
      <c r="X28" s="2">
        <v>5.6300000000000003E-2</v>
      </c>
      <c r="Y28" s="2">
        <v>0.73919999999999997</v>
      </c>
      <c r="Z28" s="2">
        <v>0.12670000000000001</v>
      </c>
      <c r="AA28" s="2">
        <v>5.0000000000000001E-4</v>
      </c>
      <c r="AB28" s="2">
        <v>0.43690000000000001</v>
      </c>
      <c r="AC28" s="3">
        <v>0.30520000000000003</v>
      </c>
      <c r="AD28" s="123">
        <v>337.05</v>
      </c>
      <c r="AE28" s="60">
        <v>74.150999999999996</v>
      </c>
      <c r="AF28" s="60">
        <v>226.85251365000002</v>
      </c>
      <c r="AG28" s="60">
        <f t="shared" si="0"/>
        <v>22.452500685995105</v>
      </c>
      <c r="AH28" s="60">
        <f t="shared" si="1"/>
        <v>70.991225621631003</v>
      </c>
      <c r="AI28" s="60">
        <v>8.5757652999916694</v>
      </c>
      <c r="AJ28" s="60">
        <v>47.203937404276715</v>
      </c>
      <c r="AK28" s="60">
        <f t="shared" si="2"/>
        <v>0.91316016908573305</v>
      </c>
      <c r="AL28" s="60">
        <f t="shared" si="3"/>
        <v>27.626954036726225</v>
      </c>
      <c r="AM28" s="60">
        <v>34.691660817713419</v>
      </c>
      <c r="AN28" s="124">
        <v>874.22985260637824</v>
      </c>
      <c r="AO28" s="123">
        <v>323.08</v>
      </c>
      <c r="AP28" s="60">
        <v>71.077600000000004</v>
      </c>
      <c r="AQ28" s="60">
        <v>217.44996323999999</v>
      </c>
      <c r="AR28" s="60">
        <f t="shared" si="4"/>
        <v>21.521892661715761</v>
      </c>
      <c r="AS28" s="60">
        <f t="shared" si="5"/>
        <v>68.048791496325592</v>
      </c>
      <c r="AT28" s="125">
        <v>32.002775672758297</v>
      </c>
      <c r="AU28" s="126">
        <v>5.7352143580095971</v>
      </c>
      <c r="AV28" s="60">
        <v>46.983554740631348</v>
      </c>
      <c r="AW28" s="60">
        <f t="shared" si="6"/>
        <v>0.90889686645751344</v>
      </c>
      <c r="AX28" s="60">
        <f t="shared" si="7"/>
        <v>27.49797111593983</v>
      </c>
      <c r="AY28" s="60">
        <v>34.529694682669479</v>
      </c>
      <c r="AZ28" s="124">
        <v>870.14830600327093</v>
      </c>
      <c r="BA28" s="127">
        <v>86</v>
      </c>
      <c r="BB28" s="60">
        <v>438.35633333333328</v>
      </c>
      <c r="BC28" s="60">
        <v>45.714295417870396</v>
      </c>
      <c r="BD28" s="61">
        <v>36.571436334296315</v>
      </c>
      <c r="BE28" s="61">
        <v>9.1428590835740806</v>
      </c>
      <c r="BF28" s="60">
        <v>17.142863749999997</v>
      </c>
      <c r="BG28" s="61">
        <v>13.714290999999998</v>
      </c>
      <c r="BH28" s="61">
        <v>3.4285727499999989</v>
      </c>
      <c r="BI28" s="60">
        <v>36.588584952587865</v>
      </c>
      <c r="BJ28" s="61">
        <f t="shared" si="8"/>
        <v>21.414127938031196</v>
      </c>
      <c r="BK28" s="60">
        <f t="shared" si="9"/>
        <v>0.70780617590781225</v>
      </c>
      <c r="BL28" s="60">
        <v>26.890103872689579</v>
      </c>
      <c r="BM28" s="124">
        <v>677.63061759177731</v>
      </c>
      <c r="BN28" s="123">
        <v>17.36</v>
      </c>
      <c r="BO28" s="60">
        <v>3.8191999999999999</v>
      </c>
      <c r="BP28" s="60">
        <v>11.68420008</v>
      </c>
      <c r="BQ28" s="60">
        <f t="shared" si="10"/>
        <v>1.15643201871792</v>
      </c>
      <c r="BR28" s="60">
        <f t="shared" si="11"/>
        <v>3.6564535730352001</v>
      </c>
      <c r="BS28" s="60">
        <v>2.2791092259750001</v>
      </c>
      <c r="BT28" s="60">
        <v>2.5654031793361747</v>
      </c>
      <c r="BU28" s="60">
        <f t="shared" si="12"/>
        <v>4.96277245042583E-2</v>
      </c>
      <c r="BV28" s="60">
        <f t="shared" si="13"/>
        <v>1.5014483879637244</v>
      </c>
      <c r="BW28" s="60">
        <v>1.8853956242655585</v>
      </c>
      <c r="BX28" s="124">
        <v>47.511969731492066</v>
      </c>
      <c r="BY28" s="59">
        <v>344.29</v>
      </c>
      <c r="BZ28" s="60">
        <v>25.13317</v>
      </c>
      <c r="CA28" s="61">
        <f t="shared" si="14"/>
        <v>14.709640139559999</v>
      </c>
      <c r="CB28" s="61">
        <f t="shared" si="15"/>
        <v>0.48620117365000004</v>
      </c>
      <c r="CC28" s="60">
        <v>18.471158500000001</v>
      </c>
      <c r="CD28" s="62">
        <v>465.47319420000002</v>
      </c>
      <c r="CE28" s="123"/>
      <c r="CF28" s="60">
        <v>0</v>
      </c>
      <c r="CG28" s="61">
        <f t="shared" si="16"/>
        <v>0</v>
      </c>
      <c r="CH28" s="61">
        <f t="shared" si="17"/>
        <v>0</v>
      </c>
      <c r="CI28" s="60">
        <v>0</v>
      </c>
      <c r="CJ28" s="124">
        <v>0</v>
      </c>
      <c r="CK28" s="128">
        <v>590.85040612446255</v>
      </c>
      <c r="CL28" s="129">
        <v>129.98708934738175</v>
      </c>
      <c r="CM28" s="129">
        <v>61.621711579720937</v>
      </c>
      <c r="CN28" s="130">
        <v>41.442077270371776</v>
      </c>
      <c r="CO28" s="131">
        <f t="shared" si="483"/>
        <v>20.200940565442721</v>
      </c>
      <c r="CP28" s="129">
        <v>397.67001554328783</v>
      </c>
      <c r="CQ28" s="131">
        <f t="shared" si="19"/>
        <v>39.358992118381373</v>
      </c>
      <c r="CR28" s="129">
        <v>124.44685466411649</v>
      </c>
      <c r="CS28" s="129">
        <v>86.149697717474311</v>
      </c>
      <c r="CT28" s="131">
        <f t="shared" si="20"/>
        <v>1.6665659023445407</v>
      </c>
      <c r="CU28" s="131">
        <f t="shared" si="21"/>
        <v>50.420661283710757</v>
      </c>
      <c r="CV28" s="129">
        <f t="shared" si="484"/>
        <v>1266.2789203123273</v>
      </c>
      <c r="CW28" s="124">
        <f t="shared" si="485"/>
        <v>1595.5114395935325</v>
      </c>
      <c r="CX28" s="123">
        <v>52.831990000000005</v>
      </c>
      <c r="CY28" s="60">
        <v>3.8567352700000002</v>
      </c>
      <c r="CZ28" s="60">
        <f t="shared" si="24"/>
        <v>7.4608543798150004E-2</v>
      </c>
      <c r="DA28" s="60">
        <f t="shared" si="25"/>
        <v>2.2572237380023603</v>
      </c>
      <c r="DB28" s="60">
        <v>2.8344362635000002</v>
      </c>
      <c r="DC28" s="124">
        <v>71.42779384020001</v>
      </c>
      <c r="DD28" s="123">
        <v>1.7730599999999999</v>
      </c>
      <c r="DE28" s="60">
        <v>0.12943337999999999</v>
      </c>
      <c r="DF28" s="60">
        <f t="shared" si="26"/>
        <v>2.5038887361000001E-3</v>
      </c>
      <c r="DG28" s="60">
        <f t="shared" si="27"/>
        <v>7.5753215445839989E-2</v>
      </c>
      <c r="DH28" s="60">
        <v>9.5124668999999995E-2</v>
      </c>
      <c r="DI28" s="124">
        <v>2.3971416587999999</v>
      </c>
      <c r="DJ28" s="59">
        <v>35.292502739624005</v>
      </c>
      <c r="DK28" s="60">
        <v>7.7643506027172808</v>
      </c>
      <c r="DL28" s="60">
        <v>0.58111175620519651</v>
      </c>
      <c r="DM28" s="60">
        <v>23.753724846412155</v>
      </c>
      <c r="DN28" s="60">
        <f t="shared" si="28"/>
        <v>2.3510011629487968</v>
      </c>
      <c r="DO28" s="60">
        <f t="shared" si="29"/>
        <v>7.4334906534362197</v>
      </c>
      <c r="DP28" s="60">
        <v>4.9195933659819806</v>
      </c>
      <c r="DQ28" s="60">
        <f t="shared" si="30"/>
        <v>9.5169533664921424E-2</v>
      </c>
      <c r="DR28" s="60">
        <f t="shared" si="31"/>
        <v>2.879280570121542</v>
      </c>
      <c r="DS28" s="60">
        <v>3.6155641655470308</v>
      </c>
      <c r="DT28" s="62">
        <v>91.112216971785159</v>
      </c>
      <c r="DU28" s="123">
        <v>56.45</v>
      </c>
      <c r="DV28" s="60">
        <v>12.419</v>
      </c>
      <c r="DW28" s="60">
        <v>37.993841850000003</v>
      </c>
      <c r="DX28" s="60">
        <f t="shared" si="32"/>
        <v>3.7604025032619006</v>
      </c>
      <c r="DY28" s="60">
        <f t="shared" si="33"/>
        <v>11.889792868539001</v>
      </c>
      <c r="DZ28" s="60">
        <v>1.1095563134999999</v>
      </c>
      <c r="EA28" s="60">
        <v>0.48465894977500001</v>
      </c>
      <c r="EB28" s="60"/>
      <c r="EC28" s="60">
        <v>7.9173651692690745</v>
      </c>
      <c r="ED28" s="60">
        <f t="shared" si="34"/>
        <v>0.15316142919951026</v>
      </c>
      <c r="EE28" s="60">
        <f t="shared" si="35"/>
        <v>4.6337804778877727</v>
      </c>
      <c r="EF28" s="60">
        <v>5.8187211141272037</v>
      </c>
      <c r="EG28" s="124">
        <v>146.63177207600552</v>
      </c>
      <c r="EH28" s="128">
        <v>415.15753333333339</v>
      </c>
      <c r="EI28" s="129">
        <v>91.334657333333311</v>
      </c>
      <c r="EJ28" s="129">
        <v>638.96305432194674</v>
      </c>
      <c r="EK28" s="129">
        <v>279.42302328260001</v>
      </c>
      <c r="EL28" s="129">
        <f t="shared" si="36"/>
        <v>27.655614306372055</v>
      </c>
      <c r="EM28" s="129">
        <v>87.442640906056852</v>
      </c>
      <c r="EN28" s="129">
        <v>104.01611358379864</v>
      </c>
      <c r="EO28" s="129">
        <f t="shared" si="37"/>
        <v>2.012191717278585</v>
      </c>
      <c r="EP28" s="129">
        <f t="shared" si="38"/>
        <v>60.877302764962664</v>
      </c>
      <c r="EQ28" s="129">
        <v>1528.8943818550122</v>
      </c>
      <c r="ER28" s="124">
        <v>1926.4069211373153</v>
      </c>
      <c r="ES28" s="123">
        <v>124.1</v>
      </c>
      <c r="ET28" s="60">
        <v>27.302</v>
      </c>
      <c r="EU28" s="60">
        <v>83.525877300000005</v>
      </c>
      <c r="EV28" s="60">
        <f t="shared" si="39"/>
        <v>8.2668901798902006</v>
      </c>
      <c r="EW28" s="60">
        <f t="shared" si="40"/>
        <v>26.138588042262</v>
      </c>
      <c r="EX28" s="60">
        <v>9.4354651416999999</v>
      </c>
      <c r="EY28" s="60">
        <v>17.838523998244099</v>
      </c>
      <c r="EZ28" s="60">
        <f t="shared" si="41"/>
        <v>0.34508624674603211</v>
      </c>
      <c r="FA28" s="60">
        <f t="shared" si="42"/>
        <v>10.440317263404328</v>
      </c>
      <c r="FB28" s="60">
        <v>13.1100933219972</v>
      </c>
      <c r="FC28" s="124">
        <v>330.37435171432952</v>
      </c>
      <c r="FD28" s="123">
        <v>0.83333333333333293</v>
      </c>
      <c r="FE28" s="60">
        <v>6.0833333333333302E-2</v>
      </c>
      <c r="FF28" s="60">
        <f t="shared" si="43"/>
        <v>1.1768208333333328E-3</v>
      </c>
      <c r="FG28" s="60">
        <f t="shared" si="44"/>
        <v>3.5603803333333316E-2</v>
      </c>
      <c r="FH28" s="60">
        <v>4.4708333333333301E-2</v>
      </c>
      <c r="FI28" s="124">
        <v>1.1266499999999995</v>
      </c>
      <c r="FJ28" s="123">
        <v>842.14971166666601</v>
      </c>
      <c r="FK28" s="60">
        <v>61.476928951666601</v>
      </c>
      <c r="FL28" s="60">
        <f t="shared" si="45"/>
        <v>1.1892711905699904</v>
      </c>
      <c r="FM28" s="60">
        <f t="shared" si="46"/>
        <v>35.98047925368401</v>
      </c>
      <c r="FN28" s="60">
        <v>45.1815</v>
      </c>
      <c r="FO28" s="124">
        <v>1138.5697687419993</v>
      </c>
      <c r="FP28" s="123">
        <v>477.49835000000002</v>
      </c>
      <c r="FQ28" s="60">
        <v>34.857379549999997</v>
      </c>
      <c r="FR28" s="60">
        <f t="shared" si="47"/>
        <v>0.67431600739474995</v>
      </c>
      <c r="FS28" s="60">
        <f t="shared" si="48"/>
        <v>20.4009088144694</v>
      </c>
      <c r="FT28" s="60">
        <v>25.617786477500001</v>
      </c>
      <c r="FU28" s="62">
        <v>645.56821923299992</v>
      </c>
      <c r="FV28" s="132">
        <f t="shared" si="486"/>
        <v>2317.1953394808525</v>
      </c>
      <c r="FW28" s="133">
        <f t="shared" si="487"/>
        <v>742.52181850502791</v>
      </c>
      <c r="FX28" s="133">
        <f t="shared" si="488"/>
        <v>76.221882257748632</v>
      </c>
      <c r="FY28" s="133">
        <f t="shared" si="489"/>
        <v>438.35633333333328</v>
      </c>
      <c r="FZ28" s="133">
        <f t="shared" si="490"/>
        <v>344.29</v>
      </c>
      <c r="GA28" s="133">
        <f t="shared" si="491"/>
        <v>0</v>
      </c>
      <c r="GB28" s="133">
        <f t="shared" si="492"/>
        <v>52.831990000000005</v>
      </c>
      <c r="GC28" s="133">
        <f t="shared" si="493"/>
        <v>1.7730599999999999</v>
      </c>
      <c r="GD28" s="133">
        <f t="shared" si="494"/>
        <v>842.14971166666601</v>
      </c>
      <c r="GE28" s="133">
        <f t="shared" si="495"/>
        <v>477.49835000000002</v>
      </c>
      <c r="GF28" s="133">
        <f t="shared" si="496"/>
        <v>1278.3531597922999</v>
      </c>
      <c r="GG28" s="134">
        <f t="shared" si="497"/>
        <v>488.05836214699082</v>
      </c>
      <c r="GH28" s="134">
        <f t="shared" si="498"/>
        <v>126.52372563728311</v>
      </c>
      <c r="GI28" s="133">
        <f t="shared" si="499"/>
        <v>479.6972545966002</v>
      </c>
      <c r="GJ28" s="134">
        <f t="shared" si="500"/>
        <v>342.5167724199564</v>
      </c>
      <c r="GK28" s="135">
        <f t="shared" si="501"/>
        <v>9.2797433901712303</v>
      </c>
      <c r="GL28" s="132">
        <f t="shared" si="502"/>
        <v>7050.8888996325286</v>
      </c>
      <c r="GM28" s="136">
        <f t="shared" si="503"/>
        <v>8884.1200135369854</v>
      </c>
      <c r="GN28" s="114">
        <f t="shared" si="504"/>
        <v>7773.078600103986</v>
      </c>
      <c r="GO28" s="115">
        <f t="shared" si="505"/>
        <v>3912.2188614480933</v>
      </c>
      <c r="GP28" s="115">
        <f t="shared" si="506"/>
        <v>265.68969097123937</v>
      </c>
      <c r="GQ28" s="30">
        <f t="shared" si="507"/>
        <v>0.5033036538953507</v>
      </c>
      <c r="GR28" s="31">
        <f t="shared" si="508"/>
        <v>3.4180754452641848E-2</v>
      </c>
      <c r="GS28" s="137">
        <f t="shared" si="72"/>
        <v>1.0841622814301155</v>
      </c>
      <c r="GT28" s="116">
        <f t="shared" si="509"/>
        <v>8884.1200135369854</v>
      </c>
      <c r="GU28" s="115">
        <f t="shared" si="446"/>
        <v>3966.1907973002276</v>
      </c>
      <c r="GV28" s="115">
        <f t="shared" si="447"/>
        <v>267.15194261935574</v>
      </c>
      <c r="GW28" s="24">
        <f t="shared" si="510"/>
        <v>0.4464359769180099</v>
      </c>
      <c r="GX28" s="117">
        <f t="shared" si="511"/>
        <v>3.0070726443619487E-2</v>
      </c>
      <c r="GY28" s="137">
        <f t="shared" si="78"/>
        <v>1.0746144731091687</v>
      </c>
      <c r="GZ28" s="114">
        <f t="shared" si="512"/>
        <v>6221.2181299058311</v>
      </c>
      <c r="HA28" s="115">
        <f t="shared" si="513"/>
        <v>3209.591938210925</v>
      </c>
      <c r="HB28" s="115">
        <f t="shared" si="514"/>
        <v>171.99710607098029</v>
      </c>
      <c r="HC28" s="30">
        <f t="shared" si="515"/>
        <v>0.51591052928721337</v>
      </c>
      <c r="HD28" s="31">
        <f t="shared" si="516"/>
        <v>2.7646853474591764E-2</v>
      </c>
      <c r="HE28" s="137">
        <f t="shared" si="84"/>
        <v>1.0851256775425207</v>
      </c>
      <c r="HF28" s="114">
        <f t="shared" si="517"/>
        <v>7095.4479825122089</v>
      </c>
      <c r="HG28" s="115">
        <f t="shared" si="518"/>
        <v>3879.3010639817517</v>
      </c>
      <c r="HH28" s="115">
        <f t="shared" si="519"/>
        <v>201.43783874838215</v>
      </c>
      <c r="HI28" s="30">
        <f t="shared" si="520"/>
        <v>0.5467309567405565</v>
      </c>
      <c r="HJ28" s="31">
        <f t="shared" si="521"/>
        <v>2.8389728068594935E-2</v>
      </c>
      <c r="HK28" s="138">
        <f t="shared" si="90"/>
        <v>1.0900703097990705</v>
      </c>
      <c r="HL28" s="29">
        <f t="shared" si="522"/>
        <v>3.2348204283740047</v>
      </c>
      <c r="HM28" s="30">
        <f t="shared" si="523"/>
        <v>3.7707201061501898</v>
      </c>
      <c r="HN28" s="30">
        <f t="shared" si="524"/>
        <v>2.5916056556748019</v>
      </c>
      <c r="HO28" s="31">
        <f t="shared" si="525"/>
        <v>2.9690245027997282</v>
      </c>
      <c r="HR28" s="32">
        <f t="shared" si="526"/>
        <v>531.51517918319587</v>
      </c>
      <c r="HS28" s="33">
        <f t="shared" si="96"/>
        <v>614.80360776120267</v>
      </c>
      <c r="HT28" s="33">
        <f t="shared" si="527"/>
        <v>23.365660855080836</v>
      </c>
      <c r="HU28" s="33">
        <f t="shared" si="98"/>
        <v>26.985001721532861</v>
      </c>
      <c r="HV28" s="33">
        <f t="shared" si="528"/>
        <v>693.83321635426842</v>
      </c>
      <c r="HW28" s="30">
        <f t="shared" si="529"/>
        <v>0.76605611644831717</v>
      </c>
      <c r="HX28" s="31">
        <f t="shared" si="530"/>
        <v>3.3676192353337006E-2</v>
      </c>
      <c r="HY28" s="139">
        <f t="shared" si="102"/>
        <v>1.1252574356429832</v>
      </c>
      <c r="HZ28" s="32">
        <f t="shared" si="531"/>
        <v>510.72465038696379</v>
      </c>
      <c r="IA28" s="33">
        <f t="shared" si="104"/>
        <v>590.75520310260106</v>
      </c>
      <c r="IB28" s="33">
        <f t="shared" si="532"/>
        <v>28.166003886182871</v>
      </c>
      <c r="IC28" s="33">
        <f t="shared" si="106"/>
        <v>32.528917888152598</v>
      </c>
      <c r="ID28" s="33">
        <f t="shared" si="533"/>
        <v>690.59389365338961</v>
      </c>
      <c r="IE28" s="30">
        <f t="shared" si="534"/>
        <v>0.73954411569601486</v>
      </c>
      <c r="IF28" s="31">
        <f t="shared" si="535"/>
        <v>4.078519104357943E-2</v>
      </c>
      <c r="IG28" s="139">
        <f t="shared" si="110"/>
        <v>1.1222041890222161</v>
      </c>
      <c r="IH28" s="32">
        <f t="shared" si="536"/>
        <v>26.125236084398058</v>
      </c>
      <c r="II28" s="33">
        <f t="shared" si="112"/>
        <v>30.219060578823235</v>
      </c>
      <c r="IJ28" s="33">
        <f t="shared" si="537"/>
        <v>50.993533510204124</v>
      </c>
      <c r="IK28" s="33">
        <f t="shared" si="114"/>
        <v>58.892431850934742</v>
      </c>
      <c r="IL28" s="33">
        <f t="shared" si="538"/>
        <v>537.80207745379153</v>
      </c>
      <c r="IM28" s="30">
        <f t="shared" si="539"/>
        <v>4.857778945013979E-2</v>
      </c>
      <c r="IN28" s="31">
        <f t="shared" si="540"/>
        <v>9.481840187682343E-2</v>
      </c>
      <c r="IO28" s="139">
        <f t="shared" si="118"/>
        <v>1.0222995100575569</v>
      </c>
      <c r="IP28" s="32">
        <f t="shared" si="541"/>
        <v>27.471840392418684</v>
      </c>
      <c r="IQ28" s="33">
        <f t="shared" si="120"/>
        <v>31.776677781910696</v>
      </c>
      <c r="IR28" s="33">
        <f t="shared" si="542"/>
        <v>1.2060597432221782</v>
      </c>
      <c r="IS28" s="33">
        <f t="shared" si="122"/>
        <v>1.3928783974472936</v>
      </c>
      <c r="IT28" s="33">
        <f t="shared" si="543"/>
        <v>37.707912485311162</v>
      </c>
      <c r="IU28" s="30">
        <f t="shared" si="544"/>
        <v>0.72854312481817007</v>
      </c>
      <c r="IV28" s="31">
        <f t="shared" si="545"/>
        <v>3.1984261756520992E-2</v>
      </c>
      <c r="IW28" s="139">
        <f t="shared" si="126"/>
        <v>1.1191170698050923</v>
      </c>
      <c r="IX28" s="32">
        <f t="shared" si="546"/>
        <v>17.945760970263198</v>
      </c>
      <c r="IY28" s="33">
        <f t="shared" si="128"/>
        <v>20.757861714303441</v>
      </c>
      <c r="IZ28" s="33">
        <f t="shared" si="547"/>
        <v>0.48620117365000004</v>
      </c>
      <c r="JA28" s="33">
        <f t="shared" si="130"/>
        <v>0.56151373544838501</v>
      </c>
      <c r="JB28" s="33">
        <f t="shared" si="548"/>
        <v>369.42316999999997</v>
      </c>
      <c r="JC28" s="30">
        <f t="shared" si="549"/>
        <v>4.857778945013979E-2</v>
      </c>
      <c r="JD28" s="31">
        <f t="shared" si="550"/>
        <v>1.3161090400745576E-3</v>
      </c>
      <c r="JE28" s="139">
        <f t="shared" si="551"/>
        <v>1.0078160048971445</v>
      </c>
      <c r="JF28" s="32">
        <f t="shared" si="552"/>
        <v>0</v>
      </c>
      <c r="JG28" s="33">
        <f t="shared" si="136"/>
        <v>0</v>
      </c>
      <c r="JH28" s="33">
        <f t="shared" si="553"/>
        <v>0</v>
      </c>
      <c r="JI28" s="33">
        <f t="shared" si="138"/>
        <v>0</v>
      </c>
      <c r="JJ28" s="33">
        <f t="shared" si="554"/>
        <v>0</v>
      </c>
      <c r="JK28" s="30"/>
      <c r="JL28" s="31"/>
      <c r="JM28" s="139"/>
      <c r="JN28" s="32">
        <f t="shared" si="555"/>
        <v>934.1758649281935</v>
      </c>
      <c r="JO28" s="33">
        <f t="shared" si="141"/>
        <v>1080.5612229624414</v>
      </c>
      <c r="JP28" s="33">
        <f t="shared" si="556"/>
        <v>61.226498586168631</v>
      </c>
      <c r="JQ28" s="33">
        <f t="shared" si="143"/>
        <v>70.710483217166157</v>
      </c>
      <c r="JR28" s="33">
        <f t="shared" si="557"/>
        <v>1266.2789203123273</v>
      </c>
      <c r="JS28" s="30">
        <f t="shared" si="558"/>
        <v>0.73773309335180226</v>
      </c>
      <c r="JT28" s="31">
        <f t="shared" si="559"/>
        <v>4.835151055903792E-2</v>
      </c>
      <c r="JU28" s="139">
        <f t="shared" si="147"/>
        <v>1.1230924247138223</v>
      </c>
      <c r="JV28" s="32">
        <f t="shared" si="560"/>
        <v>2.7538129603628794</v>
      </c>
      <c r="JW28" s="33">
        <f t="shared" si="149"/>
        <v>3.1853354512517429</v>
      </c>
      <c r="JX28" s="33">
        <f t="shared" si="561"/>
        <v>7.4608543798150004E-2</v>
      </c>
      <c r="JY28" s="33">
        <f t="shared" si="151"/>
        <v>8.6165407232483449E-2</v>
      </c>
      <c r="JZ28" s="33">
        <f t="shared" si="562"/>
        <v>56.688725270000006</v>
      </c>
      <c r="KA28" s="30">
        <f t="shared" si="563"/>
        <v>4.857778945013979E-2</v>
      </c>
      <c r="KB28" s="31">
        <f t="shared" si="564"/>
        <v>1.3161090400745572E-3</v>
      </c>
      <c r="KC28" s="139">
        <f t="shared" si="155"/>
        <v>1.0078160048971445</v>
      </c>
      <c r="KD28" s="32">
        <f t="shared" si="565"/>
        <v>9.2418922843924778E-2</v>
      </c>
      <c r="KE28" s="33">
        <f t="shared" si="157"/>
        <v>0.1069009680535678</v>
      </c>
      <c r="KF28" s="33">
        <f t="shared" si="566"/>
        <v>2.5038887361000001E-3</v>
      </c>
      <c r="KG28" s="33">
        <f t="shared" si="159"/>
        <v>2.8917411013218903E-3</v>
      </c>
      <c r="KH28" s="33">
        <f t="shared" si="567"/>
        <v>1.9024933799999999</v>
      </c>
      <c r="KI28" s="30">
        <f t="shared" si="568"/>
        <v>4.8577789450139783E-2</v>
      </c>
      <c r="KJ28" s="31">
        <f t="shared" si="569"/>
        <v>1.3161090400745574E-3</v>
      </c>
      <c r="KK28" s="139">
        <f t="shared" si="163"/>
        <v>1.0078160048971445</v>
      </c>
      <c r="KL28" s="32">
        <f t="shared" si="570"/>
        <v>55.638434235081753</v>
      </c>
      <c r="KM28" s="33">
        <f t="shared" si="165"/>
        <v>64.35697687971907</v>
      </c>
      <c r="KN28" s="33">
        <f t="shared" si="571"/>
        <v>2.4461706966137182</v>
      </c>
      <c r="KO28" s="33">
        <f t="shared" si="167"/>
        <v>2.8250825375191835</v>
      </c>
      <c r="KP28" s="33">
        <f t="shared" si="572"/>
        <v>72.31128331094061</v>
      </c>
      <c r="KQ28" s="30">
        <f t="shared" si="573"/>
        <v>0.76942949547492989</v>
      </c>
      <c r="KR28" s="31">
        <f t="shared" si="574"/>
        <v>3.3828340261852545E-2</v>
      </c>
      <c r="KS28" s="139">
        <f t="shared" si="171"/>
        <v>1.1258096118474827</v>
      </c>
      <c r="KT28" s="32">
        <f t="shared" si="575"/>
        <v>89.027759482640661</v>
      </c>
      <c r="KU28" s="33">
        <f t="shared" si="173"/>
        <v>102.97840939357046</v>
      </c>
      <c r="KV28" s="33">
        <f t="shared" si="576"/>
        <v>3.9135639324614111</v>
      </c>
      <c r="KW28" s="33">
        <f t="shared" si="175"/>
        <v>4.5197749855996836</v>
      </c>
      <c r="KX28" s="33">
        <f t="shared" si="577"/>
        <v>116.37442228254406</v>
      </c>
      <c r="KY28" s="30">
        <f t="shared" si="578"/>
        <v>0.76501139800712592</v>
      </c>
      <c r="KZ28" s="31">
        <f t="shared" si="579"/>
        <v>3.362907291569376E-2</v>
      </c>
      <c r="LA28" s="139">
        <f t="shared" si="179"/>
        <v>1.1250864294623577</v>
      </c>
      <c r="LB28" s="32">
        <f t="shared" si="580"/>
        <v>687.44252194531055</v>
      </c>
      <c r="LC28" s="33">
        <f t="shared" si="181"/>
        <v>795.16476513414079</v>
      </c>
      <c r="LD28" s="33">
        <f t="shared" si="581"/>
        <v>29.667806023650641</v>
      </c>
      <c r="LE28" s="33">
        <f t="shared" si="183"/>
        <v>34.263349176714129</v>
      </c>
      <c r="LF28" s="33">
        <f t="shared" si="582"/>
        <v>1528.8943818550122</v>
      </c>
      <c r="LG28" s="30">
        <f t="shared" si="583"/>
        <v>0.44963375502187042</v>
      </c>
      <c r="LH28" s="31">
        <f t="shared" si="584"/>
        <v>1.9404745269359026E-2</v>
      </c>
      <c r="LI28" s="139">
        <f t="shared" si="187"/>
        <v>1.0734634044541509</v>
      </c>
      <c r="LJ28" s="32">
        <f t="shared" si="585"/>
        <v>196.02826447291289</v>
      </c>
      <c r="LK28" s="33">
        <f t="shared" si="189"/>
        <v>226.74589351581835</v>
      </c>
      <c r="LL28" s="33">
        <f t="shared" si="586"/>
        <v>8.6119764266362324</v>
      </c>
      <c r="LM28" s="33">
        <f t="shared" si="191"/>
        <v>9.9459715751221847</v>
      </c>
      <c r="LN28" s="33">
        <f t="shared" si="587"/>
        <v>262.20186643994407</v>
      </c>
      <c r="LO28" s="30">
        <f t="shared" si="588"/>
        <v>0.74762345186361256</v>
      </c>
      <c r="LP28" s="31">
        <f t="shared" si="589"/>
        <v>3.284483266105491E-2</v>
      </c>
      <c r="LQ28" s="139">
        <f t="shared" si="195"/>
        <v>1.1222402594862257</v>
      </c>
      <c r="LR28" s="32">
        <f t="shared" si="590"/>
        <v>4.3436640066666643E-2</v>
      </c>
      <c r="LS28" s="33">
        <f t="shared" si="197"/>
        <v>5.0243161565113312E-2</v>
      </c>
      <c r="LT28" s="33">
        <f t="shared" si="591"/>
        <v>1.1768208333333328E-3</v>
      </c>
      <c r="LU28" s="33">
        <f t="shared" si="199"/>
        <v>1.359110380416666E-3</v>
      </c>
      <c r="LV28" s="33">
        <f t="shared" si="592"/>
        <v>0.89416666666666633</v>
      </c>
      <c r="LW28" s="30">
        <f t="shared" si="593"/>
        <v>4.857778945013979E-2</v>
      </c>
      <c r="LX28" s="31">
        <f t="shared" si="594"/>
        <v>1.3161090400745572E-3</v>
      </c>
      <c r="LY28" s="139">
        <f t="shared" si="203"/>
        <v>1.0078160048971445</v>
      </c>
      <c r="LZ28" s="32">
        <f t="shared" si="595"/>
        <v>43.89618468949449</v>
      </c>
      <c r="MA28" s="33">
        <f t="shared" si="205"/>
        <v>50.774716830338278</v>
      </c>
      <c r="MB28" s="33">
        <f t="shared" si="596"/>
        <v>1.1892711905699904</v>
      </c>
      <c r="MC28" s="33">
        <f t="shared" si="207"/>
        <v>1.3734892979892819</v>
      </c>
      <c r="MD28" s="33">
        <f t="shared" si="597"/>
        <v>903.62680058888827</v>
      </c>
      <c r="ME28" s="30">
        <f t="shared" si="598"/>
        <v>4.8577780850332909E-2</v>
      </c>
      <c r="MF28" s="31">
        <f t="shared" si="599"/>
        <v>1.3161088070815844E-3</v>
      </c>
      <c r="MG28" s="139">
        <f t="shared" si="211"/>
        <v>1.007816003513464</v>
      </c>
      <c r="MH28" s="32">
        <f t="shared" si="600"/>
        <v>24.889108753652668</v>
      </c>
      <c r="MI28" s="33">
        <f t="shared" si="213"/>
        <v>28.789232095350041</v>
      </c>
      <c r="MJ28" s="33">
        <f t="shared" si="601"/>
        <v>0.67431600739474995</v>
      </c>
      <c r="MK28" s="33">
        <f t="shared" si="215"/>
        <v>0.77876755694019673</v>
      </c>
      <c r="ML28" s="33">
        <f t="shared" si="602"/>
        <v>512.35572954999998</v>
      </c>
      <c r="MM28" s="30">
        <f t="shared" si="603"/>
        <v>4.8577789450139797E-2</v>
      </c>
      <c r="MN28" s="31">
        <f t="shared" si="604"/>
        <v>1.3161090400745574E-3</v>
      </c>
      <c r="MO28" s="139">
        <f t="shared" si="605"/>
        <v>1.0078160048971445</v>
      </c>
      <c r="MP28" s="34">
        <v>2.9837050078028557</v>
      </c>
      <c r="MQ28" s="35">
        <v>3.5089050078028561</v>
      </c>
      <c r="MR28" s="35">
        <v>2.3883000000000001</v>
      </c>
      <c r="MS28" s="36">
        <v>2.7237</v>
      </c>
      <c r="MT28" s="34">
        <f t="shared" si="606"/>
        <v>1.0841622814301155</v>
      </c>
      <c r="MU28" s="35">
        <f t="shared" si="221"/>
        <v>1.0746144731091687</v>
      </c>
      <c r="MV28" s="35">
        <f t="shared" si="607"/>
        <v>1.0851256775425207</v>
      </c>
      <c r="MW28" s="36">
        <f t="shared" si="608"/>
        <v>1.0900703097990705</v>
      </c>
      <c r="MX28" s="41">
        <f t="shared" si="609"/>
        <v>3.2348204283740047</v>
      </c>
      <c r="MY28" s="271">
        <f t="shared" si="610"/>
        <v>3.7707201061501898</v>
      </c>
      <c r="MZ28" s="42">
        <f t="shared" si="611"/>
        <v>2.5916056556748019</v>
      </c>
      <c r="NA28" s="140">
        <f t="shared" si="612"/>
        <v>2.9690245027997282</v>
      </c>
      <c r="NB28" s="34">
        <f t="shared" si="613"/>
        <v>1.0841703943132919</v>
      </c>
      <c r="NC28" s="35">
        <f t="shared" si="229"/>
        <v>1.0747368743839258</v>
      </c>
      <c r="ND28" s="35">
        <f t="shared" si="614"/>
        <v>1.0851359958213536</v>
      </c>
      <c r="NE28" s="141">
        <f t="shared" si="231"/>
        <v>1.0900766026856099</v>
      </c>
      <c r="NF28" s="37">
        <f t="shared" si="615"/>
        <v>3.234844634824166</v>
      </c>
      <c r="NG28" s="38">
        <f t="shared" si="233"/>
        <v>3.7711496005961465</v>
      </c>
      <c r="NH28" s="38">
        <f t="shared" si="616"/>
        <v>2.5916302988201387</v>
      </c>
      <c r="NI28" s="39">
        <f t="shared" si="235"/>
        <v>2.9690416427347954</v>
      </c>
      <c r="NJ28" s="118">
        <f t="shared" si="617"/>
        <v>-2.42064501612127E-5</v>
      </c>
      <c r="NK28" s="118">
        <f t="shared" si="618"/>
        <v>-4.2949444595663522E-4</v>
      </c>
      <c r="NL28" s="118">
        <f t="shared" si="619"/>
        <v>-2.4643145336789019E-5</v>
      </c>
      <c r="NM28" s="118">
        <f t="shared" si="620"/>
        <v>-1.7139935067245204E-5</v>
      </c>
      <c r="NN28" s="119">
        <f t="shared" si="621"/>
        <v>0.37741134391465653</v>
      </c>
      <c r="NO28" s="120">
        <f t="shared" si="622"/>
        <v>0.37470397871451794</v>
      </c>
      <c r="NP28" s="120">
        <f t="shared" si="480"/>
        <v>0.26580299208937053</v>
      </c>
      <c r="NQ28" s="120">
        <f t="shared" si="623"/>
        <v>2.0367930670452682E-2</v>
      </c>
      <c r="NR28" s="120">
        <f>R28*JE28+0.007</f>
        <v>0.22871952107737181</v>
      </c>
      <c r="NS28" s="120">
        <f t="shared" si="624"/>
        <v>0</v>
      </c>
      <c r="NT28" s="120">
        <f t="shared" si="625"/>
        <v>0.68879258407698718</v>
      </c>
      <c r="NU28" s="120">
        <f t="shared" si="626"/>
        <v>2.7614158534181761E-2</v>
      </c>
      <c r="NV28" s="120">
        <f t="shared" si="627"/>
        <v>1.0078160048971445E-3</v>
      </c>
      <c r="NW28" s="120">
        <f t="shared" si="628"/>
        <v>3.9290755453477148E-2</v>
      </c>
      <c r="NX28" s="120">
        <f t="shared" si="629"/>
        <v>6.3342365978730747E-2</v>
      </c>
      <c r="NY28" s="120">
        <f t="shared" si="630"/>
        <v>0.79350414857250828</v>
      </c>
      <c r="NZ28" s="120">
        <f t="shared" si="631"/>
        <v>0.14218784087690481</v>
      </c>
      <c r="OA28" s="120">
        <f t="shared" si="632"/>
        <v>5.0390800244857223E-4</v>
      </c>
      <c r="OB28" s="120">
        <f t="shared" si="633"/>
        <v>0.44031481193503241</v>
      </c>
      <c r="OC28" s="121">
        <f t="shared" si="634"/>
        <v>0.30758544469460852</v>
      </c>
      <c r="OD28" s="4"/>
      <c r="OE28" s="4">
        <f t="shared" si="255"/>
        <v>9564.4991286349596</v>
      </c>
      <c r="OF28" s="4"/>
      <c r="OG28" s="4"/>
      <c r="OH28" s="4">
        <f t="shared" si="256"/>
        <v>0</v>
      </c>
      <c r="OI28" s="4"/>
      <c r="OJ28" s="583">
        <f t="shared" si="257"/>
        <v>7978.4666726031855</v>
      </c>
      <c r="OK28" s="284">
        <f t="shared" si="258"/>
        <v>433.80540000000008</v>
      </c>
      <c r="OL28" s="584">
        <f t="shared" si="635"/>
        <v>5.4372026330525437E-2</v>
      </c>
      <c r="OM28" s="585">
        <f t="shared" si="281"/>
        <v>827.36</v>
      </c>
      <c r="ON28" s="284">
        <f t="shared" si="636"/>
        <v>868.72800000000007</v>
      </c>
      <c r="OO28" s="33">
        <f t="shared" si="637"/>
        <v>2.0025753483013351</v>
      </c>
      <c r="OP28" s="586">
        <f t="shared" si="481"/>
        <v>5.4512053236175889E-2</v>
      </c>
      <c r="OQ28" s="33">
        <f t="shared" si="260"/>
        <v>0.20554969516517785</v>
      </c>
      <c r="OR28" s="39">
        <f t="shared" si="261"/>
        <v>0.43426921624254966</v>
      </c>
      <c r="OS28" s="587"/>
      <c r="OT28" s="284">
        <f t="shared" si="469"/>
        <v>0</v>
      </c>
      <c r="OU28" s="584"/>
      <c r="OV28" s="585">
        <f t="shared" si="283"/>
        <v>0</v>
      </c>
      <c r="OW28" s="284">
        <f t="shared" si="638"/>
        <v>0</v>
      </c>
      <c r="OX28" s="33"/>
      <c r="OY28" s="33"/>
      <c r="OZ28" s="33"/>
      <c r="PA28" s="588"/>
      <c r="PB28" s="32">
        <f t="shared" si="263"/>
        <v>3.7707201061501898</v>
      </c>
      <c r="PC28" s="589">
        <f t="shared" si="264"/>
        <v>1.0545120532361758</v>
      </c>
      <c r="PD28" s="590">
        <f>PB28*PC28+0.001</f>
        <v>3.9772698013153676</v>
      </c>
      <c r="PE28" s="591">
        <f t="shared" si="265"/>
        <v>0.37741134391465653</v>
      </c>
      <c r="PF28" s="592">
        <f t="shared" si="266"/>
        <v>0.37470397871451794</v>
      </c>
      <c r="PG28" s="592">
        <f t="shared" si="267"/>
        <v>0.26580299208937053</v>
      </c>
      <c r="PH28" s="592">
        <f t="shared" si="268"/>
        <v>2.0367930670452682E-2</v>
      </c>
      <c r="PI28" s="593">
        <f t="shared" si="284"/>
        <v>0.43426921624254966</v>
      </c>
      <c r="PJ28" s="593">
        <f t="shared" si="285"/>
        <v>0</v>
      </c>
      <c r="PK28" s="592">
        <f t="shared" si="269"/>
        <v>0.68879258407698718</v>
      </c>
      <c r="PL28" s="592">
        <f t="shared" si="270"/>
        <v>2.7614158534181761E-2</v>
      </c>
      <c r="PM28" s="592">
        <f t="shared" si="271"/>
        <v>1.0078160048971445E-3</v>
      </c>
      <c r="PN28" s="592">
        <f t="shared" si="272"/>
        <v>3.9290755453477148E-2</v>
      </c>
      <c r="PO28" s="592">
        <f t="shared" si="273"/>
        <v>6.3342365978730747E-2</v>
      </c>
      <c r="PP28" s="592">
        <f t="shared" si="274"/>
        <v>0.79350414857250828</v>
      </c>
      <c r="PQ28" s="592">
        <f t="shared" si="275"/>
        <v>0.14218784087690481</v>
      </c>
      <c r="PR28" s="592">
        <f t="shared" si="276"/>
        <v>5.0390800244857223E-4</v>
      </c>
      <c r="PS28" s="592">
        <f t="shared" si="277"/>
        <v>0.44031481193503241</v>
      </c>
      <c r="PT28" s="594">
        <f t="shared" si="278"/>
        <v>0.30758544469460852</v>
      </c>
      <c r="PU28" s="334"/>
      <c r="PV28" s="310">
        <f t="shared" si="286"/>
        <v>3.9766992957613234</v>
      </c>
      <c r="PW28" s="281">
        <f t="shared" si="287"/>
        <v>5.7050555404414283E-4</v>
      </c>
      <c r="PX28" s="4"/>
      <c r="QA28" s="133">
        <f t="shared" si="288"/>
        <v>483.94763464761093</v>
      </c>
      <c r="QB28" s="323">
        <f t="shared" si="289"/>
        <v>0</v>
      </c>
      <c r="QC28" s="258"/>
      <c r="QD28" s="323">
        <v>0</v>
      </c>
      <c r="QF28" s="133">
        <f t="shared" si="279"/>
        <v>918.87023464761069</v>
      </c>
      <c r="QH28" s="133">
        <f t="shared" si="290"/>
        <v>0</v>
      </c>
      <c r="QJ28" s="390">
        <f>'лист 1'!E199</f>
        <v>827.36</v>
      </c>
      <c r="QK28" s="390">
        <f>'лист 1'!F199</f>
        <v>0</v>
      </c>
      <c r="QM28" s="389">
        <f t="shared" si="291"/>
        <v>0</v>
      </c>
      <c r="QN28" s="389">
        <f t="shared" si="292"/>
        <v>0</v>
      </c>
      <c r="QP28" s="4">
        <f t="shared" si="293"/>
        <v>7978.4666726031855</v>
      </c>
      <c r="QQ28" s="4">
        <f t="shared" si="294"/>
        <v>8415.5051726031852</v>
      </c>
      <c r="QS28" s="395">
        <f t="shared" si="295"/>
        <v>12.392981709910664</v>
      </c>
      <c r="QU28" s="5">
        <v>3</v>
      </c>
    </row>
    <row r="29" spans="1:463" ht="15.05" customHeight="1" x14ac:dyDescent="0.3">
      <c r="A29" s="452">
        <f t="shared" ref="A29:A84" si="639">A28+1</f>
        <v>18</v>
      </c>
      <c r="B29" s="25" t="s">
        <v>196</v>
      </c>
      <c r="C29" s="26">
        <v>10</v>
      </c>
      <c r="D29" s="256">
        <v>4662</v>
      </c>
      <c r="E29" s="27">
        <v>4662</v>
      </c>
      <c r="F29" s="28">
        <v>410</v>
      </c>
      <c r="G29" s="311">
        <f t="shared" si="280"/>
        <v>4252</v>
      </c>
      <c r="H29" s="27"/>
      <c r="I29" s="257"/>
      <c r="J29" s="32">
        <v>3.2542918990054268</v>
      </c>
      <c r="K29" s="33">
        <v>3.7452918990054269</v>
      </c>
      <c r="L29" s="33">
        <v>2.4983</v>
      </c>
      <c r="M29" s="122">
        <v>2.9026999999999998</v>
      </c>
      <c r="N29" s="1">
        <v>0.40439999999999998</v>
      </c>
      <c r="O29" s="2">
        <v>0.42680000000000001</v>
      </c>
      <c r="P29" s="2">
        <v>0.35159189900542698</v>
      </c>
      <c r="Q29" s="2">
        <v>1.54E-2</v>
      </c>
      <c r="R29" s="2">
        <v>0.2263</v>
      </c>
      <c r="S29" s="2">
        <v>0</v>
      </c>
      <c r="T29" s="2">
        <v>0.62109999999999999</v>
      </c>
      <c r="U29" s="2">
        <v>2.6599999999999999E-2</v>
      </c>
      <c r="V29" s="2">
        <v>8.0000000000000004E-4</v>
      </c>
      <c r="W29" s="2">
        <v>3.9100000000000003E-2</v>
      </c>
      <c r="X29" s="2">
        <v>6.9699999999999998E-2</v>
      </c>
      <c r="Y29" s="2">
        <v>0.73970000000000002</v>
      </c>
      <c r="Z29" s="2">
        <v>0.13300000000000001</v>
      </c>
      <c r="AA29" s="2">
        <v>2.0000000000000001E-4</v>
      </c>
      <c r="AB29" s="2">
        <v>0.4259</v>
      </c>
      <c r="AC29" s="3">
        <v>0.26469999999999999</v>
      </c>
      <c r="AD29" s="123">
        <v>726.99</v>
      </c>
      <c r="AE29" s="60">
        <v>159.93780000000001</v>
      </c>
      <c r="AF29" s="60">
        <v>489.30280047000002</v>
      </c>
      <c r="AG29" s="60">
        <f t="shared" si="0"/>
        <v>48.428255373717782</v>
      </c>
      <c r="AH29" s="60">
        <f t="shared" si="1"/>
        <v>153.12241837908181</v>
      </c>
      <c r="AI29" s="60">
        <v>18.1546307244</v>
      </c>
      <c r="AJ29" s="60">
        <v>101.7901219654465</v>
      </c>
      <c r="AK29" s="60">
        <f t="shared" si="2"/>
        <v>1.9691299094215626</v>
      </c>
      <c r="AL29" s="60">
        <f t="shared" si="3"/>
        <v>59.574501102472944</v>
      </c>
      <c r="AM29" s="60">
        <v>74.808767657992334</v>
      </c>
      <c r="AN29" s="124">
        <v>1885.1809449814068</v>
      </c>
      <c r="AO29" s="123">
        <v>742.95</v>
      </c>
      <c r="AP29" s="60">
        <v>163.44900000000001</v>
      </c>
      <c r="AQ29" s="60">
        <v>500.04472635000002</v>
      </c>
      <c r="AR29" s="60">
        <f t="shared" si="4"/>
        <v>49.491426745764905</v>
      </c>
      <c r="AS29" s="60">
        <f t="shared" si="5"/>
        <v>156.48399666396901</v>
      </c>
      <c r="AT29" s="125">
        <v>65.425885329666698</v>
      </c>
      <c r="AU29" s="126">
        <v>6.45692757420208</v>
      </c>
      <c r="AV29" s="60">
        <v>107.44648165261567</v>
      </c>
      <c r="AW29" s="60">
        <f t="shared" si="6"/>
        <v>2.0785521875698505</v>
      </c>
      <c r="AX29" s="60">
        <f t="shared" si="7"/>
        <v>62.884987423863073</v>
      </c>
      <c r="AY29" s="60">
        <v>78.965804666614133</v>
      </c>
      <c r="AZ29" s="124">
        <v>1989.9382775986758</v>
      </c>
      <c r="BA29" s="127">
        <v>208</v>
      </c>
      <c r="BB29" s="60">
        <v>1060.2106666666666</v>
      </c>
      <c r="BC29" s="60">
        <v>110.5648075222912</v>
      </c>
      <c r="BD29" s="61">
        <v>88.451846017832963</v>
      </c>
      <c r="BE29" s="61">
        <v>22.112961504458241</v>
      </c>
      <c r="BF29" s="60">
        <v>41.461809999999993</v>
      </c>
      <c r="BG29" s="61">
        <v>33.169447999999996</v>
      </c>
      <c r="BH29" s="61">
        <v>8.2923619999999971</v>
      </c>
      <c r="BI29" s="60">
        <v>88.493321745793921</v>
      </c>
      <c r="BJ29" s="61">
        <f t="shared" si="8"/>
        <v>51.792309431517317</v>
      </c>
      <c r="BK29" s="60">
        <f t="shared" si="9"/>
        <v>1.7119033091723834</v>
      </c>
      <c r="BL29" s="60">
        <v>65.036530296737595</v>
      </c>
      <c r="BM29" s="124">
        <v>1638.920563477787</v>
      </c>
      <c r="BN29" s="123">
        <v>26.18</v>
      </c>
      <c r="BO29" s="60">
        <v>5.7595999999999998</v>
      </c>
      <c r="BP29" s="60">
        <v>17.620527540000001</v>
      </c>
      <c r="BQ29" s="60">
        <f t="shared" si="10"/>
        <v>1.7439740927439602</v>
      </c>
      <c r="BR29" s="60">
        <f t="shared" si="11"/>
        <v>5.5141678883676004</v>
      </c>
      <c r="BS29" s="60">
        <v>3.5618015080499998</v>
      </c>
      <c r="BT29" s="60">
        <v>3.8779008205076497</v>
      </c>
      <c r="BU29" s="60">
        <f t="shared" si="12"/>
        <v>7.5017991372720486E-2</v>
      </c>
      <c r="BV29" s="60">
        <f t="shared" si="13"/>
        <v>2.2696112574168712</v>
      </c>
      <c r="BW29" s="60">
        <v>2.8499914934278827</v>
      </c>
      <c r="BX29" s="124">
        <v>71.81978563438264</v>
      </c>
      <c r="BY29" s="59">
        <v>711.7</v>
      </c>
      <c r="BZ29" s="60">
        <v>51.954099999999997</v>
      </c>
      <c r="CA29" s="61">
        <f t="shared" si="14"/>
        <v>30.407072198799998</v>
      </c>
      <c r="CB29" s="61">
        <f t="shared" si="15"/>
        <v>1.0050520645000001</v>
      </c>
      <c r="CC29" s="60">
        <v>38.182704999999999</v>
      </c>
      <c r="CD29" s="62">
        <v>962.2041660000001</v>
      </c>
      <c r="CE29" s="123"/>
      <c r="CF29" s="60">
        <v>0</v>
      </c>
      <c r="CG29" s="61">
        <f t="shared" si="16"/>
        <v>0</v>
      </c>
      <c r="CH29" s="61">
        <f t="shared" si="17"/>
        <v>0</v>
      </c>
      <c r="CI29" s="60">
        <v>0</v>
      </c>
      <c r="CJ29" s="124">
        <v>0</v>
      </c>
      <c r="CK29" s="128">
        <v>1070.9844169105381</v>
      </c>
      <c r="CL29" s="129">
        <v>235.61657172031835</v>
      </c>
      <c r="CM29" s="129">
        <v>110.55784152666004</v>
      </c>
      <c r="CN29" s="130">
        <v>74.132055956746697</v>
      </c>
      <c r="CO29" s="131">
        <f t="shared" si="483"/>
        <v>36.135670676116177</v>
      </c>
      <c r="CP29" s="129">
        <v>720.82365630488835</v>
      </c>
      <c r="CQ29" s="131">
        <f t="shared" si="19"/>
        <v>71.342800559120022</v>
      </c>
      <c r="CR29" s="129">
        <v>225.57455500405175</v>
      </c>
      <c r="CS29" s="129">
        <v>156.07313165860555</v>
      </c>
      <c r="CT29" s="131">
        <f t="shared" si="20"/>
        <v>3.0192347319357244</v>
      </c>
      <c r="CU29" s="131">
        <f t="shared" si="21"/>
        <v>91.344609619568757</v>
      </c>
      <c r="CV29" s="129">
        <f t="shared" si="484"/>
        <v>2294.0556181210109</v>
      </c>
      <c r="CW29" s="124">
        <f t="shared" si="485"/>
        <v>2890.5100788324735</v>
      </c>
      <c r="CX29" s="123">
        <v>91.910939999999997</v>
      </c>
      <c r="CY29" s="60">
        <v>6.7094986199999997</v>
      </c>
      <c r="CZ29" s="60">
        <f t="shared" si="24"/>
        <v>0.1297952508039</v>
      </c>
      <c r="DA29" s="60">
        <f t="shared" si="25"/>
        <v>3.92685483833016</v>
      </c>
      <c r="DB29" s="60">
        <v>4.9310219310000001</v>
      </c>
      <c r="DC29" s="124">
        <v>124.26175266120001</v>
      </c>
      <c r="DD29" s="123">
        <v>3.0751599999999999</v>
      </c>
      <c r="DE29" s="60">
        <v>0.22448667999999999</v>
      </c>
      <c r="DF29" s="60">
        <f t="shared" si="26"/>
        <v>4.3426948246000005E-3</v>
      </c>
      <c r="DG29" s="60">
        <f t="shared" si="27"/>
        <v>0.13138487023024001</v>
      </c>
      <c r="DH29" s="60">
        <v>0.16498233400000001</v>
      </c>
      <c r="DI29" s="124">
        <v>4.1575548167999994</v>
      </c>
      <c r="DJ29" s="59">
        <v>70.585005479248011</v>
      </c>
      <c r="DK29" s="60">
        <v>15.528701205434562</v>
      </c>
      <c r="DL29" s="60">
        <v>1.162223512410393</v>
      </c>
      <c r="DM29" s="60">
        <v>47.507449692824309</v>
      </c>
      <c r="DN29" s="60">
        <f t="shared" si="28"/>
        <v>4.7020023258975936</v>
      </c>
      <c r="DO29" s="60">
        <f t="shared" si="29"/>
        <v>14.866981306872439</v>
      </c>
      <c r="DP29" s="60">
        <v>9.8391867319639612</v>
      </c>
      <c r="DQ29" s="60">
        <f t="shared" si="30"/>
        <v>0.19033906732984285</v>
      </c>
      <c r="DR29" s="60">
        <f t="shared" si="31"/>
        <v>5.7585611402430841</v>
      </c>
      <c r="DS29" s="60">
        <v>7.2311283310940615</v>
      </c>
      <c r="DT29" s="62">
        <v>182.22443394357032</v>
      </c>
      <c r="DU29" s="123">
        <v>125</v>
      </c>
      <c r="DV29" s="60">
        <v>27.5</v>
      </c>
      <c r="DW29" s="60">
        <v>84.131625</v>
      </c>
      <c r="DX29" s="60">
        <f t="shared" si="32"/>
        <v>8.3268434527500013</v>
      </c>
      <c r="DY29" s="60">
        <f t="shared" si="33"/>
        <v>26.328150727499999</v>
      </c>
      <c r="DZ29" s="60">
        <v>2.44327287941667</v>
      </c>
      <c r="EA29" s="60">
        <v>1.24102064412083</v>
      </c>
      <c r="EB29" s="60"/>
      <c r="EC29" s="60">
        <v>17.543062052218236</v>
      </c>
      <c r="ED29" s="60">
        <f t="shared" si="34"/>
        <v>0.33937053540016177</v>
      </c>
      <c r="EE29" s="60">
        <f t="shared" si="35"/>
        <v>10.267392841177662</v>
      </c>
      <c r="EF29" s="60">
        <v>12.892949028787786</v>
      </c>
      <c r="EG29" s="124">
        <v>324.90231552545214</v>
      </c>
      <c r="EH29" s="128">
        <v>763.79062579365097</v>
      </c>
      <c r="EI29" s="129">
        <v>168.03393767460318</v>
      </c>
      <c r="EJ29" s="129">
        <v>1104.9523790460969</v>
      </c>
      <c r="EK29" s="129">
        <v>514.06831995229402</v>
      </c>
      <c r="EL29" s="129">
        <f t="shared" si="36"/>
        <v>50.879397898958352</v>
      </c>
      <c r="EM29" s="129">
        <v>160.87254004587089</v>
      </c>
      <c r="EN29" s="129">
        <v>186.21194156409516</v>
      </c>
      <c r="EO29" s="129">
        <f t="shared" si="37"/>
        <v>3.6022700095574209</v>
      </c>
      <c r="EP29" s="129">
        <f t="shared" si="38"/>
        <v>108.98389061533484</v>
      </c>
      <c r="EQ29" s="129">
        <v>2737.0572040307402</v>
      </c>
      <c r="ER29" s="124">
        <v>3448.6920770787328</v>
      </c>
      <c r="ES29" s="123">
        <v>232.53</v>
      </c>
      <c r="ET29" s="60">
        <v>51.156599999999997</v>
      </c>
      <c r="EU29" s="60">
        <v>156.50501409</v>
      </c>
      <c r="EV29" s="60">
        <f t="shared" si="39"/>
        <v>15.489927264543661</v>
      </c>
      <c r="EW29" s="60">
        <f t="shared" si="40"/>
        <v>48.9766791093246</v>
      </c>
      <c r="EX29" s="60">
        <v>18.213019892049999</v>
      </c>
      <c r="EY29" s="60">
        <v>33.463538280689598</v>
      </c>
      <c r="EZ29" s="60">
        <f t="shared" si="41"/>
        <v>0.64735214803994034</v>
      </c>
      <c r="FA29" s="60">
        <f t="shared" si="42"/>
        <v>19.585138122462638</v>
      </c>
      <c r="FB29" s="60">
        <v>24.593408613137001</v>
      </c>
      <c r="FC29" s="124">
        <v>619.75389705105192</v>
      </c>
      <c r="FD29" s="123">
        <v>0.83333333333333293</v>
      </c>
      <c r="FE29" s="60">
        <v>6.0833333333333302E-2</v>
      </c>
      <c r="FF29" s="60">
        <f t="shared" si="43"/>
        <v>1.1768208333333328E-3</v>
      </c>
      <c r="FG29" s="60">
        <f t="shared" si="44"/>
        <v>3.5603803333333316E-2</v>
      </c>
      <c r="FH29" s="60">
        <v>4.4708333333333301E-2</v>
      </c>
      <c r="FI29" s="124">
        <v>1.1266499999999995</v>
      </c>
      <c r="FJ29" s="123">
        <v>1468.666465</v>
      </c>
      <c r="FK29" s="60">
        <v>107.212651945</v>
      </c>
      <c r="FL29" s="60">
        <f t="shared" si="45"/>
        <v>2.0740287518760252</v>
      </c>
      <c r="FM29" s="60">
        <f t="shared" si="46"/>
        <v>62.748134378546261</v>
      </c>
      <c r="FN29" s="60">
        <v>78.793999999999997</v>
      </c>
      <c r="FO29" s="124">
        <v>1985.607740334</v>
      </c>
      <c r="FP29" s="123">
        <v>832.73295000000007</v>
      </c>
      <c r="FQ29" s="60">
        <v>60.789505349999999</v>
      </c>
      <c r="FR29" s="60">
        <f t="shared" si="47"/>
        <v>1.17597298099575</v>
      </c>
      <c r="FS29" s="60">
        <f t="shared" si="48"/>
        <v>35.578152217183799</v>
      </c>
      <c r="FT29" s="60">
        <v>44.676122767499997</v>
      </c>
      <c r="FU29" s="62">
        <v>1125.8382937410001</v>
      </c>
      <c r="FV29" s="132">
        <f t="shared" si="486"/>
        <v>4585.9922587837937</v>
      </c>
      <c r="FW29" s="133">
        <f t="shared" si="487"/>
        <v>1314.3581336503446</v>
      </c>
      <c r="FX29" s="133">
        <f t="shared" si="488"/>
        <v>164.21389226815123</v>
      </c>
      <c r="FY29" s="133">
        <f t="shared" si="489"/>
        <v>1060.2106666666666</v>
      </c>
      <c r="FZ29" s="133">
        <f t="shared" si="490"/>
        <v>711.7</v>
      </c>
      <c r="GA29" s="133">
        <f t="shared" si="491"/>
        <v>0</v>
      </c>
      <c r="GB29" s="133">
        <f t="shared" si="492"/>
        <v>91.910939999999997</v>
      </c>
      <c r="GC29" s="133">
        <f t="shared" si="493"/>
        <v>3.0751599999999999</v>
      </c>
      <c r="GD29" s="133">
        <f t="shared" si="494"/>
        <v>1468.666465</v>
      </c>
      <c r="GE29" s="133">
        <f t="shared" si="495"/>
        <v>832.73295000000007</v>
      </c>
      <c r="GF29" s="133">
        <f t="shared" si="496"/>
        <v>2530.0041194000064</v>
      </c>
      <c r="GG29" s="134">
        <f t="shared" si="497"/>
        <v>965.92217673254629</v>
      </c>
      <c r="GH29" s="134">
        <f t="shared" si="498"/>
        <v>250.4046277134963</v>
      </c>
      <c r="GI29" s="133">
        <f t="shared" si="499"/>
        <v>931.68976240026961</v>
      </c>
      <c r="GJ29" s="134">
        <f t="shared" si="500"/>
        <v>665.25160870978675</v>
      </c>
      <c r="GK29" s="135">
        <f t="shared" si="501"/>
        <v>18.023538453633215</v>
      </c>
      <c r="GL29" s="132">
        <f t="shared" si="502"/>
        <v>13694.554348169233</v>
      </c>
      <c r="GM29" s="136">
        <f t="shared" si="503"/>
        <v>17255.138478693236</v>
      </c>
      <c r="GN29" s="114">
        <f t="shared" si="504"/>
        <v>15167.096018952236</v>
      </c>
      <c r="GO29" s="115">
        <f t="shared" si="505"/>
        <v>7732.1967287526686</v>
      </c>
      <c r="GP29" s="115">
        <f t="shared" si="506"/>
        <v>542.38090207112907</v>
      </c>
      <c r="GQ29" s="30">
        <f t="shared" si="507"/>
        <v>0.50980073700929995</v>
      </c>
      <c r="GR29" s="31">
        <f t="shared" si="508"/>
        <v>3.5760365820417445E-2</v>
      </c>
      <c r="GS29" s="137">
        <f t="shared" si="72"/>
        <v>1.0854250561549401</v>
      </c>
      <c r="GT29" s="116">
        <f t="shared" si="509"/>
        <v>17255.138478693236</v>
      </c>
      <c r="GU29" s="115">
        <f t="shared" ref="GU29:GU41" si="640">(FV29+GG29+GJ29)*1.05*1.2</f>
        <v>7833.629215724919</v>
      </c>
      <c r="GV29" s="115">
        <f t="shared" ref="GV29:GV41" si="641">(FX29+GH29+GK29)*1.05*1.2</f>
        <v>545.12899362845371</v>
      </c>
      <c r="GW29" s="24">
        <f t="shared" si="510"/>
        <v>0.45398819750985703</v>
      </c>
      <c r="GX29" s="117">
        <f t="shared" si="511"/>
        <v>3.1592269995490488E-2</v>
      </c>
      <c r="GY29" s="137">
        <f t="shared" si="78"/>
        <v>1.0760335931720961</v>
      </c>
      <c r="GZ29" s="114">
        <f t="shared" si="512"/>
        <v>11642.994510493043</v>
      </c>
      <c r="HA29" s="115">
        <f t="shared" si="513"/>
        <v>6208.094858067494</v>
      </c>
      <c r="HB29" s="115">
        <f t="shared" si="514"/>
        <v>323.48036798234682</v>
      </c>
      <c r="HC29" s="30">
        <f t="shared" si="515"/>
        <v>0.53320431032347892</v>
      </c>
      <c r="HD29" s="31">
        <f t="shared" si="516"/>
        <v>2.7783262088701997E-2</v>
      </c>
      <c r="HE29" s="137">
        <f t="shared" si="84"/>
        <v>1.087856742725229</v>
      </c>
      <c r="HF29" s="114">
        <f t="shared" si="517"/>
        <v>13528.175455474449</v>
      </c>
      <c r="HG29" s="115">
        <f t="shared" si="518"/>
        <v>7652.58159069454</v>
      </c>
      <c r="HH29" s="115">
        <f t="shared" si="519"/>
        <v>386.98107343910237</v>
      </c>
      <c r="HI29" s="30">
        <f t="shared" si="520"/>
        <v>0.56567728707257181</v>
      </c>
      <c r="HJ29" s="31">
        <f t="shared" si="521"/>
        <v>2.8605562864909669E-2</v>
      </c>
      <c r="HK29" s="138">
        <f t="shared" si="90"/>
        <v>1.0930726325720463</v>
      </c>
      <c r="HL29" s="29">
        <f t="shared" si="522"/>
        <v>3.5322899672225323</v>
      </c>
      <c r="HM29" s="30">
        <f t="shared" si="523"/>
        <v>4.0300598995651526</v>
      </c>
      <c r="HN29" s="30">
        <f t="shared" si="524"/>
        <v>2.7177925003504395</v>
      </c>
      <c r="HO29" s="31">
        <f t="shared" si="525"/>
        <v>3.1728619305668788</v>
      </c>
      <c r="HR29" s="32">
        <f t="shared" si="526"/>
        <v>1146.4180417674968</v>
      </c>
      <c r="HS29" s="33">
        <f t="shared" si="96"/>
        <v>1326.0617489124636</v>
      </c>
      <c r="HT29" s="33">
        <f t="shared" si="527"/>
        <v>50.397385283139343</v>
      </c>
      <c r="HU29" s="33">
        <f t="shared" si="98"/>
        <v>58.203940263497628</v>
      </c>
      <c r="HV29" s="33">
        <f t="shared" si="528"/>
        <v>1496.1753531598467</v>
      </c>
      <c r="HW29" s="30">
        <f t="shared" si="529"/>
        <v>0.76623240674719029</v>
      </c>
      <c r="HX29" s="31">
        <f t="shared" si="530"/>
        <v>3.3684143490736305E-2</v>
      </c>
      <c r="HY29" s="139">
        <f t="shared" si="102"/>
        <v>1.1252862919639999</v>
      </c>
      <c r="HZ29" s="32">
        <f t="shared" si="531"/>
        <v>1174.0291605871553</v>
      </c>
      <c r="IA29" s="33">
        <f t="shared" si="104"/>
        <v>1357.9995300511625</v>
      </c>
      <c r="IB29" s="33">
        <f t="shared" si="532"/>
        <v>58.026906507536829</v>
      </c>
      <c r="IC29" s="33">
        <f t="shared" si="106"/>
        <v>67.015274325554287</v>
      </c>
      <c r="ID29" s="33">
        <f t="shared" si="533"/>
        <v>1579.3160933322824</v>
      </c>
      <c r="IE29" s="30">
        <f t="shared" si="534"/>
        <v>0.74337820373248342</v>
      </c>
      <c r="IF29" s="31">
        <f t="shared" si="535"/>
        <v>3.6741793965451713E-2</v>
      </c>
      <c r="IG29" s="139">
        <f t="shared" si="110"/>
        <v>1.1221786684101287</v>
      </c>
      <c r="IH29" s="32">
        <f t="shared" si="536"/>
        <v>63.186617506451128</v>
      </c>
      <c r="II29" s="33">
        <f t="shared" si="112"/>
        <v>73.08796046971203</v>
      </c>
      <c r="IJ29" s="33">
        <f t="shared" si="537"/>
        <v>123.33319732700534</v>
      </c>
      <c r="IK29" s="33">
        <f t="shared" si="114"/>
        <v>142.43750959295846</v>
      </c>
      <c r="IL29" s="33">
        <f t="shared" si="538"/>
        <v>1300.7306059347516</v>
      </c>
      <c r="IM29" s="30">
        <f t="shared" si="539"/>
        <v>4.8577789450139804E-2</v>
      </c>
      <c r="IN29" s="31">
        <f t="shared" si="540"/>
        <v>9.4818401876823444E-2</v>
      </c>
      <c r="IO29" s="139">
        <f t="shared" si="118"/>
        <v>1.0222995100575569</v>
      </c>
      <c r="IP29" s="32">
        <f t="shared" si="541"/>
        <v>41.435810557857053</v>
      </c>
      <c r="IQ29" s="33">
        <f t="shared" si="120"/>
        <v>47.928802072273257</v>
      </c>
      <c r="IR29" s="33">
        <f t="shared" si="542"/>
        <v>1.8189920841166807</v>
      </c>
      <c r="IS29" s="33">
        <f t="shared" si="122"/>
        <v>2.1007539579463548</v>
      </c>
      <c r="IT29" s="33">
        <f t="shared" si="543"/>
        <v>56.999829868557654</v>
      </c>
      <c r="IU29" s="30">
        <f t="shared" si="544"/>
        <v>0.7269462146362291</v>
      </c>
      <c r="IV29" s="31">
        <f t="shared" si="545"/>
        <v>3.1912237077045665E-2</v>
      </c>
      <c r="IW29" s="139">
        <f t="shared" si="126"/>
        <v>1.1188556773567315</v>
      </c>
      <c r="IX29" s="32">
        <f t="shared" si="546"/>
        <v>37.096628082536</v>
      </c>
      <c r="IY29" s="33">
        <f t="shared" si="128"/>
        <v>42.90966970306939</v>
      </c>
      <c r="IZ29" s="33">
        <f t="shared" si="547"/>
        <v>1.0050520645000001</v>
      </c>
      <c r="JA29" s="33">
        <f t="shared" si="130"/>
        <v>1.1607346292910501</v>
      </c>
      <c r="JB29" s="33">
        <f t="shared" si="548"/>
        <v>763.65410000000008</v>
      </c>
      <c r="JC29" s="30">
        <f t="shared" si="549"/>
        <v>4.857778945013979E-2</v>
      </c>
      <c r="JD29" s="31">
        <f t="shared" si="550"/>
        <v>1.3161090400745572E-3</v>
      </c>
      <c r="JE29" s="139">
        <f t="shared" si="551"/>
        <v>1.0078160048971445</v>
      </c>
      <c r="JF29" s="32">
        <f t="shared" si="552"/>
        <v>0</v>
      </c>
      <c r="JG29" s="33">
        <f t="shared" si="136"/>
        <v>0</v>
      </c>
      <c r="JH29" s="33">
        <f t="shared" si="553"/>
        <v>0</v>
      </c>
      <c r="JI29" s="33">
        <f t="shared" si="138"/>
        <v>0</v>
      </c>
      <c r="JJ29" s="33">
        <f t="shared" si="554"/>
        <v>0</v>
      </c>
      <c r="JK29" s="30"/>
      <c r="JL29" s="31"/>
      <c r="JM29" s="139"/>
      <c r="JN29" s="32">
        <f t="shared" si="555"/>
        <v>1693.2423694716736</v>
      </c>
      <c r="JO29" s="33">
        <f t="shared" si="141"/>
        <v>1958.5734487678849</v>
      </c>
      <c r="JP29" s="33">
        <f t="shared" si="556"/>
        <v>110.49770596717192</v>
      </c>
      <c r="JQ29" s="33">
        <f t="shared" si="143"/>
        <v>127.61380062148686</v>
      </c>
      <c r="JR29" s="33">
        <f t="shared" si="557"/>
        <v>2294.0556181210109</v>
      </c>
      <c r="JS29" s="30">
        <f t="shared" si="558"/>
        <v>0.73809996414060586</v>
      </c>
      <c r="JT29" s="31">
        <f t="shared" si="559"/>
        <v>4.8166969054428216E-2</v>
      </c>
      <c r="JU29" s="139">
        <f t="shared" si="147"/>
        <v>1.1231213278873637</v>
      </c>
      <c r="JV29" s="32">
        <f t="shared" si="560"/>
        <v>4.7907629027627952</v>
      </c>
      <c r="JW29" s="33">
        <f t="shared" si="149"/>
        <v>5.5414754496257252</v>
      </c>
      <c r="JX29" s="33">
        <f t="shared" si="561"/>
        <v>0.1297952508039</v>
      </c>
      <c r="JY29" s="33">
        <f t="shared" si="151"/>
        <v>0.14990053515342411</v>
      </c>
      <c r="JZ29" s="33">
        <f t="shared" si="562"/>
        <v>98.620438620000002</v>
      </c>
      <c r="KA29" s="30">
        <f t="shared" si="563"/>
        <v>4.8577789450139797E-2</v>
      </c>
      <c r="KB29" s="31">
        <f t="shared" si="564"/>
        <v>1.3161090400745574E-3</v>
      </c>
      <c r="KC29" s="139">
        <f t="shared" si="155"/>
        <v>1.0078160048971445</v>
      </c>
      <c r="KD29" s="32">
        <f t="shared" si="565"/>
        <v>0.16028954168089279</v>
      </c>
      <c r="KE29" s="33">
        <f t="shared" si="157"/>
        <v>0.18540691286228869</v>
      </c>
      <c r="KF29" s="33">
        <f t="shared" si="566"/>
        <v>4.3426948246000005E-3</v>
      </c>
      <c r="KG29" s="33">
        <f t="shared" si="159"/>
        <v>5.0153782529305411E-3</v>
      </c>
      <c r="KH29" s="33">
        <f t="shared" si="567"/>
        <v>3.2996466799999995</v>
      </c>
      <c r="KI29" s="30">
        <f t="shared" si="568"/>
        <v>4.8577789450139804E-2</v>
      </c>
      <c r="KJ29" s="31">
        <f t="shared" si="569"/>
        <v>1.3161090400745576E-3</v>
      </c>
      <c r="KK29" s="139">
        <f t="shared" si="163"/>
        <v>1.0078160048971445</v>
      </c>
      <c r="KL29" s="32">
        <f t="shared" si="570"/>
        <v>111.27686847016351</v>
      </c>
      <c r="KM29" s="33">
        <f t="shared" si="165"/>
        <v>128.71395375943814</v>
      </c>
      <c r="KN29" s="33">
        <f t="shared" si="571"/>
        <v>4.8923413932274364</v>
      </c>
      <c r="KO29" s="33">
        <f t="shared" si="167"/>
        <v>5.650165075038367</v>
      </c>
      <c r="KP29" s="33">
        <f t="shared" si="572"/>
        <v>144.62256662188122</v>
      </c>
      <c r="KQ29" s="30">
        <f t="shared" si="573"/>
        <v>0.76942949547492989</v>
      </c>
      <c r="KR29" s="31">
        <f t="shared" si="574"/>
        <v>3.3828340261852545E-2</v>
      </c>
      <c r="KS29" s="139">
        <f t="shared" si="171"/>
        <v>1.1258096118474827</v>
      </c>
      <c r="KT29" s="32">
        <f t="shared" si="575"/>
        <v>197.14656315378676</v>
      </c>
      <c r="KU29" s="33">
        <f t="shared" si="173"/>
        <v>228.03942959998517</v>
      </c>
      <c r="KV29" s="33">
        <f t="shared" si="576"/>
        <v>8.6662139881501634</v>
      </c>
      <c r="KW29" s="33">
        <f t="shared" si="175"/>
        <v>10.008610534914624</v>
      </c>
      <c r="KX29" s="33">
        <f t="shared" si="577"/>
        <v>257.85898057575565</v>
      </c>
      <c r="KY29" s="30">
        <f t="shared" si="578"/>
        <v>0.76455185975524953</v>
      </c>
      <c r="KZ29" s="31">
        <f t="shared" si="579"/>
        <v>3.3608346580754983E-2</v>
      </c>
      <c r="LA29" s="139">
        <f t="shared" si="179"/>
        <v>1.1250112093090066</v>
      </c>
      <c r="LB29" s="32">
        <f t="shared" si="580"/>
        <v>1261.0494088749251</v>
      </c>
      <c r="LC29" s="33">
        <f t="shared" si="181"/>
        <v>1458.6558512456259</v>
      </c>
      <c r="LD29" s="33">
        <f t="shared" si="581"/>
        <v>54.481667908515774</v>
      </c>
      <c r="LE29" s="33">
        <f t="shared" si="183"/>
        <v>62.920878267544872</v>
      </c>
      <c r="LF29" s="33">
        <f t="shared" si="582"/>
        <v>2737.0572040307406</v>
      </c>
      <c r="LG29" s="30">
        <f t="shared" si="583"/>
        <v>0.46073184258547267</v>
      </c>
      <c r="LH29" s="31">
        <f t="shared" si="584"/>
        <v>1.9905198849436936E-2</v>
      </c>
      <c r="LI29" s="139">
        <f t="shared" si="187"/>
        <v>1.0752799950349212</v>
      </c>
      <c r="LJ29" s="32">
        <f t="shared" si="585"/>
        <v>367.33201702278041</v>
      </c>
      <c r="LK29" s="33">
        <f t="shared" si="189"/>
        <v>424.89294409025013</v>
      </c>
      <c r="LL29" s="33">
        <f t="shared" si="586"/>
        <v>16.137279412583602</v>
      </c>
      <c r="LM29" s="33">
        <f t="shared" si="191"/>
        <v>18.636943993592801</v>
      </c>
      <c r="LN29" s="33">
        <f t="shared" si="587"/>
        <v>491.86817226273968</v>
      </c>
      <c r="LO29" s="30">
        <f t="shared" si="588"/>
        <v>0.74680989284780108</v>
      </c>
      <c r="LP29" s="31">
        <f t="shared" si="589"/>
        <v>3.2808139096187752E-2</v>
      </c>
      <c r="LQ29" s="139">
        <f t="shared" si="195"/>
        <v>1.1221070909552497</v>
      </c>
      <c r="LR29" s="32">
        <f t="shared" si="590"/>
        <v>4.3436640066666643E-2</v>
      </c>
      <c r="LS29" s="33">
        <f t="shared" si="197"/>
        <v>5.0243161565113312E-2</v>
      </c>
      <c r="LT29" s="33">
        <f t="shared" si="591"/>
        <v>1.1768208333333328E-3</v>
      </c>
      <c r="LU29" s="33">
        <f t="shared" si="199"/>
        <v>1.359110380416666E-3</v>
      </c>
      <c r="LV29" s="33">
        <f t="shared" si="592"/>
        <v>0.89416666666666633</v>
      </c>
      <c r="LW29" s="30">
        <f t="shared" si="593"/>
        <v>4.857778945013979E-2</v>
      </c>
      <c r="LX29" s="31">
        <f t="shared" si="594"/>
        <v>1.3161090400745572E-3</v>
      </c>
      <c r="LY29" s="139">
        <f t="shared" si="203"/>
        <v>1.0078160048971445</v>
      </c>
      <c r="LZ29" s="32">
        <f t="shared" si="595"/>
        <v>76.552723941826443</v>
      </c>
      <c r="MA29" s="33">
        <f t="shared" si="205"/>
        <v>88.548535783510644</v>
      </c>
      <c r="MB29" s="33">
        <f t="shared" si="596"/>
        <v>2.0740287518760252</v>
      </c>
      <c r="MC29" s="33">
        <f t="shared" si="207"/>
        <v>2.3952958055416218</v>
      </c>
      <c r="MD29" s="33">
        <f t="shared" si="597"/>
        <v>1575.8791589952382</v>
      </c>
      <c r="ME29" s="30">
        <f t="shared" si="598"/>
        <v>4.8577788153906135E-2</v>
      </c>
      <c r="MF29" s="31">
        <f t="shared" si="599"/>
        <v>1.3161090049559391E-3</v>
      </c>
      <c r="MG29" s="139">
        <f t="shared" si="211"/>
        <v>1.0078160046885849</v>
      </c>
      <c r="MH29" s="32">
        <f t="shared" si="600"/>
        <v>43.405345704964233</v>
      </c>
      <c r="MI29" s="33">
        <f t="shared" si="213"/>
        <v>50.20696337693213</v>
      </c>
      <c r="MJ29" s="33">
        <f t="shared" si="601"/>
        <v>1.17597298099575</v>
      </c>
      <c r="MK29" s="33">
        <f t="shared" si="215"/>
        <v>1.3581311957519917</v>
      </c>
      <c r="ML29" s="33">
        <f t="shared" si="602"/>
        <v>893.52245535000009</v>
      </c>
      <c r="MM29" s="30">
        <f t="shared" si="603"/>
        <v>4.857778945013979E-2</v>
      </c>
      <c r="MN29" s="31">
        <f t="shared" si="604"/>
        <v>1.3161090400745572E-3</v>
      </c>
      <c r="MO29" s="139">
        <f t="shared" si="605"/>
        <v>1.0078160048971445</v>
      </c>
      <c r="MP29" s="34">
        <v>3.2542918990054268</v>
      </c>
      <c r="MQ29" s="35">
        <v>3.7452918990054269</v>
      </c>
      <c r="MR29" s="35">
        <v>2.4983</v>
      </c>
      <c r="MS29" s="36">
        <v>2.9026999999999998</v>
      </c>
      <c r="MT29" s="34">
        <f t="shared" si="606"/>
        <v>1.0854250561549401</v>
      </c>
      <c r="MU29" s="35">
        <f t="shared" si="221"/>
        <v>1.0760335931720961</v>
      </c>
      <c r="MV29" s="35">
        <f t="shared" si="607"/>
        <v>1.087856742725229</v>
      </c>
      <c r="MW29" s="36">
        <f t="shared" si="608"/>
        <v>1.0930726325720463</v>
      </c>
      <c r="MX29" s="41">
        <f t="shared" si="609"/>
        <v>3.5322899672225323</v>
      </c>
      <c r="MY29" s="271">
        <f t="shared" si="610"/>
        <v>4.0300598995651526</v>
      </c>
      <c r="MZ29" s="42">
        <f t="shared" si="611"/>
        <v>2.7177925003504395</v>
      </c>
      <c r="NA29" s="140">
        <f t="shared" si="612"/>
        <v>3.1728619305668788</v>
      </c>
      <c r="NB29" s="34">
        <f t="shared" si="613"/>
        <v>1.0854425026136436</v>
      </c>
      <c r="NC29" s="35">
        <f t="shared" si="229"/>
        <v>1.0760668354224894</v>
      </c>
      <c r="ND29" s="35">
        <f t="shared" si="614"/>
        <v>1.0878792541040152</v>
      </c>
      <c r="NE29" s="141">
        <f t="shared" si="231"/>
        <v>1.0930907489572821</v>
      </c>
      <c r="NF29" s="37">
        <f t="shared" si="615"/>
        <v>3.532346743091757</v>
      </c>
      <c r="NG29" s="38">
        <f t="shared" si="233"/>
        <v>4.0301844014962551</v>
      </c>
      <c r="NH29" s="38">
        <f t="shared" si="616"/>
        <v>2.7178487405280611</v>
      </c>
      <c r="NI29" s="39">
        <f t="shared" si="235"/>
        <v>3.1729145169983028</v>
      </c>
      <c r="NJ29" s="118">
        <f t="shared" si="617"/>
        <v>-5.6775869224701125E-5</v>
      </c>
      <c r="NK29" s="118">
        <f t="shared" si="618"/>
        <v>-1.2450193110247199E-4</v>
      </c>
      <c r="NL29" s="118">
        <f t="shared" si="619"/>
        <v>-5.6240177621624809E-5</v>
      </c>
      <c r="NM29" s="118">
        <f t="shared" si="620"/>
        <v>-5.2586431424028746E-5</v>
      </c>
      <c r="NN29" s="119">
        <f t="shared" si="621"/>
        <v>0.45506577647024155</v>
      </c>
      <c r="NO29" s="120">
        <f t="shared" si="622"/>
        <v>0.47894585567744297</v>
      </c>
      <c r="NP29" s="120">
        <f t="shared" si="480"/>
        <v>0.35943222609345404</v>
      </c>
      <c r="NQ29" s="120">
        <f t="shared" si="623"/>
        <v>1.7230377431293666E-2</v>
      </c>
      <c r="NR29" s="120">
        <f>R29*JE29+0.003</f>
        <v>0.23106876190822381</v>
      </c>
      <c r="NS29" s="120">
        <f t="shared" si="624"/>
        <v>0</v>
      </c>
      <c r="NT29" s="120">
        <f t="shared" si="625"/>
        <v>0.69757065675084162</v>
      </c>
      <c r="NU29" s="120">
        <f t="shared" si="626"/>
        <v>2.6807905730264044E-2</v>
      </c>
      <c r="NV29" s="120">
        <f t="shared" si="627"/>
        <v>8.0625280391771563E-4</v>
      </c>
      <c r="NW29" s="120">
        <f t="shared" si="628"/>
        <v>4.401915582323658E-2</v>
      </c>
      <c r="NX29" s="120">
        <f t="shared" si="629"/>
        <v>7.8413281288837761E-2</v>
      </c>
      <c r="NY29" s="120">
        <f t="shared" si="630"/>
        <v>0.79538461232733126</v>
      </c>
      <c r="NZ29" s="120">
        <f t="shared" si="631"/>
        <v>0.14924024309704823</v>
      </c>
      <c r="OA29" s="120">
        <f t="shared" si="632"/>
        <v>2.0156320097942891E-4</v>
      </c>
      <c r="OB29" s="120">
        <f t="shared" si="633"/>
        <v>0.42922883639686832</v>
      </c>
      <c r="OC29" s="121">
        <f t="shared" si="634"/>
        <v>0.26676889649627417</v>
      </c>
      <c r="OD29" s="4"/>
      <c r="OE29" s="4">
        <f t="shared" si="255"/>
        <v>18584.053579512267</v>
      </c>
      <c r="OF29" s="4"/>
      <c r="OG29" s="4"/>
      <c r="OH29" s="4">
        <f t="shared" si="256"/>
        <v>0</v>
      </c>
      <c r="OI29" s="4"/>
      <c r="OJ29" s="583">
        <f t="shared" si="257"/>
        <v>17135.814692951029</v>
      </c>
      <c r="OK29" s="284">
        <f t="shared" si="258"/>
        <v>896.74200000000008</v>
      </c>
      <c r="OL29" s="584">
        <f t="shared" si="635"/>
        <v>5.2331448260168389E-2</v>
      </c>
      <c r="OM29" s="585">
        <f t="shared" si="281"/>
        <v>1710.26</v>
      </c>
      <c r="ON29" s="284">
        <f t="shared" si="636"/>
        <v>1795.7730000000001</v>
      </c>
      <c r="OO29" s="33">
        <f t="shared" si="637"/>
        <v>2.0025525736499463</v>
      </c>
      <c r="OP29" s="586">
        <f t="shared" si="481"/>
        <v>5.2465028136060812E-2</v>
      </c>
      <c r="OQ29" s="33">
        <f t="shared" si="260"/>
        <v>0.21143720602069571</v>
      </c>
      <c r="OR29" s="39">
        <f t="shared" si="261"/>
        <v>0.4425059679289195</v>
      </c>
      <c r="OS29" s="587"/>
      <c r="OT29" s="284">
        <f t="shared" si="469"/>
        <v>0</v>
      </c>
      <c r="OU29" s="584"/>
      <c r="OV29" s="585">
        <f t="shared" si="283"/>
        <v>0</v>
      </c>
      <c r="OW29" s="284">
        <f t="shared" si="638"/>
        <v>0</v>
      </c>
      <c r="OX29" s="33"/>
      <c r="OY29" s="33"/>
      <c r="OZ29" s="33"/>
      <c r="PA29" s="588"/>
      <c r="PB29" s="32">
        <f t="shared" si="263"/>
        <v>4.0300598995651526</v>
      </c>
      <c r="PC29" s="589">
        <f t="shared" si="264"/>
        <v>1.0524650281360608</v>
      </c>
      <c r="PD29" s="590">
        <f t="shared" si="297"/>
        <v>4.2414971055858484</v>
      </c>
      <c r="PE29" s="591">
        <f t="shared" si="265"/>
        <v>0.45506577647024155</v>
      </c>
      <c r="PF29" s="592">
        <f t="shared" si="266"/>
        <v>0.47894585567744297</v>
      </c>
      <c r="PG29" s="592">
        <f t="shared" si="267"/>
        <v>0.35943222609345404</v>
      </c>
      <c r="PH29" s="592">
        <f t="shared" si="268"/>
        <v>1.7230377431293666E-2</v>
      </c>
      <c r="PI29" s="593">
        <f t="shared" si="284"/>
        <v>0.4425059679289195</v>
      </c>
      <c r="PJ29" s="593">
        <f t="shared" si="285"/>
        <v>0</v>
      </c>
      <c r="PK29" s="592">
        <f t="shared" si="269"/>
        <v>0.69757065675084162</v>
      </c>
      <c r="PL29" s="592">
        <f t="shared" si="270"/>
        <v>2.6807905730264044E-2</v>
      </c>
      <c r="PM29" s="592">
        <f t="shared" si="271"/>
        <v>8.0625280391771563E-4</v>
      </c>
      <c r="PN29" s="592">
        <f t="shared" si="272"/>
        <v>4.401915582323658E-2</v>
      </c>
      <c r="PO29" s="592">
        <f t="shared" si="273"/>
        <v>7.8413281288837761E-2</v>
      </c>
      <c r="PP29" s="592">
        <f t="shared" si="274"/>
        <v>0.79538461232733126</v>
      </c>
      <c r="PQ29" s="592">
        <f t="shared" si="275"/>
        <v>0.14924024309704823</v>
      </c>
      <c r="PR29" s="592">
        <f t="shared" si="276"/>
        <v>2.0156320097942891E-4</v>
      </c>
      <c r="PS29" s="592">
        <f t="shared" si="277"/>
        <v>0.42922883639686832</v>
      </c>
      <c r="PT29" s="594">
        <f t="shared" si="278"/>
        <v>0.26676889649627417</v>
      </c>
      <c r="PU29" s="334"/>
      <c r="PV29" s="310">
        <f t="shared" si="286"/>
        <v>4.2416216075169508</v>
      </c>
      <c r="PW29" s="281">
        <f t="shared" si="287"/>
        <v>-1.2450193110247199E-4</v>
      </c>
      <c r="PX29" s="4"/>
      <c r="QA29" s="133">
        <f t="shared" si="288"/>
        <v>982.50437563376761</v>
      </c>
      <c r="QB29" s="323">
        <f t="shared" si="289"/>
        <v>0</v>
      </c>
      <c r="QC29" s="258"/>
      <c r="QD29" s="323">
        <v>0</v>
      </c>
      <c r="QF29" s="133">
        <f t="shared" si="279"/>
        <v>1881.5353756337656</v>
      </c>
      <c r="QH29" s="133">
        <f t="shared" si="290"/>
        <v>0</v>
      </c>
      <c r="QJ29" s="390">
        <f>'лист 1'!E201</f>
        <v>1710.26</v>
      </c>
      <c r="QK29" s="390">
        <f>'лист 1'!F201</f>
        <v>0</v>
      </c>
      <c r="QM29" s="389">
        <f t="shared" si="291"/>
        <v>0</v>
      </c>
      <c r="QN29" s="389">
        <f t="shared" si="292"/>
        <v>0</v>
      </c>
      <c r="QP29" s="4">
        <f t="shared" si="293"/>
        <v>17135.814692951029</v>
      </c>
      <c r="QQ29" s="4">
        <f t="shared" si="294"/>
        <v>18034.845692951028</v>
      </c>
      <c r="QS29" s="395">
        <f t="shared" si="295"/>
        <v>12.686232361241743</v>
      </c>
      <c r="QU29" s="5">
        <v>3</v>
      </c>
    </row>
    <row r="30" spans="1:463" ht="15.05" customHeight="1" x14ac:dyDescent="0.3">
      <c r="A30" s="452">
        <f t="shared" si="639"/>
        <v>19</v>
      </c>
      <c r="B30" s="25" t="s">
        <v>203</v>
      </c>
      <c r="C30" s="26">
        <v>9</v>
      </c>
      <c r="D30" s="256">
        <v>4709.3999999999996</v>
      </c>
      <c r="E30" s="27">
        <v>4709.3999999999996</v>
      </c>
      <c r="F30" s="28">
        <v>570.20000000000005</v>
      </c>
      <c r="G30" s="311">
        <f t="shared" si="280"/>
        <v>4139.2</v>
      </c>
      <c r="H30" s="27"/>
      <c r="I30" s="257"/>
      <c r="J30" s="32">
        <v>3.6485835953695291</v>
      </c>
      <c r="K30" s="33">
        <v>4.2230835953695287</v>
      </c>
      <c r="L30" s="33">
        <v>3.0051000000000001</v>
      </c>
      <c r="M30" s="122">
        <v>3.3725000000000001</v>
      </c>
      <c r="N30" s="1">
        <v>0.3674</v>
      </c>
      <c r="O30" s="2">
        <v>0.64359999999999995</v>
      </c>
      <c r="P30" s="2">
        <v>0.2760835953695292</v>
      </c>
      <c r="Q30" s="2">
        <v>1.9199999999999998E-2</v>
      </c>
      <c r="R30" s="2">
        <v>0.26619999999999999</v>
      </c>
      <c r="S30" s="2">
        <v>0</v>
      </c>
      <c r="T30" s="2">
        <v>0.59930000000000005</v>
      </c>
      <c r="U30" s="2">
        <v>3.3500000000000002E-2</v>
      </c>
      <c r="V30" s="2">
        <v>1.1000000000000001E-3</v>
      </c>
      <c r="W30" s="2">
        <v>2.5899999999999999E-2</v>
      </c>
      <c r="X30" s="2">
        <v>0.11020000000000001</v>
      </c>
      <c r="Y30" s="2">
        <v>1.0164</v>
      </c>
      <c r="Z30" s="2">
        <v>0.20749999999999999</v>
      </c>
      <c r="AA30" s="2">
        <v>2.0000000000000001E-4</v>
      </c>
      <c r="AB30" s="2">
        <v>0.34820000000000001</v>
      </c>
      <c r="AC30" s="3">
        <v>0.30830000000000002</v>
      </c>
      <c r="AD30" s="123">
        <v>667.07</v>
      </c>
      <c r="AE30" s="60">
        <v>146.75540000000001</v>
      </c>
      <c r="AF30" s="60">
        <v>448.97346471000003</v>
      </c>
      <c r="AG30" s="60">
        <f t="shared" si="0"/>
        <v>44.436699696207548</v>
      </c>
      <c r="AH30" s="60">
        <f t="shared" si="1"/>
        <v>140.5017560463474</v>
      </c>
      <c r="AI30" s="60">
        <v>17.088025608150001</v>
      </c>
      <c r="AJ30" s="60">
        <v>93.431743074233268</v>
      </c>
      <c r="AK30" s="60">
        <f t="shared" si="2"/>
        <v>1.8074370697710427</v>
      </c>
      <c r="AL30" s="60">
        <f t="shared" si="3"/>
        <v>54.682609405570354</v>
      </c>
      <c r="AM30" s="60">
        <v>68.665931669619169</v>
      </c>
      <c r="AN30" s="124">
        <v>1730.381478074403</v>
      </c>
      <c r="AO30" s="123">
        <v>1130.21</v>
      </c>
      <c r="AP30" s="60">
        <v>248.64619999999999</v>
      </c>
      <c r="AQ30" s="60">
        <v>760.69123113000001</v>
      </c>
      <c r="AR30" s="60">
        <f t="shared" si="4"/>
        <v>75.288653909860628</v>
      </c>
      <c r="AS30" s="60">
        <f t="shared" si="5"/>
        <v>238.0507138698222</v>
      </c>
      <c r="AT30" s="125">
        <v>102.30247628618299</v>
      </c>
      <c r="AU30" s="126">
        <v>12.663661233457432</v>
      </c>
      <c r="AV30" s="60">
        <v>163.65504324138132</v>
      </c>
      <c r="AW30" s="60">
        <f t="shared" si="6"/>
        <v>3.1659068115045219</v>
      </c>
      <c r="AX30" s="60">
        <f t="shared" si="7"/>
        <v>95.782059847796759</v>
      </c>
      <c r="AY30" s="60">
        <v>120.27524753287821</v>
      </c>
      <c r="AZ30" s="124">
        <v>3030.9362378285305</v>
      </c>
      <c r="BA30" s="127">
        <v>165</v>
      </c>
      <c r="BB30" s="60">
        <v>841.0324999999998</v>
      </c>
      <c r="BC30" s="60">
        <v>87.707659813355988</v>
      </c>
      <c r="BD30" s="61">
        <v>70.166127850684788</v>
      </c>
      <c r="BE30" s="61">
        <v>17.541531962671201</v>
      </c>
      <c r="BF30" s="60">
        <v>32.890378124999998</v>
      </c>
      <c r="BG30" s="61">
        <v>26.312302500000001</v>
      </c>
      <c r="BH30" s="61">
        <v>6.5780756249999968</v>
      </c>
      <c r="BI30" s="60">
        <v>70.199029269499974</v>
      </c>
      <c r="BJ30" s="61">
        <f t="shared" si="8"/>
        <v>41.08524546250171</v>
      </c>
      <c r="BK30" s="60">
        <f t="shared" si="9"/>
        <v>1.358000221218477</v>
      </c>
      <c r="BL30" s="60">
        <v>51.591478360392784</v>
      </c>
      <c r="BM30" s="124">
        <v>1300.105254681898</v>
      </c>
      <c r="BN30" s="123">
        <v>33.119999999999997</v>
      </c>
      <c r="BO30" s="60">
        <v>7.2863999999999995</v>
      </c>
      <c r="BP30" s="60">
        <v>22.291515359999998</v>
      </c>
      <c r="BQ30" s="60">
        <f t="shared" si="10"/>
        <v>2.20628044124064</v>
      </c>
      <c r="BR30" s="60">
        <f t="shared" si="11"/>
        <v>6.9759068167583997</v>
      </c>
      <c r="BS30" s="60">
        <v>4.1130810763500003</v>
      </c>
      <c r="BT30" s="60">
        <v>4.8772027398535496</v>
      </c>
      <c r="BU30" s="60">
        <f t="shared" si="12"/>
        <v>9.4349487002466925E-2</v>
      </c>
      <c r="BV30" s="60">
        <f t="shared" si="13"/>
        <v>2.8544706931486075</v>
      </c>
      <c r="BW30" s="60">
        <v>3.584409958810177</v>
      </c>
      <c r="BX30" s="124">
        <v>90.327130962016454</v>
      </c>
      <c r="BY30" s="59">
        <v>814.9</v>
      </c>
      <c r="BZ30" s="60">
        <v>59.487699999999997</v>
      </c>
      <c r="CA30" s="61">
        <f t="shared" si="14"/>
        <v>34.8162472036</v>
      </c>
      <c r="CB30" s="61">
        <f t="shared" si="15"/>
        <v>1.1507895564999999</v>
      </c>
      <c r="CC30" s="60">
        <v>43.719385000000003</v>
      </c>
      <c r="CD30" s="62">
        <v>1101.7285019999999</v>
      </c>
      <c r="CE30" s="123"/>
      <c r="CF30" s="60">
        <v>0</v>
      </c>
      <c r="CG30" s="61">
        <f t="shared" si="16"/>
        <v>0</v>
      </c>
      <c r="CH30" s="61">
        <f t="shared" si="17"/>
        <v>0</v>
      </c>
      <c r="CI30" s="60">
        <v>0</v>
      </c>
      <c r="CJ30" s="124">
        <v>0</v>
      </c>
      <c r="CK30" s="128">
        <v>1042.5763266835022</v>
      </c>
      <c r="CL30" s="129">
        <v>229.36679187037049</v>
      </c>
      <c r="CM30" s="129">
        <v>109.98024126887934</v>
      </c>
      <c r="CN30" s="130">
        <v>74.885779562999318</v>
      </c>
      <c r="CO30" s="131">
        <f t="shared" si="483"/>
        <v>36.50307324798402</v>
      </c>
      <c r="CP30" s="129">
        <v>701.70912440331131</v>
      </c>
      <c r="CQ30" s="131">
        <f t="shared" si="19"/>
        <v>69.450958878693342</v>
      </c>
      <c r="CR30" s="129">
        <v>219.59285339077223</v>
      </c>
      <c r="CS30" s="129">
        <v>152.10517134850267</v>
      </c>
      <c r="CT30" s="131">
        <f t="shared" si="20"/>
        <v>2.9424745397367844</v>
      </c>
      <c r="CU30" s="131">
        <f t="shared" si="21"/>
        <v>89.02228942479546</v>
      </c>
      <c r="CV30" s="129">
        <f t="shared" si="484"/>
        <v>2235.7376555745659</v>
      </c>
      <c r="CW30" s="124">
        <f t="shared" si="485"/>
        <v>2817.0294460239529</v>
      </c>
      <c r="CX30" s="123">
        <v>116.44684000000001</v>
      </c>
      <c r="CY30" s="60">
        <v>8.5006193200000002</v>
      </c>
      <c r="CZ30" s="60">
        <f t="shared" si="24"/>
        <v>0.16444448074540002</v>
      </c>
      <c r="DA30" s="60">
        <f t="shared" si="25"/>
        <v>4.9751404681777602</v>
      </c>
      <c r="DB30" s="60">
        <v>6.2473729660000004</v>
      </c>
      <c r="DC30" s="124">
        <v>157.43379874320001</v>
      </c>
      <c r="DD30" s="123">
        <v>3.90456</v>
      </c>
      <c r="DE30" s="60">
        <v>0.28503287999999999</v>
      </c>
      <c r="DF30" s="60">
        <f t="shared" si="26"/>
        <v>5.5139610635999998E-3</v>
      </c>
      <c r="DG30" s="60">
        <f t="shared" si="27"/>
        <v>0.16682062361184</v>
      </c>
      <c r="DH30" s="60">
        <v>0.20947964399999999</v>
      </c>
      <c r="DI30" s="124">
        <v>5.2788870287999998</v>
      </c>
      <c r="DJ30" s="59">
        <v>47.331269254592002</v>
      </c>
      <c r="DK30" s="60">
        <v>10.412879236010241</v>
      </c>
      <c r="DL30" s="60">
        <v>0.77707404023282634</v>
      </c>
      <c r="DM30" s="60">
        <v>31.856452765610911</v>
      </c>
      <c r="DN30" s="60">
        <f t="shared" si="28"/>
        <v>3.1529605560235745</v>
      </c>
      <c r="DO30" s="60">
        <f t="shared" si="29"/>
        <v>9.9691583284702787</v>
      </c>
      <c r="DP30" s="60">
        <v>6.5975702966405558</v>
      </c>
      <c r="DQ30" s="60">
        <f t="shared" si="30"/>
        <v>0.12762999738851155</v>
      </c>
      <c r="DR30" s="60">
        <f t="shared" si="31"/>
        <v>3.8613467723742247</v>
      </c>
      <c r="DS30" s="60">
        <v>4.848762279654327</v>
      </c>
      <c r="DT30" s="62">
        <v>122.18880944728902</v>
      </c>
      <c r="DU30" s="123">
        <v>199.58</v>
      </c>
      <c r="DV30" s="60">
        <v>43.907600000000002</v>
      </c>
      <c r="DW30" s="60">
        <v>134.32791774</v>
      </c>
      <c r="DX30" s="60">
        <f t="shared" si="32"/>
        <v>13.294971330398761</v>
      </c>
      <c r="DY30" s="60">
        <f t="shared" si="33"/>
        <v>42.036578577555602</v>
      </c>
      <c r="DZ30" s="60">
        <v>3.8655536754166699</v>
      </c>
      <c r="EA30" s="60">
        <v>2.1670279572500002</v>
      </c>
      <c r="EB30" s="60"/>
      <c r="EC30" s="60">
        <v>28.020911254204666</v>
      </c>
      <c r="ED30" s="60">
        <f t="shared" si="34"/>
        <v>0.54206452821258932</v>
      </c>
      <c r="EE30" s="60">
        <f t="shared" si="35"/>
        <v>16.399742687925858</v>
      </c>
      <c r="EF30" s="60">
        <v>20.593450531343571</v>
      </c>
      <c r="EG30" s="124">
        <v>518.95495338985791</v>
      </c>
      <c r="EH30" s="128">
        <v>1032.4149047476189</v>
      </c>
      <c r="EI30" s="129">
        <v>227.1312790444762</v>
      </c>
      <c r="EJ30" s="129">
        <v>1585.9986395655524</v>
      </c>
      <c r="EK30" s="129">
        <v>694.86994888509935</v>
      </c>
      <c r="EL30" s="129">
        <f t="shared" si="36"/>
        <v>68.774058320953827</v>
      </c>
      <c r="EM30" s="129">
        <v>217.45260180410298</v>
      </c>
      <c r="EN30" s="129">
        <v>258.45027837372049</v>
      </c>
      <c r="EO30" s="129">
        <f t="shared" si="37"/>
        <v>4.9997206351396235</v>
      </c>
      <c r="EP30" s="129">
        <f t="shared" si="38"/>
        <v>151.26267752323065</v>
      </c>
      <c r="EQ30" s="129">
        <v>3798.8650506164677</v>
      </c>
      <c r="ER30" s="124">
        <v>4786.5699637767493</v>
      </c>
      <c r="ES30" s="123">
        <v>366.58</v>
      </c>
      <c r="ET30" s="60">
        <v>80.647599999999997</v>
      </c>
      <c r="EU30" s="60">
        <v>246.72776873999999</v>
      </c>
      <c r="EV30" s="60">
        <f t="shared" si="39"/>
        <v>24.419634183272759</v>
      </c>
      <c r="EW30" s="60">
        <f t="shared" si="40"/>
        <v>77.210987949495589</v>
      </c>
      <c r="EX30" s="60">
        <v>28.815066609900001</v>
      </c>
      <c r="EY30" s="60">
        <v>52.762241780542702</v>
      </c>
      <c r="EZ30" s="60">
        <f t="shared" si="41"/>
        <v>1.0206855672445987</v>
      </c>
      <c r="FA30" s="60">
        <f t="shared" si="42"/>
        <v>30.880051722414667</v>
      </c>
      <c r="FB30" s="60">
        <v>38.776633856522103</v>
      </c>
      <c r="FC30" s="124">
        <v>977.17117318435783</v>
      </c>
      <c r="FD30" s="123">
        <v>0.83333333333333293</v>
      </c>
      <c r="FE30" s="60">
        <v>6.0833333333333302E-2</v>
      </c>
      <c r="FF30" s="60">
        <f t="shared" si="43"/>
        <v>1.1768208333333328E-3</v>
      </c>
      <c r="FG30" s="60">
        <f t="shared" si="44"/>
        <v>3.5603803333333316E-2</v>
      </c>
      <c r="FH30" s="60">
        <v>4.4708333333333301E-2</v>
      </c>
      <c r="FI30" s="124">
        <v>1.1266499999999995</v>
      </c>
      <c r="FJ30" s="123">
        <v>1212.7409</v>
      </c>
      <c r="FK30" s="60">
        <v>88.530085700000001</v>
      </c>
      <c r="FL30" s="60">
        <f t="shared" si="45"/>
        <v>1.7126145078665</v>
      </c>
      <c r="FM30" s="60">
        <f t="shared" si="46"/>
        <v>51.813826197467598</v>
      </c>
      <c r="FN30" s="60">
        <v>65.063500000000005</v>
      </c>
      <c r="FO30" s="124">
        <v>1639.6013828399998</v>
      </c>
      <c r="FP30" s="123">
        <v>943.70500000000015</v>
      </c>
      <c r="FQ30" s="60">
        <v>68.890465000000006</v>
      </c>
      <c r="FR30" s="60">
        <f t="shared" si="47"/>
        <v>1.3326860454250002</v>
      </c>
      <c r="FS30" s="60">
        <f t="shared" si="48"/>
        <v>40.319384669620007</v>
      </c>
      <c r="FT30" s="60">
        <v>50.62977325</v>
      </c>
      <c r="FU30" s="62">
        <v>1275.8702859</v>
      </c>
      <c r="FV30" s="132">
        <f t="shared" si="486"/>
        <v>5513.0366508365705</v>
      </c>
      <c r="FW30" s="133">
        <f t="shared" si="487"/>
        <v>1830.8933925274773</v>
      </c>
      <c r="FX30" s="133">
        <f t="shared" si="488"/>
        <v>145.64516483212623</v>
      </c>
      <c r="FY30" s="133">
        <f t="shared" si="489"/>
        <v>841.0324999999998</v>
      </c>
      <c r="FZ30" s="133">
        <f t="shared" si="490"/>
        <v>814.9</v>
      </c>
      <c r="GA30" s="133">
        <f t="shared" si="491"/>
        <v>0</v>
      </c>
      <c r="GB30" s="133">
        <f t="shared" si="492"/>
        <v>116.44684000000001</v>
      </c>
      <c r="GC30" s="133">
        <f t="shared" si="493"/>
        <v>3.90456</v>
      </c>
      <c r="GD30" s="133">
        <f t="shared" si="494"/>
        <v>1212.7409</v>
      </c>
      <c r="GE30" s="133">
        <f t="shared" si="495"/>
        <v>943.70500000000015</v>
      </c>
      <c r="GF30" s="133">
        <f t="shared" si="496"/>
        <v>3041.4474237340219</v>
      </c>
      <c r="GG30" s="134">
        <f t="shared" si="497"/>
        <v>1161.184479275656</v>
      </c>
      <c r="GH30" s="134">
        <f t="shared" si="498"/>
        <v>301.02421731665112</v>
      </c>
      <c r="GI30" s="133">
        <f t="shared" si="499"/>
        <v>1055.8539276119127</v>
      </c>
      <c r="GJ30" s="134">
        <f t="shared" si="500"/>
        <v>753.90817013679396</v>
      </c>
      <c r="GK30" s="135">
        <f t="shared" si="501"/>
        <v>20.42549422965245</v>
      </c>
      <c r="GL30" s="132">
        <f t="shared" si="502"/>
        <v>15519.606359542111</v>
      </c>
      <c r="GM30" s="136">
        <f t="shared" si="503"/>
        <v>19554.70401302306</v>
      </c>
      <c r="GN30" s="114">
        <f t="shared" si="504"/>
        <v>17177.105225123061</v>
      </c>
      <c r="GO30" s="115">
        <f t="shared" si="505"/>
        <v>9243.9444249982516</v>
      </c>
      <c r="GP30" s="115">
        <f t="shared" si="506"/>
        <v>585.41036497839593</v>
      </c>
      <c r="GQ30" s="30">
        <f t="shared" si="507"/>
        <v>0.53815496289084563</v>
      </c>
      <c r="GR30" s="31">
        <f t="shared" si="508"/>
        <v>3.4080851069258199E-2</v>
      </c>
      <c r="GS30" s="137">
        <f t="shared" si="72"/>
        <v>1.0896080065156235</v>
      </c>
      <c r="GT30" s="116">
        <f t="shared" si="509"/>
        <v>19554.70401302306</v>
      </c>
      <c r="GU30" s="115">
        <f t="shared" si="640"/>
        <v>9359.4429183137654</v>
      </c>
      <c r="GV30" s="115">
        <f t="shared" si="641"/>
        <v>588.53954423682148</v>
      </c>
      <c r="GW30" s="24">
        <f t="shared" si="510"/>
        <v>0.47862871829103398</v>
      </c>
      <c r="GX30" s="117">
        <f t="shared" si="511"/>
        <v>3.009708271957813E-2</v>
      </c>
      <c r="GY30" s="137">
        <f t="shared" si="78"/>
        <v>1.0796631582694678</v>
      </c>
      <c r="GZ30" s="114">
        <f t="shared" si="512"/>
        <v>14146.618492366761</v>
      </c>
      <c r="HA30" s="115">
        <f t="shared" si="513"/>
        <v>7855.3307751006059</v>
      </c>
      <c r="HB30" s="115">
        <f t="shared" si="514"/>
        <v>403.86885013266482</v>
      </c>
      <c r="HC30" s="30">
        <f t="shared" si="515"/>
        <v>0.55527974966874161</v>
      </c>
      <c r="HD30" s="31">
        <f t="shared" si="516"/>
        <v>2.8548790677474237E-2</v>
      </c>
      <c r="HE30" s="137">
        <f t="shared" si="84"/>
        <v>1.0914345444490328</v>
      </c>
      <c r="HF30" s="114">
        <f t="shared" si="517"/>
        <v>15876.999970441164</v>
      </c>
      <c r="HG30" s="115">
        <f t="shared" si="518"/>
        <v>9180.7881856732929</v>
      </c>
      <c r="HH30" s="115">
        <f t="shared" si="519"/>
        <v>462.13646245779785</v>
      </c>
      <c r="HI30" s="30">
        <f t="shared" si="520"/>
        <v>0.57824451740036076</v>
      </c>
      <c r="HJ30" s="31">
        <f t="shared" si="521"/>
        <v>2.9107291258939062E-2</v>
      </c>
      <c r="HK30" s="138">
        <f t="shared" si="90"/>
        <v>1.0951196352926462</v>
      </c>
      <c r="HL30" s="29">
        <f t="shared" si="522"/>
        <v>3.9755258979561989</v>
      </c>
      <c r="HM30" s="30">
        <f t="shared" si="523"/>
        <v>4.5595077722126449</v>
      </c>
      <c r="HN30" s="30">
        <f t="shared" si="524"/>
        <v>3.2798699495237886</v>
      </c>
      <c r="HO30" s="31">
        <f t="shared" si="525"/>
        <v>3.6932909700244494</v>
      </c>
      <c r="HR30" s="32">
        <f t="shared" si="526"/>
        <v>1051.9503258513396</v>
      </c>
      <c r="HS30" s="33">
        <f t="shared" si="96"/>
        <v>1216.7909419122445</v>
      </c>
      <c r="HT30" s="33">
        <f t="shared" si="527"/>
        <v>46.244136765978588</v>
      </c>
      <c r="HU30" s="33">
        <f t="shared" si="98"/>
        <v>53.40735355102867</v>
      </c>
      <c r="HV30" s="33">
        <f t="shared" si="528"/>
        <v>1373.3186333923834</v>
      </c>
      <c r="HW30" s="30">
        <f t="shared" si="529"/>
        <v>0.76599144602939151</v>
      </c>
      <c r="HX30" s="31">
        <f t="shared" si="530"/>
        <v>3.3673275554228756E-2</v>
      </c>
      <c r="HY30" s="139">
        <f t="shared" si="102"/>
        <v>1.1252468499761556</v>
      </c>
      <c r="HZ30" s="32">
        <f t="shared" si="531"/>
        <v>1786.132183935495</v>
      </c>
      <c r="IA30" s="33">
        <f t="shared" si="104"/>
        <v>2066.0190971581874</v>
      </c>
      <c r="IB30" s="33">
        <f t="shared" si="532"/>
        <v>91.118221954822587</v>
      </c>
      <c r="IC30" s="33">
        <f t="shared" si="106"/>
        <v>105.23243453562461</v>
      </c>
      <c r="ID30" s="33">
        <f t="shared" si="533"/>
        <v>2405.5049506575638</v>
      </c>
      <c r="IE30" s="30">
        <f t="shared" si="534"/>
        <v>0.74251860651845336</v>
      </c>
      <c r="IF30" s="31">
        <f t="shared" si="535"/>
        <v>3.7879041541741452E-2</v>
      </c>
      <c r="IG30" s="139">
        <f t="shared" si="110"/>
        <v>1.1222201291762575</v>
      </c>
      <c r="IH30" s="32">
        <f t="shared" si="536"/>
        <v>50.123999464252087</v>
      </c>
      <c r="II30" s="33">
        <f t="shared" si="112"/>
        <v>57.978430180300393</v>
      </c>
      <c r="IJ30" s="33">
        <f t="shared" si="537"/>
        <v>97.836430571903264</v>
      </c>
      <c r="IK30" s="33">
        <f t="shared" si="114"/>
        <v>112.99129366749108</v>
      </c>
      <c r="IL30" s="33">
        <f t="shared" si="538"/>
        <v>1031.8295672078555</v>
      </c>
      <c r="IM30" s="30">
        <f t="shared" si="539"/>
        <v>4.8577789450139811E-2</v>
      </c>
      <c r="IN30" s="31">
        <f t="shared" si="540"/>
        <v>9.4818401876823458E-2</v>
      </c>
      <c r="IO30" s="139">
        <f t="shared" si="118"/>
        <v>1.0222995100575569</v>
      </c>
      <c r="IP30" s="32">
        <f t="shared" si="541"/>
        <v>52.399460562086546</v>
      </c>
      <c r="IQ30" s="33">
        <f t="shared" si="120"/>
        <v>60.610456032165509</v>
      </c>
      <c r="IR30" s="33">
        <f t="shared" si="542"/>
        <v>2.3006299282431071</v>
      </c>
      <c r="IS30" s="33">
        <f t="shared" si="122"/>
        <v>2.6569975041279643</v>
      </c>
      <c r="IT30" s="33">
        <f t="shared" si="543"/>
        <v>71.688199176203526</v>
      </c>
      <c r="IU30" s="30">
        <f t="shared" si="544"/>
        <v>0.73093565139351746</v>
      </c>
      <c r="IV30" s="31">
        <f t="shared" si="545"/>
        <v>3.2092170743309556E-2</v>
      </c>
      <c r="IW30" s="139">
        <f t="shared" si="126"/>
        <v>1.1195086938215029</v>
      </c>
      <c r="IX30" s="32">
        <f t="shared" si="546"/>
        <v>42.475821588392002</v>
      </c>
      <c r="IY30" s="33">
        <f t="shared" si="128"/>
        <v>49.13178283129303</v>
      </c>
      <c r="IZ30" s="33">
        <f t="shared" si="547"/>
        <v>1.1507895564999999</v>
      </c>
      <c r="JA30" s="33">
        <f t="shared" si="130"/>
        <v>1.32904685880185</v>
      </c>
      <c r="JB30" s="33">
        <f t="shared" si="548"/>
        <v>874.3877</v>
      </c>
      <c r="JC30" s="30">
        <f t="shared" si="549"/>
        <v>4.8577789450139797E-2</v>
      </c>
      <c r="JD30" s="31">
        <f t="shared" si="550"/>
        <v>1.3161090400745572E-3</v>
      </c>
      <c r="JE30" s="139">
        <f t="shared" si="551"/>
        <v>1.0078160048971445</v>
      </c>
      <c r="JF30" s="32">
        <f t="shared" si="552"/>
        <v>0</v>
      </c>
      <c r="JG30" s="33">
        <f t="shared" si="136"/>
        <v>0</v>
      </c>
      <c r="JH30" s="33">
        <f t="shared" si="553"/>
        <v>0</v>
      </c>
      <c r="JI30" s="33">
        <f t="shared" si="138"/>
        <v>0</v>
      </c>
      <c r="JJ30" s="33">
        <f t="shared" si="554"/>
        <v>0</v>
      </c>
      <c r="JK30" s="30"/>
      <c r="JL30" s="31"/>
      <c r="JM30" s="139"/>
      <c r="JN30" s="32">
        <f t="shared" si="555"/>
        <v>1648.4535927888653</v>
      </c>
      <c r="JO30" s="33">
        <f t="shared" si="141"/>
        <v>1906.7662707788807</v>
      </c>
      <c r="JP30" s="33">
        <f t="shared" si="556"/>
        <v>108.89650666641414</v>
      </c>
      <c r="JQ30" s="33">
        <f t="shared" si="143"/>
        <v>125.76457554904169</v>
      </c>
      <c r="JR30" s="33">
        <f t="shared" si="557"/>
        <v>2235.7376555745659</v>
      </c>
      <c r="JS30" s="30">
        <f t="shared" si="558"/>
        <v>0.73731977840898622</v>
      </c>
      <c r="JT30" s="31">
        <f t="shared" si="559"/>
        <v>4.8707193527332097E-2</v>
      </c>
      <c r="JU30" s="139">
        <f t="shared" si="147"/>
        <v>1.1230827535540719</v>
      </c>
      <c r="JV30" s="32">
        <f t="shared" si="560"/>
        <v>6.0696713711768675</v>
      </c>
      <c r="JW30" s="33">
        <f t="shared" si="149"/>
        <v>7.0207888750402834</v>
      </c>
      <c r="JX30" s="33">
        <f t="shared" si="561"/>
        <v>0.16444448074540002</v>
      </c>
      <c r="JY30" s="33">
        <f t="shared" si="151"/>
        <v>0.18991693081286248</v>
      </c>
      <c r="JZ30" s="33">
        <f t="shared" si="562"/>
        <v>124.94745932000001</v>
      </c>
      <c r="KA30" s="30">
        <f t="shared" si="563"/>
        <v>4.8577789450139797E-2</v>
      </c>
      <c r="KB30" s="31">
        <f t="shared" si="564"/>
        <v>1.3161090400745574E-3</v>
      </c>
      <c r="KC30" s="139">
        <f t="shared" si="155"/>
        <v>1.0078160048971445</v>
      </c>
      <c r="KD30" s="32">
        <f t="shared" si="565"/>
        <v>0.20352116080644478</v>
      </c>
      <c r="KE30" s="33">
        <f t="shared" si="157"/>
        <v>0.2354129267048147</v>
      </c>
      <c r="KF30" s="33">
        <f t="shared" si="566"/>
        <v>5.5139610635999998E-3</v>
      </c>
      <c r="KG30" s="33">
        <f t="shared" si="159"/>
        <v>6.3680736323516399E-3</v>
      </c>
      <c r="KH30" s="33">
        <f t="shared" si="567"/>
        <v>4.1895928800000002</v>
      </c>
      <c r="KI30" s="30">
        <f t="shared" si="568"/>
        <v>4.857778945013979E-2</v>
      </c>
      <c r="KJ30" s="31">
        <f t="shared" si="569"/>
        <v>1.3161090400745572E-3</v>
      </c>
      <c r="KK30" s="139">
        <f t="shared" si="163"/>
        <v>1.0078160048971445</v>
      </c>
      <c r="KL30" s="32">
        <f t="shared" si="570"/>
        <v>74.617364713632526</v>
      </c>
      <c r="KM30" s="33">
        <f t="shared" si="165"/>
        <v>86.309905764258744</v>
      </c>
      <c r="KN30" s="33">
        <f t="shared" si="571"/>
        <v>3.2805905534120861</v>
      </c>
      <c r="KO30" s="33">
        <f t="shared" si="167"/>
        <v>3.7887540301356184</v>
      </c>
      <c r="KP30" s="33">
        <f t="shared" si="572"/>
        <v>96.975245593086527</v>
      </c>
      <c r="KQ30" s="30">
        <f t="shared" si="573"/>
        <v>0.76944754568326745</v>
      </c>
      <c r="KR30" s="31">
        <f t="shared" si="574"/>
        <v>3.3829154371803553E-2</v>
      </c>
      <c r="KS30" s="139">
        <f t="shared" si="171"/>
        <v>1.1258125664207603</v>
      </c>
      <c r="KT30" s="32">
        <f t="shared" si="575"/>
        <v>314.77991194388738</v>
      </c>
      <c r="KU30" s="33">
        <f t="shared" si="173"/>
        <v>364.10592414549455</v>
      </c>
      <c r="KV30" s="33">
        <f t="shared" si="576"/>
        <v>13.837035858611351</v>
      </c>
      <c r="KW30" s="33">
        <f t="shared" si="175"/>
        <v>15.98039271311025</v>
      </c>
      <c r="KX30" s="33">
        <f t="shared" si="577"/>
        <v>411.86901062687133</v>
      </c>
      <c r="KY30" s="30">
        <f t="shared" si="578"/>
        <v>0.76427190155624292</v>
      </c>
      <c r="KZ30" s="31">
        <f t="shared" si="579"/>
        <v>3.3595719759423409E-2</v>
      </c>
      <c r="LA30" s="139">
        <f t="shared" si="179"/>
        <v>1.1249653839645979</v>
      </c>
      <c r="LB30" s="32">
        <f t="shared" si="580"/>
        <v>1709.3788245714425</v>
      </c>
      <c r="LC30" s="33">
        <f t="shared" si="181"/>
        <v>1977.2384863817877</v>
      </c>
      <c r="LD30" s="33">
        <f t="shared" si="581"/>
        <v>73.773778956093452</v>
      </c>
      <c r="LE30" s="33">
        <f t="shared" si="183"/>
        <v>85.201337316392326</v>
      </c>
      <c r="LF30" s="33">
        <f t="shared" si="582"/>
        <v>3798.8650506164681</v>
      </c>
      <c r="LG30" s="30">
        <f t="shared" si="583"/>
        <v>0.44997092599908223</v>
      </c>
      <c r="LH30" s="31">
        <f t="shared" si="584"/>
        <v>1.9419952531380832E-2</v>
      </c>
      <c r="LI30" s="139">
        <f t="shared" si="187"/>
        <v>1.0735185947511672</v>
      </c>
      <c r="LJ30" s="32">
        <f t="shared" si="585"/>
        <v>579.09866839973051</v>
      </c>
      <c r="LK30" s="33">
        <f t="shared" si="189"/>
        <v>669.84342973796834</v>
      </c>
      <c r="LL30" s="33">
        <f t="shared" si="586"/>
        <v>25.440319750517357</v>
      </c>
      <c r="LM30" s="33">
        <f t="shared" si="191"/>
        <v>29.381025279872496</v>
      </c>
      <c r="LN30" s="33">
        <f t="shared" si="587"/>
        <v>775.53267713044272</v>
      </c>
      <c r="LO30" s="30">
        <f t="shared" si="588"/>
        <v>0.74671085497320377</v>
      </c>
      <c r="LP30" s="31">
        <f t="shared" si="589"/>
        <v>3.2803672238092371E-2</v>
      </c>
      <c r="LQ30" s="139">
        <f t="shared" si="195"/>
        <v>1.1220908798039817</v>
      </c>
      <c r="LR30" s="32">
        <f t="shared" si="590"/>
        <v>4.3436640066666643E-2</v>
      </c>
      <c r="LS30" s="33">
        <f t="shared" si="197"/>
        <v>5.0243161565113312E-2</v>
      </c>
      <c r="LT30" s="33">
        <f t="shared" si="591"/>
        <v>1.1768208333333328E-3</v>
      </c>
      <c r="LU30" s="33">
        <f t="shared" si="199"/>
        <v>1.359110380416666E-3</v>
      </c>
      <c r="LV30" s="33">
        <f t="shared" si="592"/>
        <v>0.89416666666666633</v>
      </c>
      <c r="LW30" s="30">
        <f t="shared" si="593"/>
        <v>4.857778945013979E-2</v>
      </c>
      <c r="LX30" s="31">
        <f t="shared" si="594"/>
        <v>1.3161090400745572E-3</v>
      </c>
      <c r="LY30" s="139">
        <f t="shared" si="203"/>
        <v>1.0078160048971445</v>
      </c>
      <c r="LZ30" s="32">
        <f t="shared" si="595"/>
        <v>63.212867960910472</v>
      </c>
      <c r="MA30" s="33">
        <f t="shared" si="205"/>
        <v>73.118324370385153</v>
      </c>
      <c r="MB30" s="33">
        <f t="shared" si="596"/>
        <v>1.7126145078665</v>
      </c>
      <c r="MC30" s="33">
        <f t="shared" si="207"/>
        <v>1.9778984951350209</v>
      </c>
      <c r="MD30" s="33">
        <f t="shared" si="597"/>
        <v>1301.2709387619045</v>
      </c>
      <c r="ME30" s="30">
        <f t="shared" si="598"/>
        <v>4.8577791202387428E-2</v>
      </c>
      <c r="MF30" s="31">
        <f t="shared" si="599"/>
        <v>1.3161090875478774E-3</v>
      </c>
      <c r="MG30" s="139">
        <f t="shared" si="211"/>
        <v>1.0078160051790754</v>
      </c>
      <c r="MH30" s="32">
        <f t="shared" si="600"/>
        <v>49.189649296936409</v>
      </c>
      <c r="MI30" s="33">
        <f t="shared" si="213"/>
        <v>56.897667341766351</v>
      </c>
      <c r="MJ30" s="33">
        <f t="shared" si="601"/>
        <v>1.3326860454250002</v>
      </c>
      <c r="MK30" s="33">
        <f t="shared" si="215"/>
        <v>1.5391191138613329</v>
      </c>
      <c r="ML30" s="33">
        <f t="shared" si="602"/>
        <v>1012.595465</v>
      </c>
      <c r="MM30" s="30">
        <f t="shared" si="603"/>
        <v>4.8577789450139804E-2</v>
      </c>
      <c r="MN30" s="31">
        <f t="shared" si="604"/>
        <v>1.3161090400745576E-3</v>
      </c>
      <c r="MO30" s="139">
        <f t="shared" si="605"/>
        <v>1.0078160048971445</v>
      </c>
      <c r="MP30" s="34">
        <v>3.6485835953695291</v>
      </c>
      <c r="MQ30" s="35">
        <v>4.2230835953695287</v>
      </c>
      <c r="MR30" s="35">
        <v>3.0051000000000001</v>
      </c>
      <c r="MS30" s="36">
        <v>3.3725000000000001</v>
      </c>
      <c r="MT30" s="34">
        <f t="shared" si="606"/>
        <v>1.0896080065156235</v>
      </c>
      <c r="MU30" s="35">
        <f t="shared" si="221"/>
        <v>1.0796631582694678</v>
      </c>
      <c r="MV30" s="35">
        <f t="shared" si="607"/>
        <v>1.0914345444490328</v>
      </c>
      <c r="MW30" s="36">
        <f t="shared" si="608"/>
        <v>1.0951196352926462</v>
      </c>
      <c r="MX30" s="41">
        <f t="shared" si="609"/>
        <v>3.9755258979561989</v>
      </c>
      <c r="MY30" s="271">
        <f t="shared" si="610"/>
        <v>4.5595077722126449</v>
      </c>
      <c r="MZ30" s="42">
        <f t="shared" si="611"/>
        <v>3.2798699495237886</v>
      </c>
      <c r="NA30" s="140">
        <f t="shared" si="612"/>
        <v>3.6932909700244494</v>
      </c>
      <c r="NB30" s="34">
        <f t="shared" si="613"/>
        <v>1.0896163037879754</v>
      </c>
      <c r="NC30" s="35">
        <f t="shared" si="229"/>
        <v>1.0796723207328383</v>
      </c>
      <c r="ND30" s="35">
        <f t="shared" si="614"/>
        <v>1.0914446621694953</v>
      </c>
      <c r="NE30" s="141">
        <f t="shared" si="231"/>
        <v>1.0951270710057197</v>
      </c>
      <c r="NF30" s="37">
        <f t="shared" si="615"/>
        <v>3.9755561712479883</v>
      </c>
      <c r="NG30" s="38">
        <f t="shared" si="233"/>
        <v>4.5595464660613976</v>
      </c>
      <c r="NH30" s="38">
        <f t="shared" si="616"/>
        <v>3.2799003542855503</v>
      </c>
      <c r="NI30" s="39">
        <f t="shared" si="235"/>
        <v>3.6933160469667898</v>
      </c>
      <c r="NJ30" s="118">
        <f t="shared" si="617"/>
        <v>-3.0273291789395529E-5</v>
      </c>
      <c r="NK30" s="118">
        <f t="shared" si="618"/>
        <v>-3.86938487526578E-5</v>
      </c>
      <c r="NL30" s="118">
        <f t="shared" si="619"/>
        <v>-3.0404761761637644E-5</v>
      </c>
      <c r="NM30" s="118">
        <f t="shared" si="620"/>
        <v>-2.5076942340440667E-5</v>
      </c>
      <c r="NN30" s="119">
        <f t="shared" si="621"/>
        <v>0.41341569268123957</v>
      </c>
      <c r="NO30" s="120">
        <f t="shared" si="622"/>
        <v>0.72226087513783921</v>
      </c>
      <c r="NP30" s="120">
        <f t="shared" ref="NP30:NP31" si="642">P30*IO30</f>
        <v>0.28224012428119849</v>
      </c>
      <c r="NQ30" s="120">
        <f t="shared" si="623"/>
        <v>2.1494566921372853E-2</v>
      </c>
      <c r="NR30" s="120">
        <f>R30*JE30+0.005</f>
        <v>0.27328062050361984</v>
      </c>
      <c r="NS30" s="120">
        <f t="shared" si="624"/>
        <v>0</v>
      </c>
      <c r="NT30" s="120">
        <f t="shared" si="625"/>
        <v>0.67306349420495537</v>
      </c>
      <c r="NU30" s="120">
        <f t="shared" si="626"/>
        <v>3.3761836164054343E-2</v>
      </c>
      <c r="NV30" s="120">
        <f t="shared" si="627"/>
        <v>1.1085976053868589E-3</v>
      </c>
      <c r="NW30" s="120">
        <f t="shared" si="628"/>
        <v>2.9158545470297691E-2</v>
      </c>
      <c r="NX30" s="120">
        <f t="shared" si="629"/>
        <v>0.12397118531289869</v>
      </c>
      <c r="NY30" s="120">
        <f t="shared" si="630"/>
        <v>1.0911242997050863</v>
      </c>
      <c r="NZ30" s="120">
        <f t="shared" si="631"/>
        <v>0.2328338575593262</v>
      </c>
      <c r="OA30" s="120">
        <f t="shared" si="632"/>
        <v>2.0156320097942891E-4</v>
      </c>
      <c r="OB30" s="120">
        <f t="shared" si="633"/>
        <v>0.3509215330033541</v>
      </c>
      <c r="OC30" s="121">
        <f t="shared" si="634"/>
        <v>0.31070967430978969</v>
      </c>
      <c r="OD30" s="4"/>
      <c r="OE30" s="4">
        <f t="shared" si="255"/>
        <v>21139.559437757205</v>
      </c>
      <c r="OF30" s="4"/>
      <c r="OG30" s="4"/>
      <c r="OH30" s="4">
        <f t="shared" si="256"/>
        <v>0</v>
      </c>
      <c r="OI30" s="4"/>
      <c r="OJ30" s="583">
        <f t="shared" si="257"/>
        <v>18872.714570742581</v>
      </c>
      <c r="OK30" s="284">
        <f t="shared" si="258"/>
        <v>1026.7739999999999</v>
      </c>
      <c r="OL30" s="584">
        <f>OK30/OJ30</f>
        <v>5.4405210026953726E-2</v>
      </c>
      <c r="OM30" s="585">
        <f t="shared" si="281"/>
        <v>1958.27</v>
      </c>
      <c r="ON30" s="284">
        <f>OM30*1.05</f>
        <v>2056.1835000000001</v>
      </c>
      <c r="OO30" s="33">
        <f>ON30/OK30</f>
        <v>2.0025667771096662</v>
      </c>
      <c r="OP30" s="586">
        <f t="shared" si="481"/>
        <v>5.4544856074697494E-2</v>
      </c>
      <c r="OQ30" s="33">
        <f t="shared" si="260"/>
        <v>0.24869769520680318</v>
      </c>
      <c r="OR30" s="39">
        <f t="shared" si="261"/>
        <v>0.52197831571042297</v>
      </c>
      <c r="OS30" s="587"/>
      <c r="OT30" s="284">
        <f t="shared" si="469"/>
        <v>0</v>
      </c>
      <c r="OU30" s="584"/>
      <c r="OV30" s="585">
        <f t="shared" si="283"/>
        <v>0</v>
      </c>
      <c r="OW30" s="284">
        <f>OV30*1.05</f>
        <v>0</v>
      </c>
      <c r="OX30" s="33"/>
      <c r="OY30" s="33"/>
      <c r="OZ30" s="33"/>
      <c r="PA30" s="588"/>
      <c r="PB30" s="32">
        <f t="shared" si="263"/>
        <v>4.5595077722126449</v>
      </c>
      <c r="PC30" s="589">
        <f t="shared" si="264"/>
        <v>1.0545448560746975</v>
      </c>
      <c r="PD30" s="590">
        <f t="shared" si="297"/>
        <v>4.8082054674194481</v>
      </c>
      <c r="PE30" s="591">
        <f t="shared" si="265"/>
        <v>0.41341569268123957</v>
      </c>
      <c r="PF30" s="592">
        <f t="shared" si="266"/>
        <v>0.72226087513783921</v>
      </c>
      <c r="PG30" s="592">
        <f t="shared" si="267"/>
        <v>0.28224012428119849</v>
      </c>
      <c r="PH30" s="592">
        <f t="shared" si="268"/>
        <v>2.1494566921372853E-2</v>
      </c>
      <c r="PI30" s="593">
        <f t="shared" si="284"/>
        <v>0.52197831571042297</v>
      </c>
      <c r="PJ30" s="593">
        <f t="shared" si="285"/>
        <v>0</v>
      </c>
      <c r="PK30" s="592">
        <f t="shared" si="269"/>
        <v>0.67306349420495537</v>
      </c>
      <c r="PL30" s="592">
        <f t="shared" si="270"/>
        <v>3.3761836164054343E-2</v>
      </c>
      <c r="PM30" s="592">
        <f t="shared" si="271"/>
        <v>1.1085976053868589E-3</v>
      </c>
      <c r="PN30" s="592">
        <f t="shared" si="272"/>
        <v>2.9158545470297691E-2</v>
      </c>
      <c r="PO30" s="592">
        <f t="shared" si="273"/>
        <v>0.12397118531289869</v>
      </c>
      <c r="PP30" s="592">
        <f t="shared" si="274"/>
        <v>1.0911242997050863</v>
      </c>
      <c r="PQ30" s="592">
        <f t="shared" si="275"/>
        <v>0.2328338575593262</v>
      </c>
      <c r="PR30" s="592">
        <f t="shared" si="276"/>
        <v>2.0156320097942891E-4</v>
      </c>
      <c r="PS30" s="592">
        <f t="shared" si="277"/>
        <v>0.3509215330033541</v>
      </c>
      <c r="PT30" s="594">
        <f t="shared" si="278"/>
        <v>0.31070967430978969</v>
      </c>
      <c r="PU30" s="334"/>
      <c r="PV30" s="310">
        <f t="shared" si="286"/>
        <v>4.8082441612682016</v>
      </c>
      <c r="PW30" s="281">
        <f t="shared" si="287"/>
        <v>-3.8693848753545979E-5</v>
      </c>
      <c r="PX30" s="4"/>
      <c r="QA30" s="133">
        <f t="shared" si="288"/>
        <v>1131.1631443885833</v>
      </c>
      <c r="QB30" s="323">
        <f t="shared" si="289"/>
        <v>0</v>
      </c>
      <c r="QC30" s="258"/>
      <c r="QD30" s="323">
        <v>0</v>
      </c>
      <c r="QF30" s="133">
        <f t="shared" si="279"/>
        <v>2160.5726443885828</v>
      </c>
      <c r="QH30" s="133">
        <f t="shared" si="290"/>
        <v>0</v>
      </c>
      <c r="QJ30" s="390">
        <f>'лист 1'!E24</f>
        <v>1958.27</v>
      </c>
      <c r="QK30" s="390">
        <f>'лист 1'!F24</f>
        <v>0</v>
      </c>
      <c r="QM30" s="389">
        <f t="shared" si="291"/>
        <v>0</v>
      </c>
      <c r="QN30" s="389">
        <f t="shared" si="292"/>
        <v>0</v>
      </c>
      <c r="QP30" s="4">
        <f t="shared" si="293"/>
        <v>18872.714570742581</v>
      </c>
      <c r="QQ30" s="4">
        <f t="shared" si="294"/>
        <v>19902.124070742579</v>
      </c>
      <c r="QS30" s="395">
        <f t="shared" si="295"/>
        <v>14.921861712408191</v>
      </c>
      <c r="QU30" s="5">
        <v>1</v>
      </c>
    </row>
    <row r="31" spans="1:463" ht="15.05" customHeight="1" x14ac:dyDescent="0.3">
      <c r="A31" s="452">
        <f t="shared" si="639"/>
        <v>20</v>
      </c>
      <c r="B31" s="25" t="s">
        <v>205</v>
      </c>
      <c r="C31" s="26">
        <v>9</v>
      </c>
      <c r="D31" s="256">
        <v>9753.9500000000007</v>
      </c>
      <c r="E31" s="27">
        <v>9714.6</v>
      </c>
      <c r="F31" s="28">
        <v>1187.8499999999999</v>
      </c>
      <c r="G31" s="311">
        <f t="shared" si="280"/>
        <v>8526.75</v>
      </c>
      <c r="H31" s="27">
        <v>39.4</v>
      </c>
      <c r="I31" s="257"/>
      <c r="J31" s="32">
        <v>3.5044052570283935</v>
      </c>
      <c r="K31" s="33">
        <v>4.0609052570283932</v>
      </c>
      <c r="L31" s="33">
        <v>2.8387000000000002</v>
      </c>
      <c r="M31" s="122">
        <v>3.2213000000000003</v>
      </c>
      <c r="N31" s="1">
        <v>0.3826</v>
      </c>
      <c r="O31" s="2">
        <v>0.63360000000000005</v>
      </c>
      <c r="P31" s="2">
        <v>0.28310525702839306</v>
      </c>
      <c r="Q31" s="2">
        <v>1.6799999999999999E-2</v>
      </c>
      <c r="R31" s="2">
        <v>0.23150000000000001</v>
      </c>
      <c r="S31" s="2">
        <v>2.24E-2</v>
      </c>
      <c r="T31" s="2">
        <v>0.60019999999999996</v>
      </c>
      <c r="U31" s="2">
        <v>2.4400000000000002E-2</v>
      </c>
      <c r="V31" s="2">
        <v>8.0000000000000004E-4</v>
      </c>
      <c r="W31" s="2">
        <v>2.5999999999999999E-2</v>
      </c>
      <c r="X31" s="2">
        <v>0.1205</v>
      </c>
      <c r="Y31" s="2">
        <v>0.9073</v>
      </c>
      <c r="Z31" s="2">
        <v>0.16900000000000001</v>
      </c>
      <c r="AA31" s="2">
        <v>1E-4</v>
      </c>
      <c r="AB31" s="2">
        <v>0.34</v>
      </c>
      <c r="AC31" s="3">
        <v>0.30259999999999998</v>
      </c>
      <c r="AD31" s="123">
        <v>1438.89</v>
      </c>
      <c r="AE31" s="60">
        <v>316.55579999999998</v>
      </c>
      <c r="AF31" s="60">
        <v>968.44923117000008</v>
      </c>
      <c r="AG31" s="60">
        <f t="shared" si="0"/>
        <v>95.851294205819599</v>
      </c>
      <c r="AH31" s="60">
        <f t="shared" si="1"/>
        <v>303.06650240233984</v>
      </c>
      <c r="AI31" s="60">
        <v>36.318261681475001</v>
      </c>
      <c r="AJ31" s="60">
        <v>201.49557055286081</v>
      </c>
      <c r="AK31" s="60">
        <f t="shared" si="2"/>
        <v>3.8979318123450928</v>
      </c>
      <c r="AL31" s="60">
        <f t="shared" si="3"/>
        <v>117.92890958633174</v>
      </c>
      <c r="AM31" s="60">
        <v>148.08544317021682</v>
      </c>
      <c r="AN31" s="124">
        <v>3731.7531678894634</v>
      </c>
      <c r="AO31" s="123">
        <v>2297.81</v>
      </c>
      <c r="AP31" s="60">
        <v>505.51819999999998</v>
      </c>
      <c r="AQ31" s="60">
        <v>1546.54791393</v>
      </c>
      <c r="AR31" s="60">
        <f t="shared" si="4"/>
        <v>153.06803323330783</v>
      </c>
      <c r="AS31" s="60">
        <f t="shared" si="5"/>
        <v>483.97670418525422</v>
      </c>
      <c r="AT31" s="125">
        <v>221.30829992862499</v>
      </c>
      <c r="AU31" s="126">
        <v>37.875509585781501</v>
      </c>
      <c r="AV31" s="60">
        <v>333.69646221167966</v>
      </c>
      <c r="AW31" s="60">
        <f t="shared" si="6"/>
        <v>6.4553580614849437</v>
      </c>
      <c r="AX31" s="60">
        <f t="shared" si="7"/>
        <v>195.30186104570532</v>
      </c>
      <c r="AY31" s="60">
        <v>245.24404380351527</v>
      </c>
      <c r="AZ31" s="124">
        <v>6180.1499038485845</v>
      </c>
      <c r="BA31" s="127">
        <v>349</v>
      </c>
      <c r="BB31" s="60">
        <v>1778.9111666666663</v>
      </c>
      <c r="BC31" s="60">
        <v>185.5149895446136</v>
      </c>
      <c r="BD31" s="61">
        <v>148.4119916356909</v>
      </c>
      <c r="BE31" s="61">
        <v>37.102997908922703</v>
      </c>
      <c r="BF31" s="60">
        <v>69.568133124999989</v>
      </c>
      <c r="BG31" s="61">
        <v>55.654506499999997</v>
      </c>
      <c r="BH31" s="61">
        <v>13.913626624999992</v>
      </c>
      <c r="BI31" s="60">
        <v>148.48158312154843</v>
      </c>
      <c r="BJ31" s="61">
        <f t="shared" si="8"/>
        <v>86.901519190382402</v>
      </c>
      <c r="BK31" s="60">
        <f t="shared" si="9"/>
        <v>2.8723762254863545</v>
      </c>
      <c r="BL31" s="60">
        <v>109.12379362289141</v>
      </c>
      <c r="BM31" s="124">
        <v>2749.9195992968635</v>
      </c>
      <c r="BN31" s="123">
        <v>60.13</v>
      </c>
      <c r="BO31" s="60">
        <v>13.2286</v>
      </c>
      <c r="BP31" s="60">
        <v>40.47067689</v>
      </c>
      <c r="BQ31" s="60">
        <f t="shared" si="10"/>
        <v>4.0055447745108603</v>
      </c>
      <c r="BR31" s="60">
        <f t="shared" si="11"/>
        <v>12.6648936259566</v>
      </c>
      <c r="BS31" s="60">
        <v>7.4117645061333297</v>
      </c>
      <c r="BT31" s="60">
        <v>8.8505960219177311</v>
      </c>
      <c r="BU31" s="60">
        <f t="shared" si="12"/>
        <v>0.17121478004399851</v>
      </c>
      <c r="BV31" s="60">
        <f t="shared" si="13"/>
        <v>5.1799706325557464</v>
      </c>
      <c r="BW31" s="60">
        <v>6.5045818709025527</v>
      </c>
      <c r="BX31" s="124">
        <v>163.91546314674432</v>
      </c>
      <c r="BY31" s="59">
        <v>1459.94</v>
      </c>
      <c r="BZ31" s="60">
        <v>106.57562</v>
      </c>
      <c r="CA31" s="61">
        <f t="shared" si="14"/>
        <v>62.37529996616</v>
      </c>
      <c r="CB31" s="61">
        <f t="shared" si="15"/>
        <v>2.0617053689000002</v>
      </c>
      <c r="CC31" s="60">
        <v>78.325781000000006</v>
      </c>
      <c r="CD31" s="62">
        <v>1973.8096812000001</v>
      </c>
      <c r="CE31" s="123">
        <v>141.19999999999999</v>
      </c>
      <c r="CF31" s="60">
        <v>10.307599999999999</v>
      </c>
      <c r="CG31" s="61">
        <f t="shared" si="16"/>
        <v>6.0327084367999992</v>
      </c>
      <c r="CH31" s="61">
        <f t="shared" si="17"/>
        <v>0.199400522</v>
      </c>
      <c r="CI31" s="60">
        <v>7.57538</v>
      </c>
      <c r="CJ31" s="124">
        <v>190.899576</v>
      </c>
      <c r="CK31" s="128">
        <v>2164.4685407174047</v>
      </c>
      <c r="CL31" s="129">
        <v>476.18307895782914</v>
      </c>
      <c r="CM31" s="129">
        <v>225.55045170951064</v>
      </c>
      <c r="CN31" s="130">
        <v>155.10089386514574</v>
      </c>
      <c r="CO31" s="131">
        <f t="shared" si="483"/>
        <v>75.603930714565294</v>
      </c>
      <c r="CP31" s="129">
        <v>1456.8020447354716</v>
      </c>
      <c r="CQ31" s="131">
        <f t="shared" si="19"/>
        <v>144.18552557564857</v>
      </c>
      <c r="CR31" s="129">
        <v>455.89163187951846</v>
      </c>
      <c r="CS31" s="129">
        <v>315.57930047677587</v>
      </c>
      <c r="CT31" s="131">
        <f t="shared" si="20"/>
        <v>6.10488156772323</v>
      </c>
      <c r="CU31" s="131">
        <f t="shared" si="21"/>
        <v>184.69846603144165</v>
      </c>
      <c r="CV31" s="129">
        <f t="shared" si="484"/>
        <v>4638.5834165969909</v>
      </c>
      <c r="CW31" s="124">
        <f t="shared" si="485"/>
        <v>5844.6151049122082</v>
      </c>
      <c r="CX31" s="123">
        <v>175.82060000000001</v>
      </c>
      <c r="CY31" s="60">
        <v>12.834903799999999</v>
      </c>
      <c r="CZ31" s="60">
        <f t="shared" si="24"/>
        <v>0.24829121401099999</v>
      </c>
      <c r="DA31" s="60">
        <f t="shared" si="25"/>
        <v>7.5118584772184001</v>
      </c>
      <c r="DB31" s="60">
        <v>9.4327751899999992</v>
      </c>
      <c r="DC31" s="124">
        <v>237.70593478800001</v>
      </c>
      <c r="DD31" s="123">
        <v>5.8811999999999998</v>
      </c>
      <c r="DE31" s="60">
        <v>0.42932759999999998</v>
      </c>
      <c r="DF31" s="60">
        <f t="shared" si="26"/>
        <v>8.3053424219999995E-3</v>
      </c>
      <c r="DG31" s="60">
        <f t="shared" si="27"/>
        <v>0.25127170579679997</v>
      </c>
      <c r="DH31" s="60">
        <v>0.31552638</v>
      </c>
      <c r="DI31" s="124">
        <v>7.9512647759999986</v>
      </c>
      <c r="DJ31" s="59">
        <v>98.378616323328004</v>
      </c>
      <c r="DK31" s="60">
        <v>21.643295591132162</v>
      </c>
      <c r="DL31" s="60">
        <v>1.6136510964349593</v>
      </c>
      <c r="DM31" s="60">
        <v>66.21402285226489</v>
      </c>
      <c r="DN31" s="60">
        <f t="shared" si="28"/>
        <v>6.553466697780066</v>
      </c>
      <c r="DO31" s="60">
        <f t="shared" si="29"/>
        <v>20.721016311387775</v>
      </c>
      <c r="DP31" s="60">
        <v>13.713019768010682</v>
      </c>
      <c r="DQ31" s="60">
        <f t="shared" si="30"/>
        <v>0.26527836741216665</v>
      </c>
      <c r="DR31" s="60">
        <f t="shared" si="31"/>
        <v>8.0257916535840756</v>
      </c>
      <c r="DS31" s="60">
        <v>10.078130281558536</v>
      </c>
      <c r="DT31" s="62">
        <v>253.96888309527503</v>
      </c>
      <c r="DU31" s="123">
        <v>451.79</v>
      </c>
      <c r="DV31" s="60">
        <v>99.393799999999999</v>
      </c>
      <c r="DW31" s="60">
        <v>304.07861487000002</v>
      </c>
      <c r="DX31" s="60">
        <f t="shared" si="32"/>
        <v>30.095876828143385</v>
      </c>
      <c r="DY31" s="60">
        <f t="shared" si="33"/>
        <v>95.158361737417806</v>
      </c>
      <c r="DZ31" s="60">
        <v>8.7104849165000005</v>
      </c>
      <c r="EA31" s="60">
        <v>5.6078966915833304</v>
      </c>
      <c r="EB31" s="60"/>
      <c r="EC31" s="60">
        <v>63.479398142900081</v>
      </c>
      <c r="ED31" s="60">
        <f t="shared" si="34"/>
        <v>1.2280089570744022</v>
      </c>
      <c r="EE31" s="60">
        <f t="shared" si="35"/>
        <v>37.152460392298842</v>
      </c>
      <c r="EF31" s="60">
        <v>46.653009731049174</v>
      </c>
      <c r="EG31" s="124">
        <v>1175.6558452224392</v>
      </c>
      <c r="EH31" s="128">
        <v>1893.9742748825392</v>
      </c>
      <c r="EI31" s="129">
        <v>416.67434047415873</v>
      </c>
      <c r="EJ31" s="129">
        <v>2960.6883945918453</v>
      </c>
      <c r="EK31" s="129">
        <v>1274.7450676325177</v>
      </c>
      <c r="EL31" s="129">
        <f t="shared" si="36"/>
        <v>126.16661832386082</v>
      </c>
      <c r="EM31" s="129">
        <v>398.91872146492011</v>
      </c>
      <c r="EN31" s="129">
        <v>477.86399166341755</v>
      </c>
      <c r="EO31" s="129">
        <f t="shared" si="37"/>
        <v>9.2442789187288135</v>
      </c>
      <c r="EP31" s="129">
        <f t="shared" si="38"/>
        <v>279.67850267286508</v>
      </c>
      <c r="EQ31" s="129">
        <v>7023.9460692444791</v>
      </c>
      <c r="ER31" s="124">
        <v>8850.1720472480429</v>
      </c>
      <c r="ES31" s="123">
        <v>618.42999999999995</v>
      </c>
      <c r="ET31" s="60">
        <v>136.05459999999999</v>
      </c>
      <c r="EU31" s="60">
        <v>416.23616679000003</v>
      </c>
      <c r="EV31" s="60">
        <f t="shared" si="39"/>
        <v>41.196558371873465</v>
      </c>
      <c r="EW31" s="60">
        <f t="shared" si="40"/>
        <v>130.25694603526262</v>
      </c>
      <c r="EX31" s="60">
        <v>48.474330091825003</v>
      </c>
      <c r="EY31" s="60">
        <v>89.0012420723736</v>
      </c>
      <c r="EZ31" s="60">
        <f t="shared" si="41"/>
        <v>1.7217290278900674</v>
      </c>
      <c r="FA31" s="60">
        <f t="shared" si="42"/>
        <v>52.089578945213951</v>
      </c>
      <c r="FB31" s="60">
        <v>65.409816947710198</v>
      </c>
      <c r="FC31" s="124">
        <v>1648.3273870822904</v>
      </c>
      <c r="FD31" s="123">
        <v>0.83333333333333293</v>
      </c>
      <c r="FE31" s="60">
        <v>6.0833333333333302E-2</v>
      </c>
      <c r="FF31" s="60">
        <f t="shared" si="43"/>
        <v>1.1768208333333328E-3</v>
      </c>
      <c r="FG31" s="60">
        <f t="shared" si="44"/>
        <v>3.5603803333333316E-2</v>
      </c>
      <c r="FH31" s="60">
        <v>4.4708333333333301E-2</v>
      </c>
      <c r="FI31" s="124">
        <v>1.1266499999999995</v>
      </c>
      <c r="FJ31" s="123">
        <v>2452.682225</v>
      </c>
      <c r="FK31" s="60">
        <v>179.04580242500001</v>
      </c>
      <c r="FL31" s="60">
        <f t="shared" si="45"/>
        <v>3.4636410479116253</v>
      </c>
      <c r="FM31" s="60">
        <f t="shared" si="46"/>
        <v>104.7897786936749</v>
      </c>
      <c r="FN31" s="60">
        <v>131.5865</v>
      </c>
      <c r="FO31" s="124">
        <v>3315.9774329100001</v>
      </c>
      <c r="FP31" s="123">
        <v>1908.5762500000001</v>
      </c>
      <c r="FQ31" s="60">
        <v>139.32606625</v>
      </c>
      <c r="FR31" s="60">
        <f t="shared" si="47"/>
        <v>2.6952627516062502</v>
      </c>
      <c r="FS31" s="60">
        <f t="shared" si="48"/>
        <v>81.543088142005004</v>
      </c>
      <c r="FT31" s="60">
        <v>102.39511581249999</v>
      </c>
      <c r="FU31" s="62">
        <v>2580.3569184749999</v>
      </c>
      <c r="FV31" s="132">
        <f t="shared" si="486"/>
        <v>11009.123146946391</v>
      </c>
      <c r="FW31" s="133">
        <f t="shared" si="487"/>
        <v>3454.0540527808416</v>
      </c>
      <c r="FX31" s="133">
        <f t="shared" si="488"/>
        <v>317.54593843603766</v>
      </c>
      <c r="FY31" s="133">
        <f t="shared" si="489"/>
        <v>1778.9111666666663</v>
      </c>
      <c r="FZ31" s="133">
        <f t="shared" si="490"/>
        <v>1459.94</v>
      </c>
      <c r="GA31" s="133">
        <f t="shared" si="491"/>
        <v>141.19999999999999</v>
      </c>
      <c r="GB31" s="133">
        <f t="shared" si="492"/>
        <v>175.82060000000001</v>
      </c>
      <c r="GC31" s="133">
        <f t="shared" si="493"/>
        <v>5.8811999999999998</v>
      </c>
      <c r="GD31" s="133">
        <f t="shared" si="494"/>
        <v>2452.682225</v>
      </c>
      <c r="GE31" s="133">
        <f t="shared" si="495"/>
        <v>1908.5762500000001</v>
      </c>
      <c r="GF31" s="133">
        <f t="shared" si="496"/>
        <v>6073.5437388702549</v>
      </c>
      <c r="GG31" s="134">
        <f t="shared" si="497"/>
        <v>2318.7988287233102</v>
      </c>
      <c r="GH31" s="134">
        <f t="shared" si="498"/>
        <v>601.12291801094455</v>
      </c>
      <c r="GI31" s="133">
        <f t="shared" si="499"/>
        <v>2100.7413174398175</v>
      </c>
      <c r="GJ31" s="134">
        <f t="shared" si="500"/>
        <v>1499.985936637948</v>
      </c>
      <c r="GK31" s="135">
        <f t="shared" si="501"/>
        <v>40.638840785873278</v>
      </c>
      <c r="GL31" s="132">
        <f t="shared" si="502"/>
        <v>30878.019636140009</v>
      </c>
      <c r="GM31" s="136">
        <f t="shared" si="503"/>
        <v>38906.304741536413</v>
      </c>
      <c r="GN31" s="114">
        <f t="shared" si="504"/>
        <v>34161.238565861408</v>
      </c>
      <c r="GO31" s="115">
        <f t="shared" si="505"/>
        <v>18452.65914389872</v>
      </c>
      <c r="GP31" s="115">
        <f t="shared" si="506"/>
        <v>1202.4826740238402</v>
      </c>
      <c r="GQ31" s="30">
        <f t="shared" si="507"/>
        <v>0.54016364507167336</v>
      </c>
      <c r="GR31" s="31">
        <f t="shared" si="508"/>
        <v>3.5200207150144894E-2</v>
      </c>
      <c r="GS31" s="137">
        <f t="shared" si="72"/>
        <v>1.0900961552702888</v>
      </c>
      <c r="GT31" s="116">
        <f t="shared" si="509"/>
        <v>38906.304741536413</v>
      </c>
      <c r="GU31" s="115">
        <f t="shared" si="640"/>
        <v>18683.163969507641</v>
      </c>
      <c r="GV31" s="115">
        <f t="shared" si="641"/>
        <v>1208.7276985133981</v>
      </c>
      <c r="GW31" s="24">
        <f t="shared" si="510"/>
        <v>0.48020916130751107</v>
      </c>
      <c r="GX31" s="117">
        <f t="shared" si="511"/>
        <v>3.1067656168923159E-2</v>
      </c>
      <c r="GY31" s="137">
        <f t="shared" si="78"/>
        <v>1.0800611555174531</v>
      </c>
      <c r="GZ31" s="114">
        <f t="shared" si="512"/>
        <v>27679.565798675081</v>
      </c>
      <c r="HA31" s="115">
        <f t="shared" si="513"/>
        <v>15460.058273290277</v>
      </c>
      <c r="HB31" s="115">
        <f t="shared" si="514"/>
        <v>816.05566754586926</v>
      </c>
      <c r="HC31" s="30">
        <f t="shared" si="515"/>
        <v>0.5585368782782818</v>
      </c>
      <c r="HD31" s="31">
        <f t="shared" si="516"/>
        <v>2.948224236902339E-2</v>
      </c>
      <c r="HE31" s="137">
        <f t="shared" si="84"/>
        <v>1.0920895281691685</v>
      </c>
      <c r="HF31" s="114">
        <f t="shared" si="517"/>
        <v>31411.318966564544</v>
      </c>
      <c r="HG31" s="115">
        <f t="shared" si="518"/>
        <v>18319.074128599263</v>
      </c>
      <c r="HH31" s="115">
        <f t="shared" si="519"/>
        <v>941.73969232875675</v>
      </c>
      <c r="HI31" s="30">
        <f t="shared" si="520"/>
        <v>0.58319977419919278</v>
      </c>
      <c r="HJ31" s="31">
        <f t="shared" si="521"/>
        <v>2.998090253170145E-2</v>
      </c>
      <c r="HK31" s="138">
        <f t="shared" si="90"/>
        <v>1.096031446419174</v>
      </c>
      <c r="HL31" s="29">
        <f t="shared" si="522"/>
        <v>3.8201386971956399</v>
      </c>
      <c r="HM31" s="30">
        <f t="shared" si="523"/>
        <v>4.3860260243529865</v>
      </c>
      <c r="HN31" s="30">
        <f t="shared" si="524"/>
        <v>3.1001145436138189</v>
      </c>
      <c r="HO31" s="31">
        <f t="shared" si="525"/>
        <v>3.5306460983500858</v>
      </c>
      <c r="HR31" s="32">
        <f t="shared" si="526"/>
        <v>2269.0602026261795</v>
      </c>
      <c r="HS31" s="33">
        <f t="shared" si="96"/>
        <v>2624.6219363777018</v>
      </c>
      <c r="HT31" s="33">
        <f t="shared" si="527"/>
        <v>99.749226018164691</v>
      </c>
      <c r="HU31" s="33">
        <f t="shared" si="98"/>
        <v>115.20038112837841</v>
      </c>
      <c r="HV31" s="33">
        <f t="shared" si="528"/>
        <v>2961.7088634043362</v>
      </c>
      <c r="HW31" s="30">
        <f t="shared" si="529"/>
        <v>0.76613209038312036</v>
      </c>
      <c r="HX31" s="31">
        <f t="shared" si="530"/>
        <v>3.3679618969539075E-2</v>
      </c>
      <c r="HY31" s="139">
        <f t="shared" si="102"/>
        <v>1.1252698715414164</v>
      </c>
      <c r="HZ31" s="32">
        <f t="shared" si="531"/>
        <v>3632.0480495817706</v>
      </c>
      <c r="IA31" s="33">
        <f t="shared" si="104"/>
        <v>4201.1899789512345</v>
      </c>
      <c r="IB31" s="33">
        <f t="shared" si="532"/>
        <v>197.39890088057427</v>
      </c>
      <c r="IC31" s="33">
        <f t="shared" si="106"/>
        <v>227.97599062697523</v>
      </c>
      <c r="ID31" s="33">
        <f t="shared" si="533"/>
        <v>4904.880876070305</v>
      </c>
      <c r="IE31" s="30">
        <f t="shared" si="534"/>
        <v>0.74049668918599643</v>
      </c>
      <c r="IF31" s="31">
        <f t="shared" si="535"/>
        <v>4.0245401645457785E-2</v>
      </c>
      <c r="IG31" s="139">
        <f t="shared" si="110"/>
        <v>1.1222698439103271</v>
      </c>
      <c r="IH31" s="32">
        <f t="shared" si="536"/>
        <v>106.01985341226653</v>
      </c>
      <c r="II31" s="33">
        <f t="shared" si="112"/>
        <v>122.6331644419687</v>
      </c>
      <c r="IJ31" s="33">
        <f t="shared" si="537"/>
        <v>206.93887436117726</v>
      </c>
      <c r="IK31" s="33">
        <f t="shared" si="114"/>
        <v>238.99370599972363</v>
      </c>
      <c r="IL31" s="33">
        <f t="shared" si="538"/>
        <v>2182.4758724578278</v>
      </c>
      <c r="IM31" s="30">
        <f t="shared" si="539"/>
        <v>4.8577789450139804E-2</v>
      </c>
      <c r="IN31" s="31">
        <f t="shared" si="540"/>
        <v>9.4818401876823472E-2</v>
      </c>
      <c r="IO31" s="139">
        <f t="shared" si="118"/>
        <v>1.0222995100575569</v>
      </c>
      <c r="IP31" s="32">
        <f t="shared" si="541"/>
        <v>95.129334395385058</v>
      </c>
      <c r="IQ31" s="33">
        <f t="shared" si="120"/>
        <v>110.0361010951419</v>
      </c>
      <c r="IR31" s="33">
        <f t="shared" si="542"/>
        <v>4.1767595545548586</v>
      </c>
      <c r="IS31" s="33">
        <f t="shared" si="122"/>
        <v>4.8237396095554059</v>
      </c>
      <c r="IT31" s="33">
        <f t="shared" si="543"/>
        <v>130.09163741805105</v>
      </c>
      <c r="IU31" s="30">
        <f t="shared" si="544"/>
        <v>0.7312486512079619</v>
      </c>
      <c r="IV31" s="31">
        <f t="shared" si="545"/>
        <v>3.2106287824887551E-2</v>
      </c>
      <c r="IW31" s="139">
        <f t="shared" si="126"/>
        <v>1.1195599276283628</v>
      </c>
      <c r="IX31" s="32">
        <f t="shared" si="546"/>
        <v>76.097865958715204</v>
      </c>
      <c r="IY31" s="33">
        <f t="shared" si="128"/>
        <v>88.022401554445878</v>
      </c>
      <c r="IZ31" s="33">
        <f t="shared" si="547"/>
        <v>2.0617053689000002</v>
      </c>
      <c r="JA31" s="33">
        <f t="shared" si="130"/>
        <v>2.3810635305426104</v>
      </c>
      <c r="JB31" s="33">
        <f t="shared" si="548"/>
        <v>1566.5156199999999</v>
      </c>
      <c r="JC31" s="30">
        <f t="shared" si="549"/>
        <v>4.8577789450139804E-2</v>
      </c>
      <c r="JD31" s="31">
        <f t="shared" si="550"/>
        <v>1.3161090400745576E-3</v>
      </c>
      <c r="JE31" s="139">
        <f t="shared" si="551"/>
        <v>1.0078160048971445</v>
      </c>
      <c r="JF31" s="32">
        <f t="shared" si="552"/>
        <v>7.3599042928959992</v>
      </c>
      <c r="JG31" s="33">
        <f t="shared" si="136"/>
        <v>8.5132012955928023</v>
      </c>
      <c r="JH31" s="33">
        <f t="shared" si="553"/>
        <v>0.199400522</v>
      </c>
      <c r="JI31" s="33">
        <f t="shared" si="138"/>
        <v>0.2302876628578</v>
      </c>
      <c r="JJ31" s="33">
        <f t="shared" si="554"/>
        <v>151.5076</v>
      </c>
      <c r="JK31" s="30">
        <f t="shared" ref="JK31:JK41" si="643">JF31/JJ31</f>
        <v>4.857778945013979E-2</v>
      </c>
      <c r="JL31" s="31">
        <f t="shared" ref="JL31:JL41" si="644">JH31/JJ31</f>
        <v>1.3161090400745574E-3</v>
      </c>
      <c r="JM31" s="139">
        <f t="shared" ref="JM31:JM41" si="645">1+JK31*(JI31*$GW$6-JI31)/JI31+JL31*(JJ31*$GX$6-JJ31)/JJ31</f>
        <v>1.0078160048971445</v>
      </c>
      <c r="JN31" s="32">
        <f t="shared" si="555"/>
        <v>3422.1715391266052</v>
      </c>
      <c r="JO31" s="33">
        <f t="shared" si="141"/>
        <v>3958.4258193077444</v>
      </c>
      <c r="JP31" s="33">
        <f t="shared" si="556"/>
        <v>225.8943378579371</v>
      </c>
      <c r="JQ31" s="33">
        <f t="shared" si="143"/>
        <v>260.8853707921316</v>
      </c>
      <c r="JR31" s="33">
        <f t="shared" si="557"/>
        <v>4638.5834165969909</v>
      </c>
      <c r="JS31" s="30">
        <f t="shared" si="558"/>
        <v>0.73776220707424867</v>
      </c>
      <c r="JT31" s="31">
        <f t="shared" si="559"/>
        <v>4.8698992250453092E-2</v>
      </c>
      <c r="JU31" s="139">
        <f t="shared" si="147"/>
        <v>1.1231508117481299</v>
      </c>
      <c r="JV31" s="32">
        <f t="shared" si="560"/>
        <v>9.1644673422064482</v>
      </c>
      <c r="JW31" s="33">
        <f t="shared" si="149"/>
        <v>10.600539374730198</v>
      </c>
      <c r="JX31" s="33">
        <f t="shared" si="561"/>
        <v>0.24829121401099999</v>
      </c>
      <c r="JY31" s="33">
        <f t="shared" si="151"/>
        <v>0.28675152306130391</v>
      </c>
      <c r="JZ31" s="33">
        <f t="shared" si="562"/>
        <v>188.65550379999999</v>
      </c>
      <c r="KA31" s="30">
        <f t="shared" si="563"/>
        <v>4.8577789450139797E-2</v>
      </c>
      <c r="KB31" s="31">
        <f t="shared" si="564"/>
        <v>1.3161090400745574E-3</v>
      </c>
      <c r="KC31" s="139">
        <f t="shared" si="155"/>
        <v>1.0078160048971445</v>
      </c>
      <c r="KD31" s="32">
        <f t="shared" si="565"/>
        <v>0.30655148107209595</v>
      </c>
      <c r="KE31" s="33">
        <f t="shared" si="157"/>
        <v>0.35458809815609343</v>
      </c>
      <c r="KF31" s="33">
        <f t="shared" si="566"/>
        <v>8.3053424219999995E-3</v>
      </c>
      <c r="KG31" s="33">
        <f t="shared" si="159"/>
        <v>9.5918399631678003E-3</v>
      </c>
      <c r="KH31" s="33">
        <f t="shared" si="567"/>
        <v>6.3105275999999986</v>
      </c>
      <c r="KI31" s="30">
        <f t="shared" si="568"/>
        <v>4.8577789450139797E-2</v>
      </c>
      <c r="KJ31" s="31">
        <f t="shared" si="569"/>
        <v>1.3161090400745576E-3</v>
      </c>
      <c r="KK31" s="139">
        <f t="shared" si="163"/>
        <v>1.0078160048971445</v>
      </c>
      <c r="KL31" s="32">
        <f t="shared" si="570"/>
        <v>155.09301763172581</v>
      </c>
      <c r="KM31" s="33">
        <f t="shared" si="165"/>
        <v>179.39609349461725</v>
      </c>
      <c r="KN31" s="33">
        <f t="shared" si="571"/>
        <v>6.8187450651922328</v>
      </c>
      <c r="KO31" s="33">
        <f t="shared" si="167"/>
        <v>7.8749686757905097</v>
      </c>
      <c r="KP31" s="33">
        <f t="shared" si="572"/>
        <v>201.56260563117067</v>
      </c>
      <c r="KQ31" s="30">
        <f t="shared" si="573"/>
        <v>0.76945332764512264</v>
      </c>
      <c r="KR31" s="31">
        <f t="shared" si="574"/>
        <v>3.3829415152875693E-2</v>
      </c>
      <c r="KS31" s="139">
        <f t="shared" si="171"/>
        <v>1.1258135128491713</v>
      </c>
      <c r="KT31" s="32">
        <f t="shared" si="575"/>
        <v>712.6030029982544</v>
      </c>
      <c r="KU31" s="33">
        <f t="shared" si="173"/>
        <v>824.26789356808092</v>
      </c>
      <c r="KV31" s="33">
        <f t="shared" si="576"/>
        <v>31.323885785217787</v>
      </c>
      <c r="KW31" s="33">
        <f t="shared" si="175"/>
        <v>36.175955693348023</v>
      </c>
      <c r="KX31" s="33">
        <f t="shared" si="577"/>
        <v>933.06019462098357</v>
      </c>
      <c r="KY31" s="30">
        <f t="shared" si="578"/>
        <v>0.76372672106939399</v>
      </c>
      <c r="KZ31" s="31">
        <f t="shared" si="579"/>
        <v>3.3571130743544148E-2</v>
      </c>
      <c r="LA31" s="139">
        <f t="shared" si="179"/>
        <v>1.124876145343749</v>
      </c>
      <c r="LB31" s="32">
        <f t="shared" si="580"/>
        <v>3138.5372288047961</v>
      </c>
      <c r="LC31" s="33">
        <f t="shared" si="181"/>
        <v>3630.3460125585079</v>
      </c>
      <c r="LD31" s="33">
        <f t="shared" si="581"/>
        <v>135.41089724258964</v>
      </c>
      <c r="LE31" s="33">
        <f t="shared" si="183"/>
        <v>156.38604522546677</v>
      </c>
      <c r="LF31" s="33">
        <f t="shared" si="582"/>
        <v>7023.9460692444791</v>
      </c>
      <c r="LG31" s="30">
        <f t="shared" si="583"/>
        <v>0.4468339018927559</v>
      </c>
      <c r="LH31" s="31">
        <f t="shared" si="584"/>
        <v>1.9278464826987904E-2</v>
      </c>
      <c r="LI31" s="139">
        <f t="shared" si="187"/>
        <v>1.0730051066282953</v>
      </c>
      <c r="LJ31" s="32">
        <f t="shared" si="585"/>
        <v>976.94736047618142</v>
      </c>
      <c r="LK31" s="33">
        <f t="shared" si="189"/>
        <v>1130.0350118627991</v>
      </c>
      <c r="LL31" s="33">
        <f t="shared" si="586"/>
        <v>42.918287399763535</v>
      </c>
      <c r="LM31" s="33">
        <f t="shared" si="191"/>
        <v>49.566330117986908</v>
      </c>
      <c r="LN31" s="33">
        <f t="shared" si="587"/>
        <v>1308.1963389541986</v>
      </c>
      <c r="LO31" s="30">
        <f t="shared" si="588"/>
        <v>0.74678955397259017</v>
      </c>
      <c r="LP31" s="31">
        <f t="shared" si="589"/>
        <v>3.2807221761584633E-2</v>
      </c>
      <c r="LQ31" s="139">
        <f t="shared" si="195"/>
        <v>1.1221037617583745</v>
      </c>
      <c r="LR31" s="32">
        <f t="shared" si="590"/>
        <v>4.3436640066666643E-2</v>
      </c>
      <c r="LS31" s="33">
        <f t="shared" si="197"/>
        <v>5.0243161565113312E-2</v>
      </c>
      <c r="LT31" s="33">
        <f t="shared" si="591"/>
        <v>1.1768208333333328E-3</v>
      </c>
      <c r="LU31" s="33">
        <f t="shared" si="199"/>
        <v>1.359110380416666E-3</v>
      </c>
      <c r="LV31" s="33">
        <f t="shared" si="592"/>
        <v>0.89416666666666633</v>
      </c>
      <c r="LW31" s="30">
        <f t="shared" si="593"/>
        <v>4.857778945013979E-2</v>
      </c>
      <c r="LX31" s="31">
        <f t="shared" si="594"/>
        <v>1.3161090400745572E-3</v>
      </c>
      <c r="LY31" s="139">
        <f t="shared" si="203"/>
        <v>1.0078160048971445</v>
      </c>
      <c r="LZ31" s="32">
        <f t="shared" si="595"/>
        <v>127.84353000628339</v>
      </c>
      <c r="MA31" s="33">
        <f t="shared" si="205"/>
        <v>147.87661115826799</v>
      </c>
      <c r="MB31" s="33">
        <f t="shared" si="596"/>
        <v>3.4636410479116253</v>
      </c>
      <c r="MC31" s="33">
        <f t="shared" si="207"/>
        <v>4.0001590462331365</v>
      </c>
      <c r="MD31" s="33">
        <f t="shared" si="597"/>
        <v>2631.7281213571432</v>
      </c>
      <c r="ME31" s="30">
        <f t="shared" si="598"/>
        <v>4.8577787716292051E-2</v>
      </c>
      <c r="MF31" s="31">
        <f t="shared" si="599"/>
        <v>1.3161089930997421E-3</v>
      </c>
      <c r="MG31" s="139">
        <f t="shared" si="211"/>
        <v>1.0078160046181741</v>
      </c>
      <c r="MH31" s="32">
        <f t="shared" si="600"/>
        <v>99.482567533246097</v>
      </c>
      <c r="MI31" s="33">
        <f t="shared" si="213"/>
        <v>115.07148586570577</v>
      </c>
      <c r="MJ31" s="33">
        <f t="shared" si="601"/>
        <v>2.6952627516062502</v>
      </c>
      <c r="MK31" s="33">
        <f t="shared" si="215"/>
        <v>3.1127589518300582</v>
      </c>
      <c r="ML31" s="33">
        <f t="shared" si="602"/>
        <v>2047.9023162499998</v>
      </c>
      <c r="MM31" s="30">
        <f t="shared" si="603"/>
        <v>4.8577789450139797E-2</v>
      </c>
      <c r="MN31" s="31">
        <f t="shared" si="604"/>
        <v>1.3161090400745576E-3</v>
      </c>
      <c r="MO31" s="139">
        <f t="shared" si="605"/>
        <v>1.0078160048971445</v>
      </c>
      <c r="MP31" s="34">
        <v>3.5044052570283935</v>
      </c>
      <c r="MQ31" s="35">
        <v>4.0609052570283932</v>
      </c>
      <c r="MR31" s="35">
        <v>2.8387000000000002</v>
      </c>
      <c r="MS31" s="36">
        <v>3.2213000000000003</v>
      </c>
      <c r="MT31" s="34">
        <f t="shared" si="606"/>
        <v>1.0900961552702888</v>
      </c>
      <c r="MU31" s="35">
        <f t="shared" si="221"/>
        <v>1.0800611555174531</v>
      </c>
      <c r="MV31" s="35">
        <f t="shared" si="607"/>
        <v>1.0920895281691685</v>
      </c>
      <c r="MW31" s="36">
        <f t="shared" si="608"/>
        <v>1.096031446419174</v>
      </c>
      <c r="MX31" s="41">
        <f t="shared" si="609"/>
        <v>3.8201386971956399</v>
      </c>
      <c r="MY31" s="271">
        <f t="shared" si="610"/>
        <v>4.3860260243529865</v>
      </c>
      <c r="MZ31" s="42">
        <f t="shared" si="611"/>
        <v>3.1001145436138189</v>
      </c>
      <c r="NA31" s="140">
        <f t="shared" si="612"/>
        <v>3.5306460983500858</v>
      </c>
      <c r="NB31" s="34">
        <f t="shared" si="613"/>
        <v>1.090081545267954</v>
      </c>
      <c r="NC31" s="35">
        <f t="shared" si="229"/>
        <v>1.0800392589708843</v>
      </c>
      <c r="ND31" s="35">
        <f t="shared" si="614"/>
        <v>1.0920988055870862</v>
      </c>
      <c r="NE31" s="141">
        <f t="shared" si="231"/>
        <v>1.0960385969241633</v>
      </c>
      <c r="NF31" s="37">
        <f t="shared" si="615"/>
        <v>3.8200874978266528</v>
      </c>
      <c r="NG31" s="38">
        <f t="shared" si="233"/>
        <v>4.385937104551914</v>
      </c>
      <c r="NH31" s="38">
        <f t="shared" si="616"/>
        <v>3.1001408794200618</v>
      </c>
      <c r="NI31" s="39">
        <f t="shared" si="235"/>
        <v>3.5306691322718078</v>
      </c>
      <c r="NJ31" s="118">
        <f t="shared" si="617"/>
        <v>5.1199368987120408E-5</v>
      </c>
      <c r="NK31" s="118">
        <f t="shared" si="618"/>
        <v>8.8919801072506743E-5</v>
      </c>
      <c r="NL31" s="118">
        <f t="shared" si="619"/>
        <v>-2.6335806242894222E-5</v>
      </c>
      <c r="NM31" s="118">
        <f t="shared" si="620"/>
        <v>-2.3033921721982153E-5</v>
      </c>
      <c r="NN31" s="119">
        <f t="shared" si="621"/>
        <v>0.43052825285174595</v>
      </c>
      <c r="NO31" s="120">
        <f t="shared" si="622"/>
        <v>0.71107017310158338</v>
      </c>
      <c r="NP31" s="120">
        <f t="shared" si="642"/>
        <v>0.28941836555484496</v>
      </c>
      <c r="NQ31" s="120">
        <f t="shared" si="623"/>
        <v>1.8808606784156492E-2</v>
      </c>
      <c r="NR31" s="120">
        <f>R31*JE31+0.005</f>
        <v>0.23830940513368898</v>
      </c>
      <c r="NS31" s="120">
        <f t="shared" si="624"/>
        <v>2.2575078509696037E-2</v>
      </c>
      <c r="NT31" s="120">
        <f t="shared" si="625"/>
        <v>0.67411511721122752</v>
      </c>
      <c r="NU31" s="120">
        <f t="shared" si="626"/>
        <v>2.4590710519490327E-2</v>
      </c>
      <c r="NV31" s="120">
        <f t="shared" si="627"/>
        <v>8.0625280391771563E-4</v>
      </c>
      <c r="NW31" s="120">
        <f t="shared" si="628"/>
        <v>2.9271151334078451E-2</v>
      </c>
      <c r="NX31" s="120">
        <f t="shared" si="629"/>
        <v>0.13554757551392174</v>
      </c>
      <c r="NY31" s="120">
        <f t="shared" si="630"/>
        <v>0.97353753324385228</v>
      </c>
      <c r="NZ31" s="120">
        <f t="shared" si="631"/>
        <v>0.18963553573716529</v>
      </c>
      <c r="OA31" s="120">
        <f t="shared" si="632"/>
        <v>1.0078160048971445E-4</v>
      </c>
      <c r="OB31" s="120">
        <f t="shared" si="633"/>
        <v>0.34265744157017924</v>
      </c>
      <c r="OC31" s="121">
        <f t="shared" si="634"/>
        <v>0.3049651230818759</v>
      </c>
      <c r="OD31" s="4"/>
      <c r="OE31" s="4">
        <f t="shared" si="255"/>
        <v>41936.299154615663</v>
      </c>
      <c r="OF31" s="4"/>
      <c r="OG31" s="4"/>
      <c r="OH31" s="4">
        <f t="shared" si="256"/>
        <v>122.14451301838446</v>
      </c>
      <c r="OI31" s="4"/>
      <c r="OJ31" s="583">
        <f t="shared" si="257"/>
        <v>37398.547403151824</v>
      </c>
      <c r="OK31" s="284">
        <f t="shared" si="258"/>
        <v>1839.5244</v>
      </c>
      <c r="OL31" s="584">
        <f>OK31/OJ31</f>
        <v>4.9187054785046841E-2</v>
      </c>
      <c r="OM31" s="585">
        <f t="shared" si="281"/>
        <v>3508.3</v>
      </c>
      <c r="ON31" s="284">
        <f>OM31*1.05</f>
        <v>3683.7150000000001</v>
      </c>
      <c r="OO31" s="33">
        <f>ON31/OK31</f>
        <v>2.0025366339255952</v>
      </c>
      <c r="OP31" s="586">
        <f t="shared" si="481"/>
        <v>4.9311824336914702E-2</v>
      </c>
      <c r="OQ31" s="33">
        <f t="shared" si="260"/>
        <v>0.21628294485003074</v>
      </c>
      <c r="OR31" s="39">
        <f t="shared" si="261"/>
        <v>0.45459234998371972</v>
      </c>
      <c r="OS31" s="587">
        <f t="shared" ref="OS31:OS32" si="646">OJ31</f>
        <v>37398.547403151824</v>
      </c>
      <c r="OT31" s="284">
        <f t="shared" si="469"/>
        <v>177.91199999999998</v>
      </c>
      <c r="OU31" s="584">
        <f>OT31/OS31</f>
        <v>4.7571901144215605E-3</v>
      </c>
      <c r="OV31" s="585">
        <f t="shared" si="283"/>
        <v>302.2</v>
      </c>
      <c r="OW31" s="284">
        <f>OV31*1.05</f>
        <v>317.31</v>
      </c>
      <c r="OX31" s="33">
        <f t="shared" ref="OX31:OX32" si="647">OW31/OT31</f>
        <v>1.7835221907459871</v>
      </c>
      <c r="OY31" s="30">
        <f t="shared" ref="OY31:OY32" si="648">OU31*(OW31-OT31)/OT31</f>
        <v>3.7273640202467335E-3</v>
      </c>
      <c r="OZ31" s="33">
        <f>(1+OY31)*MY31-MY31</f>
        <v>1.6348315595038798E-2</v>
      </c>
      <c r="PA31" s="588">
        <f>OZ31+NS31</f>
        <v>3.8923394104734832E-2</v>
      </c>
      <c r="PB31" s="32">
        <f t="shared" si="263"/>
        <v>4.3860260243529865</v>
      </c>
      <c r="PC31" s="589">
        <f t="shared" si="264"/>
        <v>1.0530391883571615</v>
      </c>
      <c r="PD31" s="590">
        <f t="shared" ref="PD31:PD32" si="649">PB31*PC31</f>
        <v>4.6186572847980569</v>
      </c>
      <c r="PE31" s="591">
        <f t="shared" si="265"/>
        <v>0.43052825285174595</v>
      </c>
      <c r="PF31" s="592">
        <f t="shared" si="266"/>
        <v>0.71107017310158338</v>
      </c>
      <c r="PG31" s="592">
        <f t="shared" si="267"/>
        <v>0.28941836555484496</v>
      </c>
      <c r="PH31" s="592">
        <f t="shared" si="268"/>
        <v>1.8808606784156492E-2</v>
      </c>
      <c r="PI31" s="593">
        <f t="shared" si="284"/>
        <v>0.45459234998371972</v>
      </c>
      <c r="PJ31" s="593">
        <f t="shared" si="285"/>
        <v>3.8923394104734832E-2</v>
      </c>
      <c r="PK31" s="592">
        <f t="shared" si="269"/>
        <v>0.67411511721122752</v>
      </c>
      <c r="PL31" s="592">
        <f t="shared" si="270"/>
        <v>2.4590710519490327E-2</v>
      </c>
      <c r="PM31" s="592">
        <f t="shared" si="271"/>
        <v>8.0625280391771563E-4</v>
      </c>
      <c r="PN31" s="592">
        <f t="shared" si="272"/>
        <v>2.9271151334078451E-2</v>
      </c>
      <c r="PO31" s="592">
        <f t="shared" si="273"/>
        <v>0.13554757551392174</v>
      </c>
      <c r="PP31" s="592">
        <f t="shared" si="274"/>
        <v>0.97353753324385228</v>
      </c>
      <c r="PQ31" s="592">
        <f t="shared" si="275"/>
        <v>0.18963553573716529</v>
      </c>
      <c r="PR31" s="592">
        <f t="shared" si="276"/>
        <v>1.0078160048971445E-4</v>
      </c>
      <c r="PS31" s="592">
        <f t="shared" si="277"/>
        <v>0.34265744157017924</v>
      </c>
      <c r="PT31" s="594">
        <f t="shared" si="278"/>
        <v>0.3049651230818759</v>
      </c>
      <c r="PU31" s="334"/>
      <c r="PV31" s="310">
        <f t="shared" si="286"/>
        <v>4.6185683649969835</v>
      </c>
      <c r="PW31" s="281">
        <f t="shared" si="287"/>
        <v>8.8919801073394922E-5</v>
      </c>
      <c r="PX31" s="4"/>
      <c r="QA31" s="133">
        <f t="shared" si="288"/>
        <v>2032.0047202236824</v>
      </c>
      <c r="QB31" s="323">
        <f t="shared" si="289"/>
        <v>192.49205068255068</v>
      </c>
      <c r="QC31" s="258"/>
      <c r="QD31" s="323">
        <f t="shared" ref="QD31:QD32" si="650">G31</f>
        <v>8526.75</v>
      </c>
      <c r="QF31" s="133">
        <f t="shared" si="279"/>
        <v>3876.1953202236823</v>
      </c>
      <c r="QH31" s="133">
        <f t="shared" si="290"/>
        <v>331.89005068254772</v>
      </c>
      <c r="QJ31" s="390">
        <f>'лист 1'!E28</f>
        <v>3508.3</v>
      </c>
      <c r="QK31" s="390">
        <f>'лист 1'!F28</f>
        <v>302.2</v>
      </c>
      <c r="QM31" s="389">
        <f t="shared" si="291"/>
        <v>0</v>
      </c>
      <c r="QN31" s="389">
        <f t="shared" si="292"/>
        <v>0</v>
      </c>
      <c r="QP31" s="4">
        <f t="shared" si="293"/>
        <v>37398.547403151824</v>
      </c>
      <c r="QQ31" s="4">
        <f t="shared" si="294"/>
        <v>39382.136003151834</v>
      </c>
      <c r="QS31" s="395">
        <f t="shared" si="295"/>
        <v>13.957875626704226</v>
      </c>
      <c r="QU31" s="5">
        <v>1</v>
      </c>
    </row>
    <row r="32" spans="1:463" ht="15.05" customHeight="1" x14ac:dyDescent="0.3">
      <c r="A32" s="452">
        <f t="shared" si="639"/>
        <v>21</v>
      </c>
      <c r="B32" s="25" t="s">
        <v>211</v>
      </c>
      <c r="C32" s="26">
        <v>9</v>
      </c>
      <c r="D32" s="256">
        <v>9282.4</v>
      </c>
      <c r="E32" s="27">
        <v>9240.7000000000007</v>
      </c>
      <c r="F32" s="28">
        <v>1078</v>
      </c>
      <c r="G32" s="311">
        <f t="shared" si="280"/>
        <v>8162.7000000000007</v>
      </c>
      <c r="H32" s="27">
        <v>41.7</v>
      </c>
      <c r="I32" s="257"/>
      <c r="J32" s="32">
        <v>3.3233815782731231</v>
      </c>
      <c r="K32" s="33">
        <v>3.9408815782731228</v>
      </c>
      <c r="L32" s="33">
        <v>2.6972</v>
      </c>
      <c r="M32" s="122">
        <v>3.0301</v>
      </c>
      <c r="N32" s="1">
        <v>0.33289999999999997</v>
      </c>
      <c r="O32" s="2">
        <v>0.57979999999999998</v>
      </c>
      <c r="P32" s="2">
        <v>0.29328157827312323</v>
      </c>
      <c r="Q32" s="2">
        <v>1.4500000000000001E-2</v>
      </c>
      <c r="R32" s="2">
        <v>0.30259999999999998</v>
      </c>
      <c r="S32" s="2">
        <v>1.17E-2</v>
      </c>
      <c r="T32" s="2">
        <v>0.60460000000000003</v>
      </c>
      <c r="U32" s="2">
        <v>2.23E-2</v>
      </c>
      <c r="V32" s="2">
        <v>6.9999999999999999E-4</v>
      </c>
      <c r="W32" s="2">
        <v>2.6499999999999999E-2</v>
      </c>
      <c r="X32" s="2">
        <v>0.12659999999999999</v>
      </c>
      <c r="Y32" s="2">
        <v>0.89429999999999998</v>
      </c>
      <c r="Z32" s="2">
        <v>8.5199999999999998E-2</v>
      </c>
      <c r="AA32" s="2">
        <v>1E-4</v>
      </c>
      <c r="AB32" s="2">
        <v>0.34260000000000002</v>
      </c>
      <c r="AC32" s="3">
        <v>0.30320000000000003</v>
      </c>
      <c r="AD32" s="123">
        <v>1191.44</v>
      </c>
      <c r="AE32" s="60">
        <v>262.11680000000001</v>
      </c>
      <c r="AF32" s="60">
        <v>801.90226632000008</v>
      </c>
      <c r="AG32" s="60">
        <f t="shared" si="0"/>
        <v>79.367474906755689</v>
      </c>
      <c r="AH32" s="60">
        <f t="shared" si="1"/>
        <v>250.94729522218083</v>
      </c>
      <c r="AI32" s="60">
        <v>30.054833790208399</v>
      </c>
      <c r="AJ32" s="60">
        <v>166.842514852703</v>
      </c>
      <c r="AK32" s="60">
        <f t="shared" si="2"/>
        <v>3.2275684498255397</v>
      </c>
      <c r="AL32" s="60">
        <f t="shared" si="3"/>
        <v>97.647584982811779</v>
      </c>
      <c r="AM32" s="60">
        <v>122.61782074814558</v>
      </c>
      <c r="AN32" s="124">
        <v>3089.9690828532684</v>
      </c>
      <c r="AO32" s="123">
        <v>2001.06</v>
      </c>
      <c r="AP32" s="60">
        <v>440.23320000000001</v>
      </c>
      <c r="AQ32" s="60">
        <v>1346.8194361799999</v>
      </c>
      <c r="AR32" s="60">
        <f t="shared" si="4"/>
        <v>133.30010687647933</v>
      </c>
      <c r="AS32" s="60">
        <f t="shared" si="5"/>
        <v>421.47367435816915</v>
      </c>
      <c r="AT32" s="125">
        <v>192.68217570594999</v>
      </c>
      <c r="AU32" s="126">
        <v>28.089078374211432</v>
      </c>
      <c r="AV32" s="60">
        <v>290.59802126767431</v>
      </c>
      <c r="AW32" s="60">
        <f t="shared" si="6"/>
        <v>5.6216187214231601</v>
      </c>
      <c r="AX32" s="60">
        <f t="shared" si="7"/>
        <v>170.07772271128923</v>
      </c>
      <c r="AY32" s="60">
        <v>213.56964165768125</v>
      </c>
      <c r="AZ32" s="124">
        <v>5381.9549697735665</v>
      </c>
      <c r="BA32" s="127">
        <v>344</v>
      </c>
      <c r="BB32" s="60">
        <v>1753.4253333333331</v>
      </c>
      <c r="BC32" s="60">
        <v>182.85718167148158</v>
      </c>
      <c r="BD32" s="61">
        <v>146.28574533718526</v>
      </c>
      <c r="BE32" s="61">
        <v>36.571436334296322</v>
      </c>
      <c r="BF32" s="60">
        <v>68.571454999999986</v>
      </c>
      <c r="BG32" s="61">
        <v>54.85716399999999</v>
      </c>
      <c r="BH32" s="61">
        <v>13.714290999999996</v>
      </c>
      <c r="BI32" s="60">
        <v>146.35433981035146</v>
      </c>
      <c r="BJ32" s="61">
        <f t="shared" si="8"/>
        <v>85.656511752124786</v>
      </c>
      <c r="BK32" s="60">
        <f t="shared" si="9"/>
        <v>2.831224703631249</v>
      </c>
      <c r="BL32" s="60">
        <v>107.56041549075832</v>
      </c>
      <c r="BM32" s="124">
        <v>2710.5224703671092</v>
      </c>
      <c r="BN32" s="123">
        <v>49.29</v>
      </c>
      <c r="BO32" s="60">
        <v>10.8438</v>
      </c>
      <c r="BP32" s="60">
        <v>33.174782370000003</v>
      </c>
      <c r="BQ32" s="60">
        <f t="shared" si="10"/>
        <v>3.2834409102883804</v>
      </c>
      <c r="BR32" s="60">
        <f t="shared" si="11"/>
        <v>10.381716394867802</v>
      </c>
      <c r="BS32" s="60">
        <v>6.3797679150583297</v>
      </c>
      <c r="BT32" s="60">
        <v>7.2772495708092579</v>
      </c>
      <c r="BU32" s="60">
        <f t="shared" si="12"/>
        <v>0.1407783929473051</v>
      </c>
      <c r="BV32" s="60">
        <f t="shared" si="13"/>
        <v>4.259141301808393</v>
      </c>
      <c r="BW32" s="60">
        <v>5.3482799927933797</v>
      </c>
      <c r="BX32" s="124">
        <v>134.77665581839315</v>
      </c>
      <c r="BY32" s="59">
        <v>1826.86</v>
      </c>
      <c r="BZ32" s="60">
        <v>133.36078000000001</v>
      </c>
      <c r="CA32" s="61">
        <f t="shared" si="14"/>
        <v>78.05179698904</v>
      </c>
      <c r="CB32" s="61">
        <f t="shared" si="15"/>
        <v>2.5798642891000001</v>
      </c>
      <c r="CC32" s="60">
        <v>98.011038999999997</v>
      </c>
      <c r="CD32" s="62">
        <v>2469.8781828000001</v>
      </c>
      <c r="CE32" s="123">
        <v>70.599999999999994</v>
      </c>
      <c r="CF32" s="60">
        <v>5.1537999999999995</v>
      </c>
      <c r="CG32" s="61">
        <f t="shared" si="16"/>
        <v>3.0163542183999996</v>
      </c>
      <c r="CH32" s="61">
        <f t="shared" si="17"/>
        <v>9.9700260999999998E-2</v>
      </c>
      <c r="CI32" s="60">
        <v>3.78769</v>
      </c>
      <c r="CJ32" s="124">
        <v>95.449787999999998</v>
      </c>
      <c r="CK32" s="128">
        <v>2074.9680016152674</v>
      </c>
      <c r="CL32" s="129">
        <v>456.49296035535895</v>
      </c>
      <c r="CM32" s="129">
        <v>216.12741462932428</v>
      </c>
      <c r="CN32" s="130">
        <v>147.6026160902843</v>
      </c>
      <c r="CO32" s="131">
        <f t="shared" si="483"/>
        <v>71.948895213209084</v>
      </c>
      <c r="CP32" s="129">
        <v>1396.5634383911606</v>
      </c>
      <c r="CQ32" s="131">
        <f t="shared" si="19"/>
        <v>138.22346975132675</v>
      </c>
      <c r="CR32" s="129">
        <v>437.04056241012978</v>
      </c>
      <c r="CS32" s="129">
        <v>302.52308249435123</v>
      </c>
      <c r="CT32" s="131">
        <f t="shared" si="20"/>
        <v>5.8523090308532248</v>
      </c>
      <c r="CU32" s="131">
        <f t="shared" si="21"/>
        <v>177.05707944530397</v>
      </c>
      <c r="CV32" s="129">
        <f t="shared" si="484"/>
        <v>4446.6748974854627</v>
      </c>
      <c r="CW32" s="124">
        <f t="shared" si="485"/>
        <v>5602.810370831683</v>
      </c>
      <c r="CX32" s="123">
        <v>152.95016000000001</v>
      </c>
      <c r="CY32" s="60">
        <v>11.16536168</v>
      </c>
      <c r="CZ32" s="60">
        <f t="shared" si="24"/>
        <v>0.21599392169960002</v>
      </c>
      <c r="DA32" s="60">
        <f t="shared" si="25"/>
        <v>6.53472889973024</v>
      </c>
      <c r="DB32" s="60">
        <v>8.205776084</v>
      </c>
      <c r="DC32" s="124">
        <v>206.78555731680001</v>
      </c>
      <c r="DD32" s="123">
        <v>5.1086400000000003</v>
      </c>
      <c r="DE32" s="60">
        <v>0.37293071999999999</v>
      </c>
      <c r="DF32" s="60">
        <f t="shared" si="26"/>
        <v>7.2143447784E-3</v>
      </c>
      <c r="DG32" s="60">
        <f t="shared" si="27"/>
        <v>0.21826441663296001</v>
      </c>
      <c r="DH32" s="60">
        <v>0.27407853599999998</v>
      </c>
      <c r="DI32" s="124">
        <v>6.9067791072000011</v>
      </c>
      <c r="DJ32" s="59">
        <v>95.505241493532012</v>
      </c>
      <c r="DK32" s="60">
        <v>21.011153128577043</v>
      </c>
      <c r="DL32" s="60">
        <v>1.5671827757955625</v>
      </c>
      <c r="DM32" s="60">
        <v>64.280089302946209</v>
      </c>
      <c r="DN32" s="60">
        <f t="shared" si="28"/>
        <v>6.3620575586697985</v>
      </c>
      <c r="DO32" s="60">
        <f t="shared" si="29"/>
        <v>20.115811146463987</v>
      </c>
      <c r="DP32" s="60">
        <v>13.312547669162111</v>
      </c>
      <c r="DQ32" s="60">
        <f t="shared" si="30"/>
        <v>0.25753123465994104</v>
      </c>
      <c r="DR32" s="60">
        <f t="shared" si="31"/>
        <v>7.7914081492351706</v>
      </c>
      <c r="DS32" s="60">
        <v>9.7838107185006464</v>
      </c>
      <c r="DT32" s="62">
        <v>246.55203010621631</v>
      </c>
      <c r="DU32" s="123">
        <v>451.79</v>
      </c>
      <c r="DV32" s="60">
        <v>99.393799999999999</v>
      </c>
      <c r="DW32" s="60">
        <v>304.07861487000002</v>
      </c>
      <c r="DX32" s="60">
        <f t="shared" si="32"/>
        <v>30.095876828143385</v>
      </c>
      <c r="DY32" s="60">
        <f t="shared" si="33"/>
        <v>95.158361737417806</v>
      </c>
      <c r="DZ32" s="60">
        <v>8.7104849165000005</v>
      </c>
      <c r="EA32" s="60">
        <v>5.6078966915833304</v>
      </c>
      <c r="EB32" s="60"/>
      <c r="EC32" s="60">
        <v>63.479398142900081</v>
      </c>
      <c r="ED32" s="60">
        <f t="shared" si="34"/>
        <v>1.2280089570744022</v>
      </c>
      <c r="EE32" s="60">
        <f t="shared" si="35"/>
        <v>37.152460392298842</v>
      </c>
      <c r="EF32" s="60">
        <v>46.653009731049174</v>
      </c>
      <c r="EG32" s="124">
        <v>1175.6558452224392</v>
      </c>
      <c r="EH32" s="128">
        <v>1831.2557236920625</v>
      </c>
      <c r="EI32" s="129">
        <v>402.8762592122539</v>
      </c>
      <c r="EJ32" s="129">
        <v>2673.4782200056493</v>
      </c>
      <c r="EK32" s="129">
        <v>1232.5321585981142</v>
      </c>
      <c r="EL32" s="129">
        <f t="shared" si="36"/>
        <v>121.98863786508976</v>
      </c>
      <c r="EM32" s="129">
        <v>385.70861371169383</v>
      </c>
      <c r="EN32" s="129">
        <v>448.23039239008949</v>
      </c>
      <c r="EO32" s="129">
        <f t="shared" si="37"/>
        <v>8.6710169407862825</v>
      </c>
      <c r="EP32" s="129">
        <f t="shared" si="38"/>
        <v>262.33490529336291</v>
      </c>
      <c r="EQ32" s="129">
        <v>6588.3727538981693</v>
      </c>
      <c r="ER32" s="124">
        <v>8301.3496699116931</v>
      </c>
      <c r="ES32" s="123">
        <v>296.93</v>
      </c>
      <c r="ET32" s="60">
        <v>65.324600000000004</v>
      </c>
      <c r="EU32" s="60">
        <v>199.84962729</v>
      </c>
      <c r="EV32" s="60">
        <f t="shared" si="39"/>
        <v>19.77991701140046</v>
      </c>
      <c r="EW32" s="60">
        <f t="shared" si="40"/>
        <v>62.540942364132597</v>
      </c>
      <c r="EX32" s="60">
        <v>22.559016144725</v>
      </c>
      <c r="EY32" s="60">
        <v>42.680416770734901</v>
      </c>
      <c r="EZ32" s="60">
        <f t="shared" si="41"/>
        <v>0.82565266242986668</v>
      </c>
      <c r="FA32" s="60">
        <f t="shared" si="42"/>
        <v>24.979482162574474</v>
      </c>
      <c r="FB32" s="60">
        <v>31.367183010272999</v>
      </c>
      <c r="FC32" s="124">
        <v>790.45301185887945</v>
      </c>
      <c r="FD32" s="123">
        <v>0.83333333333333293</v>
      </c>
      <c r="FE32" s="60">
        <v>6.0833333333333302E-2</v>
      </c>
      <c r="FF32" s="60">
        <f t="shared" si="43"/>
        <v>1.1768208333333328E-3</v>
      </c>
      <c r="FG32" s="60">
        <f t="shared" si="44"/>
        <v>3.5603803333333316E-2</v>
      </c>
      <c r="FH32" s="60">
        <v>4.4708333333333301E-2</v>
      </c>
      <c r="FI32" s="124">
        <v>1.1266499999999995</v>
      </c>
      <c r="FJ32" s="123">
        <v>2352.3723650000002</v>
      </c>
      <c r="FK32" s="60">
        <v>171.72318264500001</v>
      </c>
      <c r="FL32" s="60">
        <f t="shared" si="45"/>
        <v>3.3219849682675253</v>
      </c>
      <c r="FM32" s="60">
        <f t="shared" si="46"/>
        <v>100.50408366027386</v>
      </c>
      <c r="FN32" s="60">
        <v>126.205</v>
      </c>
      <c r="FO32" s="124">
        <v>3180.3606571740002</v>
      </c>
      <c r="FP32" s="123">
        <v>1830.5192500000001</v>
      </c>
      <c r="FQ32" s="60">
        <v>133.62790525</v>
      </c>
      <c r="FR32" s="60">
        <f t="shared" si="47"/>
        <v>2.58503182706125</v>
      </c>
      <c r="FS32" s="60">
        <f t="shared" si="48"/>
        <v>78.208136849856999</v>
      </c>
      <c r="FT32" s="60">
        <v>98.207357762499996</v>
      </c>
      <c r="FU32" s="62">
        <v>2474.8254156149997</v>
      </c>
      <c r="FV32" s="132">
        <f t="shared" si="486"/>
        <v>9750.531539497053</v>
      </c>
      <c r="FW32" s="133">
        <f t="shared" si="487"/>
        <v>3108.2480796550035</v>
      </c>
      <c r="FX32" s="133">
        <f t="shared" si="488"/>
        <v>301.18088292460573</v>
      </c>
      <c r="FY32" s="133">
        <f t="shared" si="489"/>
        <v>1753.4253333333331</v>
      </c>
      <c r="FZ32" s="133">
        <f t="shared" si="490"/>
        <v>1826.86</v>
      </c>
      <c r="GA32" s="133">
        <f t="shared" si="491"/>
        <v>70.599999999999994</v>
      </c>
      <c r="GB32" s="133">
        <f t="shared" si="492"/>
        <v>152.95016000000001</v>
      </c>
      <c r="GC32" s="133">
        <f t="shared" si="493"/>
        <v>5.1086400000000003</v>
      </c>
      <c r="GD32" s="133">
        <f t="shared" si="494"/>
        <v>2352.3723650000002</v>
      </c>
      <c r="GE32" s="133">
        <f t="shared" si="495"/>
        <v>1830.5192500000001</v>
      </c>
      <c r="GF32" s="133">
        <f t="shared" si="496"/>
        <v>5379.2004133222208</v>
      </c>
      <c r="GG32" s="134">
        <f t="shared" si="497"/>
        <v>2053.7077123609683</v>
      </c>
      <c r="GH32" s="134">
        <f t="shared" si="498"/>
        <v>532.40098170815361</v>
      </c>
      <c r="GI32" s="133">
        <f t="shared" si="499"/>
        <v>1936.7627565971088</v>
      </c>
      <c r="GJ32" s="134">
        <f t="shared" si="500"/>
        <v>1382.9008233342536</v>
      </c>
      <c r="GK32" s="135">
        <f t="shared" si="501"/>
        <v>37.466675526371077</v>
      </c>
      <c r="GL32" s="132">
        <f t="shared" si="502"/>
        <v>28467.759420329323</v>
      </c>
      <c r="GM32" s="136">
        <f t="shared" si="503"/>
        <v>35869.376869614942</v>
      </c>
      <c r="GN32" s="114">
        <f t="shared" si="504"/>
        <v>30829.223483199945</v>
      </c>
      <c r="GO32" s="115">
        <f t="shared" si="505"/>
        <v>16370.956984740587</v>
      </c>
      <c r="GP32" s="115">
        <f t="shared" si="506"/>
        <v>1090.8877691652813</v>
      </c>
      <c r="GQ32" s="30">
        <f t="shared" si="507"/>
        <v>0.53102073730990229</v>
      </c>
      <c r="GR32" s="31">
        <f t="shared" si="508"/>
        <v>3.5384860399086886E-2</v>
      </c>
      <c r="GS32" s="137">
        <f t="shared" si="72"/>
        <v>1.0886920644122802</v>
      </c>
      <c r="GT32" s="116">
        <f t="shared" si="509"/>
        <v>35869.376869614942</v>
      </c>
      <c r="GU32" s="115">
        <f t="shared" si="640"/>
        <v>16615.796494742266</v>
      </c>
      <c r="GV32" s="115">
        <f t="shared" si="641"/>
        <v>1097.5211606005043</v>
      </c>
      <c r="GW32" s="24">
        <f t="shared" si="510"/>
        <v>0.46323069829566954</v>
      </c>
      <c r="GX32" s="117">
        <f t="shared" si="511"/>
        <v>3.0597720294667785E-2</v>
      </c>
      <c r="GY32" s="137">
        <f t="shared" si="78"/>
        <v>1.0773278372965753</v>
      </c>
      <c r="GZ32" s="114">
        <f t="shared" si="512"/>
        <v>25028.731929979567</v>
      </c>
      <c r="HA32" s="115">
        <f t="shared" si="513"/>
        <v>13871.944177024106</v>
      </c>
      <c r="HB32" s="115">
        <f t="shared" si="514"/>
        <v>729.81060564456016</v>
      </c>
      <c r="HC32" s="30">
        <f t="shared" si="515"/>
        <v>0.55424079077726696</v>
      </c>
      <c r="HD32" s="31">
        <f t="shared" si="516"/>
        <v>2.9158912552432935E-2</v>
      </c>
      <c r="HE32" s="137">
        <f t="shared" si="84"/>
        <v>1.0913662474691697</v>
      </c>
      <c r="HF32" s="114">
        <f t="shared" si="517"/>
        <v>28118.701012832837</v>
      </c>
      <c r="HG32" s="115">
        <f t="shared" si="518"/>
        <v>16239.285794875221</v>
      </c>
      <c r="HH32" s="115">
        <f t="shared" si="519"/>
        <v>833.88036027385249</v>
      </c>
      <c r="HI32" s="30">
        <f t="shared" si="520"/>
        <v>0.57752617332727862</v>
      </c>
      <c r="HJ32" s="31">
        <f t="shared" si="521"/>
        <v>2.9655721290015688E-2</v>
      </c>
      <c r="HK32" s="138">
        <f t="shared" si="90"/>
        <v>1.0950920225882079</v>
      </c>
      <c r="HL32" s="29">
        <f t="shared" si="522"/>
        <v>3.6181391512799084</v>
      </c>
      <c r="HM32" s="30">
        <f t="shared" si="523"/>
        <v>4.2456214277628979</v>
      </c>
      <c r="HN32" s="30">
        <f t="shared" si="524"/>
        <v>2.9436330426738446</v>
      </c>
      <c r="HO32" s="31">
        <f t="shared" si="525"/>
        <v>3.3182383376445288</v>
      </c>
      <c r="HR32" s="32">
        <f t="shared" si="526"/>
        <v>1878.842553850091</v>
      </c>
      <c r="HS32" s="33">
        <f t="shared" si="96"/>
        <v>2173.2571820384005</v>
      </c>
      <c r="HT32" s="33">
        <f t="shared" si="527"/>
        <v>82.595043356581229</v>
      </c>
      <c r="HU32" s="33">
        <f t="shared" si="98"/>
        <v>95.38901557251566</v>
      </c>
      <c r="HV32" s="33">
        <f t="shared" si="528"/>
        <v>2452.3564149629115</v>
      </c>
      <c r="HW32" s="30">
        <f t="shared" si="529"/>
        <v>0.76613763904236809</v>
      </c>
      <c r="HX32" s="31">
        <f t="shared" si="530"/>
        <v>3.367986922807481E-2</v>
      </c>
      <c r="HY32" s="139">
        <f t="shared" si="102"/>
        <v>1.1252707797813679</v>
      </c>
      <c r="HZ32" s="32">
        <f t="shared" si="531"/>
        <v>3162.9859044247391</v>
      </c>
      <c r="IA32" s="33">
        <f t="shared" si="104"/>
        <v>3658.6257956480958</v>
      </c>
      <c r="IB32" s="33">
        <f t="shared" si="532"/>
        <v>167.01080397211391</v>
      </c>
      <c r="IC32" s="33">
        <f t="shared" si="106"/>
        <v>192.88077750739436</v>
      </c>
      <c r="ID32" s="33">
        <f t="shared" si="533"/>
        <v>4271.3928331536245</v>
      </c>
      <c r="IE32" s="30">
        <f t="shared" si="534"/>
        <v>0.74050456794194364</v>
      </c>
      <c r="IF32" s="31">
        <f t="shared" si="535"/>
        <v>3.9099846465961235E-2</v>
      </c>
      <c r="IG32" s="139">
        <f t="shared" si="110"/>
        <v>1.12209363201408</v>
      </c>
      <c r="IH32" s="32">
        <f t="shared" si="536"/>
        <v>104.50094433759223</v>
      </c>
      <c r="II32" s="33">
        <f t="shared" si="112"/>
        <v>120.87624231529294</v>
      </c>
      <c r="IJ32" s="33">
        <f t="shared" si="537"/>
        <v>203.97413404081649</v>
      </c>
      <c r="IK32" s="33">
        <f t="shared" si="114"/>
        <v>235.56972740373897</v>
      </c>
      <c r="IL32" s="33">
        <f t="shared" si="538"/>
        <v>2151.2083098151661</v>
      </c>
      <c r="IM32" s="30">
        <f t="shared" si="539"/>
        <v>4.857778945013979E-2</v>
      </c>
      <c r="IN32" s="31">
        <f t="shared" si="540"/>
        <v>9.481840187682343E-2</v>
      </c>
      <c r="IO32" s="139">
        <f t="shared" si="118"/>
        <v>1.0222995100575569</v>
      </c>
      <c r="IP32" s="32">
        <f t="shared" si="541"/>
        <v>77.995646389944966</v>
      </c>
      <c r="IQ32" s="33">
        <f t="shared" si="120"/>
        <v>90.217564179249351</v>
      </c>
      <c r="IR32" s="33">
        <f t="shared" si="542"/>
        <v>3.4242193032356854</v>
      </c>
      <c r="IS32" s="33">
        <f t="shared" si="122"/>
        <v>3.9546308733068933</v>
      </c>
      <c r="IT32" s="33">
        <f t="shared" si="543"/>
        <v>106.96559985586758</v>
      </c>
      <c r="IU32" s="30">
        <f t="shared" si="544"/>
        <v>0.72916569901951078</v>
      </c>
      <c r="IV32" s="31">
        <f t="shared" si="545"/>
        <v>3.2012341424249496E-2</v>
      </c>
      <c r="IW32" s="139">
        <f t="shared" si="126"/>
        <v>1.1192189767229737</v>
      </c>
      <c r="IX32" s="32">
        <f t="shared" si="546"/>
        <v>95.223192326628791</v>
      </c>
      <c r="IY32" s="33">
        <f t="shared" si="128"/>
        <v>110.14466656421153</v>
      </c>
      <c r="IZ32" s="33">
        <f t="shared" si="547"/>
        <v>2.5798642891000001</v>
      </c>
      <c r="JA32" s="33">
        <f t="shared" si="130"/>
        <v>2.9794852674815901</v>
      </c>
      <c r="JB32" s="33">
        <f t="shared" si="548"/>
        <v>1960.2207800000001</v>
      </c>
      <c r="JC32" s="30">
        <f t="shared" si="549"/>
        <v>4.857778945013979E-2</v>
      </c>
      <c r="JD32" s="31">
        <f t="shared" si="550"/>
        <v>1.3161090400745574E-3</v>
      </c>
      <c r="JE32" s="139">
        <f t="shared" si="551"/>
        <v>1.0078160048971445</v>
      </c>
      <c r="JF32" s="32">
        <f t="shared" si="552"/>
        <v>3.6799521464479996</v>
      </c>
      <c r="JG32" s="33">
        <f t="shared" si="136"/>
        <v>4.2566006477964011</v>
      </c>
      <c r="JH32" s="33">
        <f t="shared" si="553"/>
        <v>9.9700260999999998E-2</v>
      </c>
      <c r="JI32" s="33">
        <f t="shared" si="138"/>
        <v>0.1151438314289</v>
      </c>
      <c r="JJ32" s="33">
        <f t="shared" si="554"/>
        <v>75.753799999999998</v>
      </c>
      <c r="JK32" s="30">
        <f t="shared" si="643"/>
        <v>4.857778945013979E-2</v>
      </c>
      <c r="JL32" s="31">
        <f t="shared" si="644"/>
        <v>1.3161090400745574E-3</v>
      </c>
      <c r="JM32" s="139">
        <f t="shared" si="645"/>
        <v>1.0078160048971445</v>
      </c>
      <c r="JN32" s="32">
        <f t="shared" si="555"/>
        <v>3280.6600850342556</v>
      </c>
      <c r="JO32" s="33">
        <f t="shared" si="141"/>
        <v>3794.7395203591236</v>
      </c>
      <c r="JP32" s="33">
        <f t="shared" si="556"/>
        <v>216.02467399538907</v>
      </c>
      <c r="JQ32" s="33">
        <f t="shared" si="143"/>
        <v>249.48689599727484</v>
      </c>
      <c r="JR32" s="33">
        <f t="shared" si="557"/>
        <v>4446.6748974854627</v>
      </c>
      <c r="JS32" s="30">
        <f t="shared" si="558"/>
        <v>0.73777826368404553</v>
      </c>
      <c r="JT32" s="31">
        <f t="shared" si="559"/>
        <v>4.8581171094281762E-2</v>
      </c>
      <c r="JU32" s="139">
        <f t="shared" si="147"/>
        <v>1.1231350773217943</v>
      </c>
      <c r="JV32" s="32">
        <f t="shared" si="560"/>
        <v>7.9723692576708922</v>
      </c>
      <c r="JW32" s="33">
        <f t="shared" si="149"/>
        <v>9.2216395203479209</v>
      </c>
      <c r="JX32" s="33">
        <f t="shared" si="561"/>
        <v>0.21599392169960002</v>
      </c>
      <c r="JY32" s="33">
        <f t="shared" si="151"/>
        <v>0.24945138017086807</v>
      </c>
      <c r="JZ32" s="33">
        <f t="shared" si="562"/>
        <v>164.11552168</v>
      </c>
      <c r="KA32" s="30">
        <f t="shared" si="563"/>
        <v>4.857778945013979E-2</v>
      </c>
      <c r="KB32" s="31">
        <f t="shared" si="564"/>
        <v>1.3161090400745574E-3</v>
      </c>
      <c r="KC32" s="139">
        <f t="shared" si="155"/>
        <v>1.0078160048971445</v>
      </c>
      <c r="KD32" s="32">
        <f t="shared" si="565"/>
        <v>0.26628258829221119</v>
      </c>
      <c r="KE32" s="33">
        <f t="shared" si="157"/>
        <v>0.30800906987760068</v>
      </c>
      <c r="KF32" s="33">
        <f t="shared" si="566"/>
        <v>7.2143447784E-3</v>
      </c>
      <c r="KG32" s="33">
        <f t="shared" si="159"/>
        <v>8.3318467845741595E-3</v>
      </c>
      <c r="KH32" s="33">
        <f t="shared" si="567"/>
        <v>5.4815707200000006</v>
      </c>
      <c r="KI32" s="30">
        <f t="shared" si="568"/>
        <v>4.857778945013979E-2</v>
      </c>
      <c r="KJ32" s="31">
        <f t="shared" si="569"/>
        <v>1.3161090400745572E-3</v>
      </c>
      <c r="KK32" s="139">
        <f t="shared" si="163"/>
        <v>1.0078160048971445</v>
      </c>
      <c r="KL32" s="32">
        <f t="shared" si="570"/>
        <v>150.56320216286204</v>
      </c>
      <c r="KM32" s="33">
        <f t="shared" si="165"/>
        <v>174.15645594178253</v>
      </c>
      <c r="KN32" s="33">
        <f t="shared" si="571"/>
        <v>6.6195887933297399</v>
      </c>
      <c r="KO32" s="33">
        <f t="shared" si="167"/>
        <v>7.6449630974165173</v>
      </c>
      <c r="KP32" s="33">
        <f t="shared" si="572"/>
        <v>195.67621437001293</v>
      </c>
      <c r="KQ32" s="30">
        <f t="shared" si="573"/>
        <v>0.76945071043819013</v>
      </c>
      <c r="KR32" s="31">
        <f t="shared" si="574"/>
        <v>3.3829297110237744E-2</v>
      </c>
      <c r="KS32" s="139">
        <f t="shared" si="171"/>
        <v>1.1258130844480403</v>
      </c>
      <c r="KT32" s="32">
        <f t="shared" si="575"/>
        <v>712.6030029982544</v>
      </c>
      <c r="KU32" s="33">
        <f t="shared" si="173"/>
        <v>824.26789356808092</v>
      </c>
      <c r="KV32" s="33">
        <f t="shared" si="576"/>
        <v>31.323885785217787</v>
      </c>
      <c r="KW32" s="33">
        <f t="shared" si="175"/>
        <v>36.175955693348023</v>
      </c>
      <c r="KX32" s="33">
        <f t="shared" si="577"/>
        <v>933.06019462098357</v>
      </c>
      <c r="KY32" s="30">
        <f t="shared" si="578"/>
        <v>0.76372672106939399</v>
      </c>
      <c r="KZ32" s="31">
        <f t="shared" si="579"/>
        <v>3.3571130743544148E-2</v>
      </c>
      <c r="LA32" s="139">
        <f t="shared" si="179"/>
        <v>1.124876145343749</v>
      </c>
      <c r="LB32" s="32">
        <f t="shared" si="580"/>
        <v>3024.7450760904858</v>
      </c>
      <c r="LC32" s="33">
        <f t="shared" si="181"/>
        <v>3498.7226295138653</v>
      </c>
      <c r="LD32" s="33">
        <f t="shared" si="581"/>
        <v>130.65965480587604</v>
      </c>
      <c r="LE32" s="33">
        <f t="shared" si="183"/>
        <v>150.89883533530625</v>
      </c>
      <c r="LF32" s="33">
        <f t="shared" si="582"/>
        <v>6588.3727538981693</v>
      </c>
      <c r="LG32" s="30">
        <f t="shared" si="583"/>
        <v>0.45910351297303609</v>
      </c>
      <c r="LH32" s="31">
        <f t="shared" si="584"/>
        <v>1.9831855252659788E-2</v>
      </c>
      <c r="LI32" s="139">
        <f t="shared" si="187"/>
        <v>1.0750134748615119</v>
      </c>
      <c r="LJ32" s="32">
        <f t="shared" si="585"/>
        <v>469.02951792258261</v>
      </c>
      <c r="LK32" s="33">
        <f t="shared" si="189"/>
        <v>542.52644338105131</v>
      </c>
      <c r="LL32" s="33">
        <f t="shared" si="586"/>
        <v>20.605569673830328</v>
      </c>
      <c r="LM32" s="33">
        <f t="shared" si="191"/>
        <v>23.797372416306647</v>
      </c>
      <c r="LN32" s="33">
        <f t="shared" si="587"/>
        <v>627.34366020545986</v>
      </c>
      <c r="LO32" s="30">
        <f t="shared" si="588"/>
        <v>0.74764367231984441</v>
      </c>
      <c r="LP32" s="31">
        <f t="shared" si="589"/>
        <v>3.2845744654663195E-2</v>
      </c>
      <c r="LQ32" s="139">
        <f t="shared" si="195"/>
        <v>1.122243569299527</v>
      </c>
      <c r="LR32" s="32">
        <f t="shared" si="590"/>
        <v>4.3436640066666643E-2</v>
      </c>
      <c r="LS32" s="33">
        <f t="shared" si="197"/>
        <v>5.0243161565113312E-2</v>
      </c>
      <c r="LT32" s="33">
        <f t="shared" si="591"/>
        <v>1.1768208333333328E-3</v>
      </c>
      <c r="LU32" s="33">
        <f t="shared" si="199"/>
        <v>1.359110380416666E-3</v>
      </c>
      <c r="LV32" s="33">
        <f t="shared" si="592"/>
        <v>0.89416666666666633</v>
      </c>
      <c r="LW32" s="30">
        <f t="shared" si="593"/>
        <v>4.857778945013979E-2</v>
      </c>
      <c r="LX32" s="31">
        <f t="shared" si="594"/>
        <v>1.3161090400745572E-3</v>
      </c>
      <c r="LY32" s="139">
        <f t="shared" si="203"/>
        <v>1.0078160048971445</v>
      </c>
      <c r="LZ32" s="32">
        <f t="shared" si="595"/>
        <v>122.61498206553411</v>
      </c>
      <c r="MA32" s="33">
        <f t="shared" si="205"/>
        <v>141.82874975520332</v>
      </c>
      <c r="MB32" s="33">
        <f t="shared" si="596"/>
        <v>3.3219849682675253</v>
      </c>
      <c r="MC32" s="33">
        <f t="shared" si="207"/>
        <v>3.8365604398521653</v>
      </c>
      <c r="MD32" s="33">
        <f t="shared" si="597"/>
        <v>2524.0957596619046</v>
      </c>
      <c r="ME32" s="30">
        <f t="shared" si="598"/>
        <v>4.857778536974288E-2</v>
      </c>
      <c r="MF32" s="31">
        <f t="shared" si="599"/>
        <v>1.3161089295251206E-3</v>
      </c>
      <c r="MG32" s="139">
        <f t="shared" si="211"/>
        <v>1.0078160042406221</v>
      </c>
      <c r="MH32" s="32">
        <f t="shared" si="600"/>
        <v>95.413926956825534</v>
      </c>
      <c r="MI32" s="33">
        <f t="shared" si="213"/>
        <v>110.36528931096011</v>
      </c>
      <c r="MJ32" s="33">
        <f t="shared" si="601"/>
        <v>2.58503182706125</v>
      </c>
      <c r="MK32" s="33">
        <f t="shared" si="215"/>
        <v>2.9854532570730377</v>
      </c>
      <c r="ML32" s="33">
        <f t="shared" si="602"/>
        <v>1964.14715525</v>
      </c>
      <c r="MM32" s="30">
        <f t="shared" si="603"/>
        <v>4.857778945013979E-2</v>
      </c>
      <c r="MN32" s="31">
        <f t="shared" si="604"/>
        <v>1.3161090400745574E-3</v>
      </c>
      <c r="MO32" s="139">
        <f t="shared" si="605"/>
        <v>1.0078160048971445</v>
      </c>
      <c r="MP32" s="34">
        <v>3.3233815782731231</v>
      </c>
      <c r="MQ32" s="35">
        <v>3.9408815782731228</v>
      </c>
      <c r="MR32" s="35">
        <v>2.6972</v>
      </c>
      <c r="MS32" s="36">
        <v>3.0301</v>
      </c>
      <c r="MT32" s="34">
        <f t="shared" si="606"/>
        <v>1.0886920644122802</v>
      </c>
      <c r="MU32" s="35">
        <f t="shared" si="221"/>
        <v>1.0773278372965753</v>
      </c>
      <c r="MV32" s="35">
        <f t="shared" si="607"/>
        <v>1.0913662474691697</v>
      </c>
      <c r="MW32" s="36">
        <f t="shared" si="608"/>
        <v>1.0950920225882079</v>
      </c>
      <c r="MX32" s="41">
        <f t="shared" si="609"/>
        <v>3.6181391512799084</v>
      </c>
      <c r="MY32" s="271">
        <f t="shared" si="610"/>
        <v>4.2456214277628979</v>
      </c>
      <c r="MZ32" s="42">
        <f t="shared" si="611"/>
        <v>2.9436330426738446</v>
      </c>
      <c r="NA32" s="140">
        <f t="shared" si="612"/>
        <v>3.3182383376445288</v>
      </c>
      <c r="NB32" s="34">
        <f t="shared" si="613"/>
        <v>1.0886777771624641</v>
      </c>
      <c r="NC32" s="35">
        <f t="shared" si="229"/>
        <v>1.0772762307111434</v>
      </c>
      <c r="ND32" s="35">
        <f t="shared" si="614"/>
        <v>1.091378990408693</v>
      </c>
      <c r="NE32" s="141">
        <f t="shared" si="231"/>
        <v>1.0951024901882922</v>
      </c>
      <c r="NF32" s="37">
        <f t="shared" si="615"/>
        <v>3.618091669297065</v>
      </c>
      <c r="NG32" s="38">
        <f t="shared" si="233"/>
        <v>4.2454180523210514</v>
      </c>
      <c r="NH32" s="38">
        <f t="shared" si="616"/>
        <v>2.9436674129303269</v>
      </c>
      <c r="NI32" s="39">
        <f t="shared" si="235"/>
        <v>3.3182700555195441</v>
      </c>
      <c r="NJ32" s="118">
        <f t="shared" si="617"/>
        <v>4.7481982843322612E-5</v>
      </c>
      <c r="NK32" s="118">
        <f t="shared" si="618"/>
        <v>2.0337544184645395E-4</v>
      </c>
      <c r="NL32" s="118">
        <f t="shared" si="619"/>
        <v>-3.4370256482230133E-5</v>
      </c>
      <c r="NM32" s="118">
        <f t="shared" si="620"/>
        <v>-3.1717875015324637E-5</v>
      </c>
      <c r="NN32" s="119">
        <f t="shared" si="621"/>
        <v>0.37460264258921733</v>
      </c>
      <c r="NO32" s="120">
        <f t="shared" si="622"/>
        <v>0.65058988784176353</v>
      </c>
      <c r="NP32" s="120">
        <f>P32*IO32</f>
        <v>0.29982161377752092</v>
      </c>
      <c r="NQ32" s="120">
        <f t="shared" si="623"/>
        <v>1.6228675162483119E-2</v>
      </c>
      <c r="NR32" s="120">
        <f>R32*JE32+0.005</f>
        <v>0.3099651230818759</v>
      </c>
      <c r="NS32" s="120">
        <f t="shared" si="624"/>
        <v>1.179144725729659E-2</v>
      </c>
      <c r="NT32" s="120">
        <f t="shared" si="625"/>
        <v>0.67904746774875691</v>
      </c>
      <c r="NU32" s="120">
        <f t="shared" si="626"/>
        <v>2.2474296909206323E-2</v>
      </c>
      <c r="NV32" s="120">
        <f t="shared" si="627"/>
        <v>7.0547120342800116E-4</v>
      </c>
      <c r="NW32" s="120">
        <f t="shared" si="628"/>
        <v>2.9834046737873068E-2</v>
      </c>
      <c r="NX32" s="120">
        <f t="shared" si="629"/>
        <v>0.14240932000051862</v>
      </c>
      <c r="NY32" s="120">
        <f t="shared" si="630"/>
        <v>0.96138455056865002</v>
      </c>
      <c r="NZ32" s="120">
        <f t="shared" si="631"/>
        <v>9.5615152104319701E-2</v>
      </c>
      <c r="OA32" s="120">
        <f t="shared" si="632"/>
        <v>1.0078160048971445E-4</v>
      </c>
      <c r="OB32" s="120">
        <f t="shared" si="633"/>
        <v>0.34527776305283714</v>
      </c>
      <c r="OC32" s="121">
        <f t="shared" si="634"/>
        <v>0.30556981268481426</v>
      </c>
      <c r="OD32" s="4"/>
      <c r="OE32" s="4">
        <f t="shared" si="255"/>
        <v>38556.088033479951</v>
      </c>
      <c r="OF32" s="4"/>
      <c r="OG32" s="4"/>
      <c r="OH32" s="4">
        <f t="shared" si="256"/>
        <v>122.74949787949933</v>
      </c>
      <c r="OI32" s="4"/>
      <c r="OJ32" s="583">
        <f t="shared" si="257"/>
        <v>34655.734028400213</v>
      </c>
      <c r="OK32" s="284">
        <f t="shared" si="258"/>
        <v>2301.8435999999997</v>
      </c>
      <c r="OL32" s="584">
        <f>OK32/OJ32</f>
        <v>6.6420281218503394E-2</v>
      </c>
      <c r="OM32" s="585">
        <f t="shared" si="281"/>
        <v>4390.0599999999995</v>
      </c>
      <c r="ON32" s="284">
        <f>OM32*1.05</f>
        <v>4609.5630000000001</v>
      </c>
      <c r="OO32" s="33">
        <f>ON32/OK32</f>
        <v>2.0025526495370931</v>
      </c>
      <c r="OP32" s="586">
        <f t="shared" si="481"/>
        <v>6.6589828918609401E-2</v>
      </c>
      <c r="OQ32" s="33">
        <f t="shared" si="260"/>
        <v>0.28271520452791332</v>
      </c>
      <c r="OR32" s="39">
        <f t="shared" si="261"/>
        <v>0.59268032760978917</v>
      </c>
      <c r="OS32" s="587">
        <f t="shared" si="646"/>
        <v>34655.734028400213</v>
      </c>
      <c r="OT32" s="284">
        <f t="shared" si="469"/>
        <v>88.955999999999989</v>
      </c>
      <c r="OU32" s="584">
        <f>OT32/OS32</f>
        <v>2.566847954428002E-3</v>
      </c>
      <c r="OV32" s="585">
        <f t="shared" si="283"/>
        <v>151.1</v>
      </c>
      <c r="OW32" s="284">
        <f>OV32*1.05</f>
        <v>158.655</v>
      </c>
      <c r="OX32" s="33">
        <f t="shared" si="647"/>
        <v>1.7835221907459871</v>
      </c>
      <c r="OY32" s="30">
        <f t="shared" si="648"/>
        <v>2.0111823325652837E-3</v>
      </c>
      <c r="OZ32" s="33">
        <f>(1+OY32)*MY32-MY32</f>
        <v>8.5387188062773234E-3</v>
      </c>
      <c r="PA32" s="588">
        <f>OZ32+NS32</f>
        <v>2.0330166063573914E-2</v>
      </c>
      <c r="PB32" s="32">
        <f t="shared" si="263"/>
        <v>4.2456214277628979</v>
      </c>
      <c r="PC32" s="589">
        <f t="shared" si="264"/>
        <v>1.0686010112511748</v>
      </c>
      <c r="PD32" s="590">
        <f t="shared" si="649"/>
        <v>4.5368753510970894</v>
      </c>
      <c r="PE32" s="591">
        <f t="shared" si="265"/>
        <v>0.37460264258921733</v>
      </c>
      <c r="PF32" s="592">
        <f t="shared" si="266"/>
        <v>0.65058988784176353</v>
      </c>
      <c r="PG32" s="592">
        <f t="shared" si="267"/>
        <v>0.29982161377752092</v>
      </c>
      <c r="PH32" s="592">
        <f t="shared" si="268"/>
        <v>1.6228675162483119E-2</v>
      </c>
      <c r="PI32" s="593">
        <f t="shared" si="284"/>
        <v>0.59268032760978917</v>
      </c>
      <c r="PJ32" s="593">
        <f t="shared" si="285"/>
        <v>2.0330166063573914E-2</v>
      </c>
      <c r="PK32" s="592">
        <f t="shared" si="269"/>
        <v>0.67904746774875691</v>
      </c>
      <c r="PL32" s="592">
        <f t="shared" si="270"/>
        <v>2.2474296909206323E-2</v>
      </c>
      <c r="PM32" s="592">
        <f t="shared" si="271"/>
        <v>7.0547120342800116E-4</v>
      </c>
      <c r="PN32" s="592">
        <f t="shared" si="272"/>
        <v>2.9834046737873068E-2</v>
      </c>
      <c r="PO32" s="592">
        <f t="shared" si="273"/>
        <v>0.14240932000051862</v>
      </c>
      <c r="PP32" s="592">
        <f t="shared" si="274"/>
        <v>0.96138455056865002</v>
      </c>
      <c r="PQ32" s="592">
        <f t="shared" si="275"/>
        <v>9.5615152104319701E-2</v>
      </c>
      <c r="PR32" s="592">
        <f t="shared" si="276"/>
        <v>1.0078160048971445E-4</v>
      </c>
      <c r="PS32" s="592">
        <f t="shared" si="277"/>
        <v>0.34527776305283714</v>
      </c>
      <c r="PT32" s="594">
        <f t="shared" si="278"/>
        <v>0.30556981268481426</v>
      </c>
      <c r="PU32" s="334"/>
      <c r="PV32" s="310">
        <f t="shared" si="286"/>
        <v>4.5366719756552421</v>
      </c>
      <c r="PW32" s="281">
        <f t="shared" si="287"/>
        <v>2.0337544184734213E-4</v>
      </c>
      <c r="PX32" s="4"/>
      <c r="QA32" s="133">
        <f t="shared" si="288"/>
        <v>2530.1523101804287</v>
      </c>
      <c r="QB32" s="323">
        <f t="shared" si="289"/>
        <v>96.250046527134884</v>
      </c>
      <c r="QC32" s="258"/>
      <c r="QD32" s="323">
        <f t="shared" si="650"/>
        <v>8162.7000000000007</v>
      </c>
      <c r="QF32" s="133">
        <f t="shared" si="279"/>
        <v>4837.8717101804268</v>
      </c>
      <c r="QH32" s="133">
        <f t="shared" si="290"/>
        <v>165.94904652713481</v>
      </c>
      <c r="QJ32" s="390">
        <f>'лист 1'!E32</f>
        <v>4390.0599999999995</v>
      </c>
      <c r="QK32" s="390">
        <f>'лист 1'!F32</f>
        <v>151.1</v>
      </c>
      <c r="QM32" s="389">
        <f t="shared" si="291"/>
        <v>0</v>
      </c>
      <c r="QN32" s="389">
        <f t="shared" si="292"/>
        <v>0</v>
      </c>
      <c r="QP32" s="4">
        <f t="shared" si="293"/>
        <v>34655.734028400213</v>
      </c>
      <c r="QQ32" s="4">
        <f t="shared" si="294"/>
        <v>37033.152428400215</v>
      </c>
      <c r="QS32" s="395">
        <f t="shared" si="295"/>
        <v>17.475235400051492</v>
      </c>
      <c r="QU32" s="5">
        <v>1</v>
      </c>
    </row>
    <row r="33" spans="1:463" ht="15.05" customHeight="1" x14ac:dyDescent="0.3">
      <c r="A33" s="452">
        <f t="shared" si="639"/>
        <v>22</v>
      </c>
      <c r="B33" s="25" t="s">
        <v>214</v>
      </c>
      <c r="C33" s="26">
        <v>9</v>
      </c>
      <c r="D33" s="256">
        <v>3776.76</v>
      </c>
      <c r="E33" s="27">
        <v>3713.3</v>
      </c>
      <c r="F33" s="28">
        <v>340.25</v>
      </c>
      <c r="G33" s="311">
        <f t="shared" si="280"/>
        <v>3373.05</v>
      </c>
      <c r="H33" s="27">
        <v>63.5</v>
      </c>
      <c r="I33" s="257"/>
      <c r="J33" s="32">
        <v>3.2652153285351595</v>
      </c>
      <c r="K33" s="33">
        <v>4.0217153285351595</v>
      </c>
      <c r="L33" s="33">
        <v>2.4914000000000001</v>
      </c>
      <c r="M33" s="122">
        <v>2.9469000000000003</v>
      </c>
      <c r="N33" s="1">
        <v>0.45550000000000002</v>
      </c>
      <c r="O33" s="2">
        <v>0.51160000000000005</v>
      </c>
      <c r="P33" s="2">
        <v>0.31831532853515948</v>
      </c>
      <c r="Q33" s="2">
        <v>1.66E-2</v>
      </c>
      <c r="R33" s="2">
        <v>0.46</v>
      </c>
      <c r="S33" s="2">
        <v>0</v>
      </c>
      <c r="T33" s="2">
        <v>0.60760000000000003</v>
      </c>
      <c r="U33" s="2">
        <v>2.5700000000000001E-2</v>
      </c>
      <c r="V33" s="2">
        <v>8.0000000000000004E-4</v>
      </c>
      <c r="W33" s="2">
        <v>4.7199999999999999E-2</v>
      </c>
      <c r="X33" s="2">
        <v>0.108</v>
      </c>
      <c r="Y33" s="2">
        <v>0.74539999999999995</v>
      </c>
      <c r="Z33" s="2">
        <v>8.7999999999999995E-2</v>
      </c>
      <c r="AA33" s="2">
        <v>2.0000000000000001E-4</v>
      </c>
      <c r="AB33" s="2">
        <v>0.34029999999999999</v>
      </c>
      <c r="AC33" s="3">
        <v>0.29649999999999999</v>
      </c>
      <c r="AD33" s="123">
        <v>663.25</v>
      </c>
      <c r="AE33" s="60">
        <v>145.91499999999999</v>
      </c>
      <c r="AF33" s="60">
        <v>446.40240225000002</v>
      </c>
      <c r="AG33" s="60">
        <f t="shared" si="0"/>
        <v>44.182231360291503</v>
      </c>
      <c r="AH33" s="60">
        <f t="shared" si="1"/>
        <v>139.69716776011501</v>
      </c>
      <c r="AI33" s="60">
        <v>16.92482485215</v>
      </c>
      <c r="AJ33" s="60">
        <v>92.891932658997234</v>
      </c>
      <c r="AK33" s="60">
        <f t="shared" si="2"/>
        <v>1.7969944372883015</v>
      </c>
      <c r="AL33" s="60">
        <f t="shared" si="3"/>
        <v>54.366675643465996</v>
      </c>
      <c r="AM33" s="60">
        <v>68.26920798805736</v>
      </c>
      <c r="AN33" s="124">
        <v>1720.3840412990455</v>
      </c>
      <c r="AO33" s="123">
        <v>716.75</v>
      </c>
      <c r="AP33" s="60">
        <v>157.685</v>
      </c>
      <c r="AQ33" s="60">
        <v>482.41073775000001</v>
      </c>
      <c r="AR33" s="60">
        <f t="shared" si="4"/>
        <v>47.746120358068502</v>
      </c>
      <c r="AS33" s="60">
        <f t="shared" si="5"/>
        <v>150.965616271485</v>
      </c>
      <c r="AT33" s="125">
        <v>72.281202380033307</v>
      </c>
      <c r="AU33" s="126">
        <v>10.662109913883613</v>
      </c>
      <c r="AV33" s="60">
        <v>104.32626662949242</v>
      </c>
      <c r="AW33" s="60">
        <f t="shared" si="6"/>
        <v>2.0181916279475312</v>
      </c>
      <c r="AX33" s="60">
        <f t="shared" si="7"/>
        <v>61.05882541770977</v>
      </c>
      <c r="AY33" s="60">
        <v>76.672660337976296</v>
      </c>
      <c r="AZ33" s="124">
        <v>1932.1510405170025</v>
      </c>
      <c r="BA33" s="127">
        <v>150</v>
      </c>
      <c r="BB33" s="60">
        <v>764.57499999999993</v>
      </c>
      <c r="BC33" s="60">
        <v>79.734236193960001</v>
      </c>
      <c r="BD33" s="61">
        <v>63.787388955168005</v>
      </c>
      <c r="BE33" s="61">
        <v>15.946847238791996</v>
      </c>
      <c r="BF33" s="60">
        <v>29.900343749999998</v>
      </c>
      <c r="BG33" s="61">
        <v>23.920275</v>
      </c>
      <c r="BH33" s="61">
        <v>5.9800687499999974</v>
      </c>
      <c r="BI33" s="60">
        <v>63.817299335909077</v>
      </c>
      <c r="BJ33" s="61">
        <f t="shared" si="8"/>
        <v>37.350223147728833</v>
      </c>
      <c r="BK33" s="60">
        <f t="shared" si="9"/>
        <v>1.2345456556531611</v>
      </c>
      <c r="BL33" s="60">
        <v>46.901343963993455</v>
      </c>
      <c r="BM33" s="124">
        <v>1181.9138678926349</v>
      </c>
      <c r="BN33" s="123">
        <v>22.93</v>
      </c>
      <c r="BO33" s="60">
        <v>5.0446</v>
      </c>
      <c r="BP33" s="60">
        <v>15.43310529</v>
      </c>
      <c r="BQ33" s="60">
        <f t="shared" si="10"/>
        <v>1.52747616297246</v>
      </c>
      <c r="BR33" s="60">
        <f t="shared" si="11"/>
        <v>4.8296359694525997</v>
      </c>
      <c r="BS33" s="60">
        <v>2.94593533035833</v>
      </c>
      <c r="BT33" s="60">
        <v>3.3838157652861578</v>
      </c>
      <c r="BU33" s="60">
        <f t="shared" si="12"/>
        <v>6.5459915979460728E-2</v>
      </c>
      <c r="BV33" s="60">
        <f t="shared" si="13"/>
        <v>1.9804390853174991</v>
      </c>
      <c r="BW33" s="60">
        <v>2.4868728192822243</v>
      </c>
      <c r="BX33" s="124">
        <v>62.669195045912048</v>
      </c>
      <c r="BY33" s="59">
        <v>1147.6400000000001</v>
      </c>
      <c r="BZ33" s="60">
        <v>83.777720000000002</v>
      </c>
      <c r="CA33" s="61">
        <f t="shared" si="14"/>
        <v>49.032418628960002</v>
      </c>
      <c r="CB33" s="61">
        <f t="shared" si="15"/>
        <v>1.6206799934000002</v>
      </c>
      <c r="CC33" s="60">
        <v>61.570886000000002</v>
      </c>
      <c r="CD33" s="62">
        <v>1551.5863272000001</v>
      </c>
      <c r="CE33" s="123"/>
      <c r="CF33" s="60">
        <v>0</v>
      </c>
      <c r="CG33" s="61">
        <f t="shared" si="16"/>
        <v>0</v>
      </c>
      <c r="CH33" s="61">
        <f t="shared" si="17"/>
        <v>0</v>
      </c>
      <c r="CI33" s="60">
        <v>0</v>
      </c>
      <c r="CJ33" s="124">
        <v>0</v>
      </c>
      <c r="CK33" s="128">
        <v>848.65105388482266</v>
      </c>
      <c r="CL33" s="129">
        <v>186.703231854661</v>
      </c>
      <c r="CM33" s="129">
        <v>88.666780901360511</v>
      </c>
      <c r="CN33" s="130">
        <v>60.055552049593018</v>
      </c>
      <c r="CO33" s="131">
        <f t="shared" si="483"/>
        <v>29.274078846574117</v>
      </c>
      <c r="CP33" s="129">
        <v>571.18713777034168</v>
      </c>
      <c r="CQ33" s="131">
        <f t="shared" si="19"/>
        <v>56.532675773681802</v>
      </c>
      <c r="CR33" s="129">
        <v>178.74730289385073</v>
      </c>
      <c r="CS33" s="129">
        <v>123.75019892201661</v>
      </c>
      <c r="CT33" s="131">
        <f t="shared" si="20"/>
        <v>2.3939475981464113</v>
      </c>
      <c r="CU33" s="131">
        <f t="shared" si="21"/>
        <v>72.427031422690817</v>
      </c>
      <c r="CV33" s="129">
        <f t="shared" si="484"/>
        <v>1818.9584033332023</v>
      </c>
      <c r="CW33" s="124">
        <f t="shared" si="485"/>
        <v>2291.8875881998351</v>
      </c>
      <c r="CX33" s="123">
        <v>71.804760000000002</v>
      </c>
      <c r="CY33" s="60">
        <v>5.2417474799999999</v>
      </c>
      <c r="CZ33" s="60">
        <f t="shared" si="24"/>
        <v>0.1014016050006</v>
      </c>
      <c r="DA33" s="60">
        <f t="shared" si="25"/>
        <v>3.0678270641246401</v>
      </c>
      <c r="DB33" s="60">
        <v>3.8523253739999999</v>
      </c>
      <c r="DC33" s="124">
        <v>97.078599424800004</v>
      </c>
      <c r="DD33" s="123">
        <v>2.3942399999999999</v>
      </c>
      <c r="DE33" s="60">
        <v>0.17477951999999999</v>
      </c>
      <c r="DF33" s="60">
        <f t="shared" si="26"/>
        <v>3.3811098143999999E-3</v>
      </c>
      <c r="DG33" s="60">
        <f t="shared" si="27"/>
        <v>0.10229286011136</v>
      </c>
      <c r="DH33" s="60">
        <v>0.12845097599999999</v>
      </c>
      <c r="DI33" s="124">
        <v>3.2369645951999995</v>
      </c>
      <c r="DJ33" s="59">
        <v>69.070007897183999</v>
      </c>
      <c r="DK33" s="60">
        <v>15.195401737380481</v>
      </c>
      <c r="DL33" s="60">
        <v>1.1388052462244529</v>
      </c>
      <c r="DM33" s="60">
        <v>46.487776025223383</v>
      </c>
      <c r="DN33" s="60">
        <f t="shared" si="28"/>
        <v>4.6010811443204593</v>
      </c>
      <c r="DO33" s="60">
        <f t="shared" si="29"/>
        <v>14.547884629333405</v>
      </c>
      <c r="DP33" s="60">
        <v>9.6281153361388991</v>
      </c>
      <c r="DQ33" s="60">
        <f t="shared" si="30"/>
        <v>0.18625589117760702</v>
      </c>
      <c r="DR33" s="60">
        <f t="shared" si="31"/>
        <v>5.6350278065513413</v>
      </c>
      <c r="DS33" s="60">
        <v>7.0760053121075606</v>
      </c>
      <c r="DT33" s="62">
        <v>178.31533386511049</v>
      </c>
      <c r="DU33" s="123">
        <v>156.79</v>
      </c>
      <c r="DV33" s="60">
        <v>34.4938</v>
      </c>
      <c r="DW33" s="60">
        <v>105.52797987</v>
      </c>
      <c r="DX33" s="60">
        <f t="shared" si="32"/>
        <v>10.444526279653381</v>
      </c>
      <c r="DY33" s="60">
        <f t="shared" si="33"/>
        <v>33.023926020517798</v>
      </c>
      <c r="DZ33" s="60">
        <v>3.04959722383333</v>
      </c>
      <c r="EA33" s="60">
        <v>1.964712069125</v>
      </c>
      <c r="EB33" s="60"/>
      <c r="EC33" s="60">
        <v>22.033304508895952</v>
      </c>
      <c r="ED33" s="60">
        <f t="shared" si="34"/>
        <v>0.42623427572459222</v>
      </c>
      <c r="EE33" s="60">
        <f t="shared" si="35"/>
        <v>12.895388063312517</v>
      </c>
      <c r="EF33" s="60">
        <v>16.192969683592715</v>
      </c>
      <c r="EG33" s="124">
        <v>408.06283602653633</v>
      </c>
      <c r="EH33" s="128">
        <v>625.31929436904738</v>
      </c>
      <c r="EI33" s="129">
        <v>137.57024476119045</v>
      </c>
      <c r="EJ33" s="129">
        <v>898.44865470140587</v>
      </c>
      <c r="EK33" s="129">
        <v>420.87302703297058</v>
      </c>
      <c r="EL33" s="129">
        <f t="shared" si="36"/>
        <v>41.655486977561232</v>
      </c>
      <c r="EM33" s="129">
        <v>131.70800507969781</v>
      </c>
      <c r="EN33" s="129">
        <v>152.00141912311688</v>
      </c>
      <c r="EO33" s="129">
        <f t="shared" si="37"/>
        <v>2.9404674529366961</v>
      </c>
      <c r="EP33" s="129">
        <f t="shared" si="38"/>
        <v>88.96156656734837</v>
      </c>
      <c r="EQ33" s="129">
        <v>2234.2126399877316</v>
      </c>
      <c r="ER33" s="124">
        <v>2815.1079263845418</v>
      </c>
      <c r="ES33" s="123">
        <v>124.61</v>
      </c>
      <c r="ET33" s="60">
        <v>27.414200000000001</v>
      </c>
      <c r="EU33" s="60">
        <v>83.869134329999994</v>
      </c>
      <c r="EV33" s="60">
        <f t="shared" si="39"/>
        <v>8.3008637011774198</v>
      </c>
      <c r="EW33" s="60">
        <f t="shared" si="40"/>
        <v>26.246006897230199</v>
      </c>
      <c r="EX33" s="60">
        <v>9.7281147946250002</v>
      </c>
      <c r="EY33" s="60">
        <v>17.9303657860976</v>
      </c>
      <c r="EZ33" s="60">
        <f t="shared" si="41"/>
        <v>0.3468629261320581</v>
      </c>
      <c r="FA33" s="60">
        <f t="shared" si="42"/>
        <v>10.49406932289777</v>
      </c>
      <c r="FB33" s="60">
        <v>13.177590745536101</v>
      </c>
      <c r="FC33" s="124">
        <v>332.07528678751049</v>
      </c>
      <c r="FD33" s="123">
        <v>0.83333333333333293</v>
      </c>
      <c r="FE33" s="60">
        <v>6.0833333333333302E-2</v>
      </c>
      <c r="FF33" s="60">
        <f t="shared" si="43"/>
        <v>1.1768208333333328E-3</v>
      </c>
      <c r="FG33" s="60">
        <f t="shared" si="44"/>
        <v>3.5603803333333316E-2</v>
      </c>
      <c r="FH33" s="60">
        <v>4.4708333333333301E-2</v>
      </c>
      <c r="FI33" s="124">
        <v>1.1266499999999995</v>
      </c>
      <c r="FJ33" s="123">
        <v>950.64379666666605</v>
      </c>
      <c r="FK33" s="60">
        <v>69.3969971566666</v>
      </c>
      <c r="FL33" s="60">
        <f t="shared" si="45"/>
        <v>1.3424849099957155</v>
      </c>
      <c r="FM33" s="60">
        <f t="shared" si="46"/>
        <v>40.615841731887947</v>
      </c>
      <c r="FN33" s="60">
        <v>51.002000000000002</v>
      </c>
      <c r="FO33" s="124">
        <v>1285.2513525879992</v>
      </c>
      <c r="FP33" s="123">
        <v>739.75183333333155</v>
      </c>
      <c r="FQ33" s="60">
        <v>54.001883833333203</v>
      </c>
      <c r="FR33" s="60">
        <f t="shared" si="47"/>
        <v>1.0446664427558308</v>
      </c>
      <c r="FS33" s="60">
        <f t="shared" si="48"/>
        <v>31.605574547367258</v>
      </c>
      <c r="FT33" s="60">
        <v>39.687685858333303</v>
      </c>
      <c r="FU33" s="62">
        <v>1000.1296836299977</v>
      </c>
      <c r="FV33" s="132">
        <f t="shared" si="486"/>
        <v>3937.3918345042862</v>
      </c>
      <c r="FW33" s="133">
        <f t="shared" si="487"/>
        <v>1077.9726880607834</v>
      </c>
      <c r="FX33" s="133">
        <f t="shared" si="488"/>
        <v>127.64385271562574</v>
      </c>
      <c r="FY33" s="133">
        <f t="shared" si="489"/>
        <v>764.57499999999993</v>
      </c>
      <c r="FZ33" s="133">
        <f t="shared" si="490"/>
        <v>1147.6400000000001</v>
      </c>
      <c r="GA33" s="133">
        <f t="shared" si="491"/>
        <v>0</v>
      </c>
      <c r="GB33" s="133">
        <f t="shared" si="492"/>
        <v>71.804760000000002</v>
      </c>
      <c r="GC33" s="133">
        <f t="shared" si="493"/>
        <v>2.3942399999999999</v>
      </c>
      <c r="GD33" s="133">
        <f t="shared" si="494"/>
        <v>950.64379666666605</v>
      </c>
      <c r="GE33" s="133">
        <f t="shared" si="495"/>
        <v>739.75183333333155</v>
      </c>
      <c r="GF33" s="133">
        <f t="shared" si="496"/>
        <v>2172.1913003185359</v>
      </c>
      <c r="GG33" s="134">
        <f t="shared" si="497"/>
        <v>829.31396553645277</v>
      </c>
      <c r="GH33" s="134">
        <f t="shared" si="498"/>
        <v>214.99046175772673</v>
      </c>
      <c r="GI33" s="133">
        <f t="shared" si="499"/>
        <v>802.41667938928379</v>
      </c>
      <c r="GJ33" s="134">
        <f t="shared" si="500"/>
        <v>572.94714223762514</v>
      </c>
      <c r="GK33" s="135">
        <f t="shared" si="501"/>
        <v>15.5227506627857</v>
      </c>
      <c r="GL33" s="132">
        <f t="shared" si="502"/>
        <v>11794.425984988513</v>
      </c>
      <c r="GM33" s="136">
        <f t="shared" si="503"/>
        <v>14860.976741085526</v>
      </c>
      <c r="GN33" s="114">
        <f t="shared" si="504"/>
        <v>12309.260730255528</v>
      </c>
      <c r="GO33" s="115">
        <f t="shared" si="505"/>
        <v>6604.0059841600887</v>
      </c>
      <c r="GP33" s="115">
        <f t="shared" si="506"/>
        <v>447.91956556197772</v>
      </c>
      <c r="GQ33" s="30">
        <f t="shared" si="507"/>
        <v>0.53650711678628937</v>
      </c>
      <c r="GR33" s="31">
        <f t="shared" si="508"/>
        <v>3.638882751593802E-2</v>
      </c>
      <c r="GS33" s="137">
        <f t="shared" si="72"/>
        <v>1.0897072945826303</v>
      </c>
      <c r="GT33" s="116">
        <f t="shared" si="509"/>
        <v>14860.976741085526</v>
      </c>
      <c r="GU33" s="115">
        <f t="shared" si="640"/>
        <v>6727.962707270739</v>
      </c>
      <c r="GV33" s="115">
        <f t="shared" si="641"/>
        <v>451.27790207153407</v>
      </c>
      <c r="GW33" s="24">
        <f t="shared" si="510"/>
        <v>0.45272681765729567</v>
      </c>
      <c r="GX33" s="117">
        <f t="shared" si="511"/>
        <v>3.0366638070558633E-2</v>
      </c>
      <c r="GY33" s="137">
        <f t="shared" si="78"/>
        <v>1.0756460845640279</v>
      </c>
      <c r="GZ33" s="114">
        <f t="shared" si="512"/>
        <v>9406.9628210638475</v>
      </c>
      <c r="HA33" s="115">
        <f t="shared" si="513"/>
        <v>5228.7283810574154</v>
      </c>
      <c r="HB33" s="115">
        <f t="shared" si="514"/>
        <v>277.91855694739252</v>
      </c>
      <c r="HC33" s="30">
        <f t="shared" si="515"/>
        <v>0.5558359781490122</v>
      </c>
      <c r="HD33" s="31">
        <f t="shared" si="516"/>
        <v>2.9543919991379564E-2</v>
      </c>
      <c r="HE33" s="137">
        <f t="shared" si="84"/>
        <v>1.091675850982615</v>
      </c>
      <c r="HF33" s="114">
        <f t="shared" si="517"/>
        <v>11127.346862362892</v>
      </c>
      <c r="HG33" s="115">
        <f t="shared" si="518"/>
        <v>6546.5912211373998</v>
      </c>
      <c r="HH33" s="115">
        <f t="shared" si="519"/>
        <v>335.85238145234308</v>
      </c>
      <c r="HI33" s="30">
        <f t="shared" si="520"/>
        <v>0.58833352659119242</v>
      </c>
      <c r="HJ33" s="31">
        <f t="shared" si="521"/>
        <v>3.0182610967968409E-2</v>
      </c>
      <c r="HK33" s="138">
        <f t="shared" si="90"/>
        <v>1.0968671500557783</v>
      </c>
      <c r="HL33" s="29">
        <f t="shared" si="522"/>
        <v>3.5581289618877827</v>
      </c>
      <c r="HM33" s="30">
        <f t="shared" si="523"/>
        <v>4.3259423463699775</v>
      </c>
      <c r="HN33" s="30">
        <f t="shared" si="524"/>
        <v>2.7198012151380873</v>
      </c>
      <c r="HO33" s="31">
        <f t="shared" si="525"/>
        <v>3.2323578044993733</v>
      </c>
      <c r="HR33" s="32">
        <f t="shared" si="526"/>
        <v>1045.9228889523688</v>
      </c>
      <c r="HS33" s="33">
        <f t="shared" si="96"/>
        <v>1209.8190056512051</v>
      </c>
      <c r="HT33" s="33">
        <f t="shared" si="527"/>
        <v>45.979225797579808</v>
      </c>
      <c r="HU33" s="33">
        <f t="shared" si="98"/>
        <v>53.101407873624922</v>
      </c>
      <c r="HV33" s="33">
        <f t="shared" si="528"/>
        <v>1365.3841597611472</v>
      </c>
      <c r="HW33" s="30">
        <f t="shared" si="529"/>
        <v>0.76602828696601899</v>
      </c>
      <c r="HX33" s="31">
        <f t="shared" si="530"/>
        <v>3.3674937173449528E-2</v>
      </c>
      <c r="HY33" s="139">
        <f t="shared" si="102"/>
        <v>1.1252528803357427</v>
      </c>
      <c r="HZ33" s="32">
        <f t="shared" si="531"/>
        <v>1133.1048188608174</v>
      </c>
      <c r="IA33" s="33">
        <f t="shared" si="104"/>
        <v>1310.6623439763075</v>
      </c>
      <c r="IB33" s="33">
        <f t="shared" si="532"/>
        <v>60.426421899899644</v>
      </c>
      <c r="IC33" s="33">
        <f t="shared" si="106"/>
        <v>69.786474652194102</v>
      </c>
      <c r="ID33" s="33">
        <f t="shared" si="533"/>
        <v>1533.4532067595258</v>
      </c>
      <c r="IE33" s="30">
        <f t="shared" si="534"/>
        <v>0.73892363579536957</v>
      </c>
      <c r="IF33" s="31">
        <f t="shared" si="535"/>
        <v>3.9405455369317728E-2</v>
      </c>
      <c r="IG33" s="139">
        <f t="shared" si="110"/>
        <v>1.1218932387658418</v>
      </c>
      <c r="IH33" s="32">
        <f t="shared" si="536"/>
        <v>45.567272240229173</v>
      </c>
      <c r="II33" s="33">
        <f t="shared" si="112"/>
        <v>52.707663800273089</v>
      </c>
      <c r="IJ33" s="33">
        <f t="shared" si="537"/>
        <v>88.942209610821166</v>
      </c>
      <c r="IK33" s="33">
        <f t="shared" si="114"/>
        <v>102.71935787953737</v>
      </c>
      <c r="IL33" s="33">
        <f t="shared" si="538"/>
        <v>938.02687927986904</v>
      </c>
      <c r="IM33" s="30">
        <f t="shared" si="539"/>
        <v>4.857778945013979E-2</v>
      </c>
      <c r="IN33" s="31">
        <f t="shared" si="540"/>
        <v>9.4818401876823444E-2</v>
      </c>
      <c r="IO33" s="139">
        <f t="shared" si="118"/>
        <v>1.0222995100575569</v>
      </c>
      <c r="IP33" s="32">
        <f t="shared" si="541"/>
        <v>36.282891566819522</v>
      </c>
      <c r="IQ33" s="33">
        <f t="shared" si="120"/>
        <v>41.968420675340141</v>
      </c>
      <c r="IR33" s="33">
        <f t="shared" si="542"/>
        <v>1.5929360789519207</v>
      </c>
      <c r="IS33" s="33">
        <f t="shared" si="122"/>
        <v>1.8396818775815733</v>
      </c>
      <c r="IT33" s="33">
        <f t="shared" si="543"/>
        <v>49.737456385644478</v>
      </c>
      <c r="IU33" s="30">
        <f t="shared" si="544"/>
        <v>0.72948828113557707</v>
      </c>
      <c r="IV33" s="31">
        <f t="shared" si="545"/>
        <v>3.2026890691814379E-2</v>
      </c>
      <c r="IW33" s="139">
        <f t="shared" si="126"/>
        <v>1.1192717790221072</v>
      </c>
      <c r="IX33" s="32">
        <f t="shared" si="546"/>
        <v>59.819550727331205</v>
      </c>
      <c r="IY33" s="33">
        <f t="shared" si="128"/>
        <v>69.193274326304007</v>
      </c>
      <c r="IZ33" s="33">
        <f t="shared" si="547"/>
        <v>1.6206799934000002</v>
      </c>
      <c r="JA33" s="33">
        <f t="shared" si="130"/>
        <v>1.8717233243776603</v>
      </c>
      <c r="JB33" s="33">
        <f t="shared" si="548"/>
        <v>1231.4177200000001</v>
      </c>
      <c r="JC33" s="30">
        <f t="shared" si="549"/>
        <v>4.857778945013979E-2</v>
      </c>
      <c r="JD33" s="31">
        <f t="shared" si="550"/>
        <v>1.3161090400745574E-3</v>
      </c>
      <c r="JE33" s="139">
        <f t="shared" si="551"/>
        <v>1.0078160048971445</v>
      </c>
      <c r="JF33" s="32">
        <f t="shared" si="552"/>
        <v>0</v>
      </c>
      <c r="JG33" s="33">
        <f t="shared" si="136"/>
        <v>0</v>
      </c>
      <c r="JH33" s="33">
        <f t="shared" si="553"/>
        <v>0</v>
      </c>
      <c r="JI33" s="33">
        <f t="shared" si="138"/>
        <v>0</v>
      </c>
      <c r="JJ33" s="33">
        <f t="shared" si="554"/>
        <v>0</v>
      </c>
      <c r="JK33" s="30"/>
      <c r="JL33" s="31"/>
      <c r="JM33" s="139"/>
      <c r="JN33" s="32">
        <f t="shared" si="555"/>
        <v>1341.7869736056643</v>
      </c>
      <c r="JO33" s="33">
        <f t="shared" si="141"/>
        <v>1552.0449923696719</v>
      </c>
      <c r="JP33" s="33">
        <f t="shared" si="556"/>
        <v>88.200702218402327</v>
      </c>
      <c r="JQ33" s="33">
        <f t="shared" si="143"/>
        <v>101.86299099203285</v>
      </c>
      <c r="JR33" s="33">
        <f t="shared" si="557"/>
        <v>1818.9584033332026</v>
      </c>
      <c r="JS33" s="30">
        <f t="shared" si="558"/>
        <v>0.73766776147649571</v>
      </c>
      <c r="JT33" s="31">
        <f t="shared" si="559"/>
        <v>4.8489675221146576E-2</v>
      </c>
      <c r="JU33" s="139">
        <f t="shared" si="147"/>
        <v>1.1231035889151224</v>
      </c>
      <c r="JV33" s="32">
        <f t="shared" si="560"/>
        <v>3.7427490182320611</v>
      </c>
      <c r="JW33" s="33">
        <f t="shared" si="149"/>
        <v>4.3292377893890253</v>
      </c>
      <c r="JX33" s="33">
        <f t="shared" si="561"/>
        <v>0.1014016050006</v>
      </c>
      <c r="JY33" s="33">
        <f t="shared" si="151"/>
        <v>0.11710871361519294</v>
      </c>
      <c r="JZ33" s="33">
        <f t="shared" si="562"/>
        <v>77.046507480000002</v>
      </c>
      <c r="KA33" s="30">
        <f t="shared" si="563"/>
        <v>4.8577789450139797E-2</v>
      </c>
      <c r="KB33" s="31">
        <f t="shared" si="564"/>
        <v>1.3161090400745572E-3</v>
      </c>
      <c r="KC33" s="139">
        <f t="shared" si="155"/>
        <v>1.0078160048971445</v>
      </c>
      <c r="KD33" s="32">
        <f t="shared" si="565"/>
        <v>0.12479728933585921</v>
      </c>
      <c r="KE33" s="33">
        <f t="shared" si="157"/>
        <v>0.14435302457478835</v>
      </c>
      <c r="KF33" s="33">
        <f t="shared" si="566"/>
        <v>3.3811098143999999E-3</v>
      </c>
      <c r="KG33" s="33">
        <f t="shared" si="159"/>
        <v>3.9048437246505599E-3</v>
      </c>
      <c r="KH33" s="33">
        <f t="shared" si="567"/>
        <v>2.5690195199999994</v>
      </c>
      <c r="KI33" s="30">
        <f t="shared" si="568"/>
        <v>4.8577789450139811E-2</v>
      </c>
      <c r="KJ33" s="31">
        <f t="shared" si="569"/>
        <v>1.3161090400745576E-3</v>
      </c>
      <c r="KK33" s="139">
        <f t="shared" si="163"/>
        <v>1.0078160048971445</v>
      </c>
      <c r="KL33" s="32">
        <f t="shared" si="570"/>
        <v>108.88856280634387</v>
      </c>
      <c r="KM33" s="33">
        <f t="shared" si="165"/>
        <v>125.95140059809796</v>
      </c>
      <c r="KN33" s="33">
        <f t="shared" si="571"/>
        <v>4.7873370354980667</v>
      </c>
      <c r="KO33" s="33">
        <f t="shared" si="167"/>
        <v>5.5288955422967172</v>
      </c>
      <c r="KP33" s="33">
        <f t="shared" si="572"/>
        <v>141.5201062421512</v>
      </c>
      <c r="KQ33" s="30">
        <f t="shared" si="573"/>
        <v>0.7694211493879719</v>
      </c>
      <c r="KR33" s="31">
        <f t="shared" si="574"/>
        <v>3.3827963832266945E-2</v>
      </c>
      <c r="KS33" s="139">
        <f t="shared" si="171"/>
        <v>1.1258082457067136</v>
      </c>
      <c r="KT33" s="32">
        <f t="shared" si="575"/>
        <v>247.30536318227297</v>
      </c>
      <c r="KU33" s="33">
        <f t="shared" si="173"/>
        <v>286.05811359293517</v>
      </c>
      <c r="KV33" s="33">
        <f t="shared" si="576"/>
        <v>10.870760555377974</v>
      </c>
      <c r="KW33" s="33">
        <f t="shared" si="175"/>
        <v>12.554641365406022</v>
      </c>
      <c r="KX33" s="33">
        <f t="shared" si="577"/>
        <v>323.85939367185421</v>
      </c>
      <c r="KY33" s="30">
        <f t="shared" si="578"/>
        <v>0.76361954605785343</v>
      </c>
      <c r="KZ33" s="31">
        <f t="shared" si="579"/>
        <v>3.3566296880036192E-2</v>
      </c>
      <c r="LA33" s="139">
        <f t="shared" si="179"/>
        <v>1.1248586022539833</v>
      </c>
      <c r="LB33" s="32">
        <f t="shared" si="580"/>
        <v>1032.1064165396342</v>
      </c>
      <c r="LC33" s="33">
        <f t="shared" si="181"/>
        <v>1193.8374920113949</v>
      </c>
      <c r="LD33" s="33">
        <f t="shared" si="581"/>
        <v>44.595954430497926</v>
      </c>
      <c r="LE33" s="33">
        <f t="shared" si="183"/>
        <v>51.503867771782055</v>
      </c>
      <c r="LF33" s="33">
        <f t="shared" si="582"/>
        <v>2234.2126399877316</v>
      </c>
      <c r="LG33" s="30">
        <f t="shared" si="583"/>
        <v>0.46195532066513673</v>
      </c>
      <c r="LH33" s="31">
        <f t="shared" si="584"/>
        <v>1.9960478976944116E-2</v>
      </c>
      <c r="LI33" s="139">
        <f t="shared" si="187"/>
        <v>1.0754802769417557</v>
      </c>
      <c r="LJ33" s="32">
        <f t="shared" si="585"/>
        <v>196.84709298855614</v>
      </c>
      <c r="LK33" s="33">
        <f t="shared" si="189"/>
        <v>227.69303245986291</v>
      </c>
      <c r="LL33" s="33">
        <f t="shared" si="586"/>
        <v>8.6477266273094777</v>
      </c>
      <c r="LM33" s="33">
        <f t="shared" si="191"/>
        <v>9.9872594818797165</v>
      </c>
      <c r="LN33" s="33">
        <f t="shared" si="587"/>
        <v>263.55181491072261</v>
      </c>
      <c r="LO33" s="30">
        <f t="shared" si="588"/>
        <v>0.74690091986366136</v>
      </c>
      <c r="LP33" s="31">
        <f t="shared" si="589"/>
        <v>3.2812244644336332E-2</v>
      </c>
      <c r="LQ33" s="139">
        <f t="shared" si="195"/>
        <v>1.1221219908380435</v>
      </c>
      <c r="LR33" s="32">
        <f t="shared" si="590"/>
        <v>4.3436640066666643E-2</v>
      </c>
      <c r="LS33" s="33">
        <f t="shared" si="197"/>
        <v>5.0243161565113312E-2</v>
      </c>
      <c r="LT33" s="33">
        <f t="shared" si="591"/>
        <v>1.1768208333333328E-3</v>
      </c>
      <c r="LU33" s="33">
        <f t="shared" si="199"/>
        <v>1.359110380416666E-3</v>
      </c>
      <c r="LV33" s="33">
        <f t="shared" si="592"/>
        <v>0.89416666666666633</v>
      </c>
      <c r="LW33" s="30">
        <f t="shared" si="593"/>
        <v>4.857778945013979E-2</v>
      </c>
      <c r="LX33" s="31">
        <f t="shared" si="594"/>
        <v>1.3161090400745572E-3</v>
      </c>
      <c r="LY33" s="139">
        <f t="shared" si="203"/>
        <v>1.0078160048971445</v>
      </c>
      <c r="LZ33" s="32">
        <f t="shared" si="595"/>
        <v>49.551326912903292</v>
      </c>
      <c r="MA33" s="33">
        <f t="shared" si="205"/>
        <v>57.316019840155242</v>
      </c>
      <c r="MB33" s="33">
        <f t="shared" si="596"/>
        <v>1.3424849099957155</v>
      </c>
      <c r="MC33" s="33">
        <f t="shared" si="207"/>
        <v>1.5504358225540518</v>
      </c>
      <c r="MD33" s="33">
        <f t="shared" si="597"/>
        <v>1020.0407560222217</v>
      </c>
      <c r="ME33" s="30">
        <f t="shared" si="598"/>
        <v>4.8577791250356481E-2</v>
      </c>
      <c r="MF33" s="31">
        <f t="shared" si="599"/>
        <v>1.3161090888474945E-3</v>
      </c>
      <c r="MG33" s="139">
        <f t="shared" si="211"/>
        <v>1.0078160051867933</v>
      </c>
      <c r="MH33" s="32">
        <f t="shared" si="600"/>
        <v>38.55880094778805</v>
      </c>
      <c r="MI33" s="33">
        <f t="shared" si="213"/>
        <v>44.600965056306443</v>
      </c>
      <c r="MJ33" s="33">
        <f t="shared" si="601"/>
        <v>1.0446664427558308</v>
      </c>
      <c r="MK33" s="33">
        <f t="shared" si="215"/>
        <v>1.2064852747387089</v>
      </c>
      <c r="ML33" s="33">
        <f t="shared" si="602"/>
        <v>793.75371716666484</v>
      </c>
      <c r="MM33" s="30">
        <f t="shared" si="603"/>
        <v>4.8577789450139783E-2</v>
      </c>
      <c r="MN33" s="31">
        <f t="shared" si="604"/>
        <v>1.3161090400745572E-3</v>
      </c>
      <c r="MO33" s="139">
        <f t="shared" si="605"/>
        <v>1.0078160048971445</v>
      </c>
      <c r="MP33" s="34">
        <v>3.2652153285351595</v>
      </c>
      <c r="MQ33" s="35">
        <v>4.0217153285351595</v>
      </c>
      <c r="MR33" s="35">
        <v>2.4914000000000001</v>
      </c>
      <c r="MS33" s="36">
        <v>2.9469000000000003</v>
      </c>
      <c r="MT33" s="34">
        <f t="shared" si="606"/>
        <v>1.0897072945826303</v>
      </c>
      <c r="MU33" s="35">
        <f t="shared" ref="MU33:MU41" si="651">GY33</f>
        <v>1.0756460845640279</v>
      </c>
      <c r="MV33" s="35">
        <f t="shared" si="607"/>
        <v>1.091675850982615</v>
      </c>
      <c r="MW33" s="36">
        <f t="shared" si="608"/>
        <v>1.0968671500557783</v>
      </c>
      <c r="MX33" s="41">
        <f t="shared" si="609"/>
        <v>3.5581289618877827</v>
      </c>
      <c r="MY33" s="271">
        <f t="shared" si="610"/>
        <v>4.3259423463699775</v>
      </c>
      <c r="MZ33" s="42">
        <f t="shared" si="611"/>
        <v>2.7198012151380873</v>
      </c>
      <c r="NA33" s="140">
        <f t="shared" si="612"/>
        <v>3.2323578044993733</v>
      </c>
      <c r="NB33" s="34">
        <f t="shared" si="613"/>
        <v>1.0896082653961681</v>
      </c>
      <c r="NC33" s="35">
        <f t="shared" ref="NC33:NC41" si="652">NG33/K33</f>
        <v>1.0757147298017768</v>
      </c>
      <c r="ND33" s="35">
        <f t="shared" si="614"/>
        <v>1.0916911450878781</v>
      </c>
      <c r="NE33" s="141">
        <f t="shared" ref="NE33:NE41" si="653">NI33/M33</f>
        <v>1.0968787559350062</v>
      </c>
      <c r="NF33" s="37">
        <f t="shared" si="615"/>
        <v>3.5578056102701741</v>
      </c>
      <c r="NG33" s="38">
        <f t="shared" ref="NG33:NG41" si="654">NF33+NR33+NS33+OC33</f>
        <v>4.3262184179748635</v>
      </c>
      <c r="NH33" s="38">
        <f t="shared" si="616"/>
        <v>2.7198393188719394</v>
      </c>
      <c r="NI33" s="39">
        <f t="shared" ref="NI33:NI41" si="655">NH33+NN33</f>
        <v>3.2323920058648703</v>
      </c>
      <c r="NJ33" s="118">
        <f t="shared" si="617"/>
        <v>3.2335161760865816E-4</v>
      </c>
      <c r="NK33" s="118">
        <f t="shared" si="618"/>
        <v>-2.760716048859635E-4</v>
      </c>
      <c r="NL33" s="118">
        <f t="shared" si="619"/>
        <v>-3.8103733852157262E-5</v>
      </c>
      <c r="NM33" s="118">
        <f t="shared" si="620"/>
        <v>-3.4201365497033009E-5</v>
      </c>
      <c r="NN33" s="119">
        <f t="shared" si="621"/>
        <v>0.51255268699293077</v>
      </c>
      <c r="NO33" s="120">
        <f t="shared" si="622"/>
        <v>0.57396058095260472</v>
      </c>
      <c r="NP33" s="120">
        <f t="shared" ref="NP33:NP37" si="656">P33*IO33</f>
        <v>0.32541360440530381</v>
      </c>
      <c r="NQ33" s="120">
        <f t="shared" si="623"/>
        <v>1.8579911531766979E-2</v>
      </c>
      <c r="NR33" s="120">
        <f>R33*JE33+0.006</f>
        <v>0.4695953622526865</v>
      </c>
      <c r="NS33" s="120">
        <f t="shared" si="624"/>
        <v>0</v>
      </c>
      <c r="NT33" s="120">
        <f t="shared" si="625"/>
        <v>0.68239774062482839</v>
      </c>
      <c r="NU33" s="120">
        <f t="shared" si="626"/>
        <v>2.5900871325856615E-2</v>
      </c>
      <c r="NV33" s="120">
        <f t="shared" si="627"/>
        <v>8.0625280391771563E-4</v>
      </c>
      <c r="NW33" s="120">
        <f t="shared" si="628"/>
        <v>5.3138149197356876E-2</v>
      </c>
      <c r="NX33" s="120">
        <f t="shared" si="629"/>
        <v>0.12148472904343019</v>
      </c>
      <c r="NY33" s="120">
        <f t="shared" si="630"/>
        <v>0.80166299843238464</v>
      </c>
      <c r="NZ33" s="120">
        <f t="shared" si="631"/>
        <v>9.8746735193747825E-2</v>
      </c>
      <c r="OA33" s="120">
        <f t="shared" si="632"/>
        <v>2.0156320097942891E-4</v>
      </c>
      <c r="OB33" s="120">
        <f t="shared" si="633"/>
        <v>0.34295978656506576</v>
      </c>
      <c r="OC33" s="121">
        <f t="shared" si="634"/>
        <v>0.29881744545200334</v>
      </c>
      <c r="OD33" s="4"/>
      <c r="OE33" s="4">
        <f t="shared" si="255"/>
        <v>15802.273210705571</v>
      </c>
      <c r="OF33" s="4"/>
      <c r="OG33" s="4"/>
      <c r="OH33" s="4">
        <f t="shared" si="256"/>
        <v>172.70737716126854</v>
      </c>
      <c r="OI33" s="4"/>
      <c r="OJ33" s="583">
        <f t="shared" si="257"/>
        <v>14591.619831423253</v>
      </c>
      <c r="OK33" s="284">
        <f t="shared" si="258"/>
        <v>1446.0264000000002</v>
      </c>
      <c r="OL33" s="584">
        <f t="shared" ref="OL33:OL37" si="657">OK33/OJ33</f>
        <v>9.9099785815825778E-2</v>
      </c>
      <c r="OM33" s="585">
        <f t="shared" si="281"/>
        <v>2757.86</v>
      </c>
      <c r="ON33" s="284">
        <f t="shared" ref="ON33:ON37" si="658">OM33*1.05</f>
        <v>2895.7530000000002</v>
      </c>
      <c r="OO33" s="33">
        <f t="shared" ref="OO33:OO37" si="659">ON33/OK33</f>
        <v>2.0025588744437859</v>
      </c>
      <c r="OP33" s="586">
        <f t="shared" si="481"/>
        <v>9.9353369725134547E-2</v>
      </c>
      <c r="OQ33" s="33">
        <f t="shared" si="260"/>
        <v>0.42979694934851231</v>
      </c>
      <c r="OR33" s="39">
        <f t="shared" si="261"/>
        <v>0.89939231160119881</v>
      </c>
      <c r="OS33" s="587"/>
      <c r="OT33" s="284">
        <f t="shared" si="469"/>
        <v>0</v>
      </c>
      <c r="OU33" s="584"/>
      <c r="OV33" s="585">
        <f t="shared" si="283"/>
        <v>0</v>
      </c>
      <c r="OW33" s="284">
        <f t="shared" ref="OW33:OW36" si="660">OV33*1.05</f>
        <v>0</v>
      </c>
      <c r="OX33" s="33"/>
      <c r="OY33" s="33"/>
      <c r="OZ33" s="33"/>
      <c r="PA33" s="588"/>
      <c r="PB33" s="32">
        <f t="shared" si="263"/>
        <v>4.3259423463699775</v>
      </c>
      <c r="PC33" s="589">
        <f t="shared" si="264"/>
        <v>1.0993533697251345</v>
      </c>
      <c r="PD33" s="590">
        <f t="shared" si="297"/>
        <v>4.7557392957184899</v>
      </c>
      <c r="PE33" s="591">
        <f t="shared" si="265"/>
        <v>0.51255268699293077</v>
      </c>
      <c r="PF33" s="592">
        <f t="shared" si="266"/>
        <v>0.57396058095260472</v>
      </c>
      <c r="PG33" s="592">
        <f t="shared" si="267"/>
        <v>0.32541360440530381</v>
      </c>
      <c r="PH33" s="592">
        <f t="shared" si="268"/>
        <v>1.8579911531766979E-2</v>
      </c>
      <c r="PI33" s="593">
        <f t="shared" si="284"/>
        <v>0.89939231160119881</v>
      </c>
      <c r="PJ33" s="593">
        <f t="shared" si="285"/>
        <v>0</v>
      </c>
      <c r="PK33" s="592">
        <f t="shared" si="269"/>
        <v>0.68239774062482839</v>
      </c>
      <c r="PL33" s="592">
        <f t="shared" si="270"/>
        <v>2.5900871325856615E-2</v>
      </c>
      <c r="PM33" s="592">
        <f t="shared" si="271"/>
        <v>8.0625280391771563E-4</v>
      </c>
      <c r="PN33" s="592">
        <f t="shared" si="272"/>
        <v>5.3138149197356876E-2</v>
      </c>
      <c r="PO33" s="592">
        <f t="shared" si="273"/>
        <v>0.12148472904343019</v>
      </c>
      <c r="PP33" s="592">
        <f t="shared" si="274"/>
        <v>0.80166299843238464</v>
      </c>
      <c r="PQ33" s="592">
        <f t="shared" si="275"/>
        <v>9.8746735193747825E-2</v>
      </c>
      <c r="PR33" s="592">
        <f t="shared" si="276"/>
        <v>2.0156320097942891E-4</v>
      </c>
      <c r="PS33" s="592">
        <f t="shared" si="277"/>
        <v>0.34295978656506576</v>
      </c>
      <c r="PT33" s="594">
        <f t="shared" si="278"/>
        <v>0.29881744545200334</v>
      </c>
      <c r="PU33" s="334"/>
      <c r="PV33" s="310">
        <f t="shared" si="286"/>
        <v>4.7560153673233758</v>
      </c>
      <c r="PW33" s="281">
        <f t="shared" si="287"/>
        <v>-2.760716048859635E-4</v>
      </c>
      <c r="PX33" s="4"/>
      <c r="QA33" s="133">
        <f t="shared" si="288"/>
        <v>1583.9686366464243</v>
      </c>
      <c r="QB33" s="323">
        <f t="shared" si="289"/>
        <v>0</v>
      </c>
      <c r="QC33" s="258"/>
      <c r="QD33" s="323">
        <v>0</v>
      </c>
      <c r="QF33" s="133">
        <f t="shared" si="279"/>
        <v>3033.6952366464238</v>
      </c>
      <c r="QH33" s="133">
        <f t="shared" si="290"/>
        <v>0</v>
      </c>
      <c r="QJ33" s="390">
        <f>'лист 1'!E34</f>
        <v>2757.86</v>
      </c>
      <c r="QK33" s="390">
        <f>'лист 1'!F34</f>
        <v>0</v>
      </c>
      <c r="QM33" s="389">
        <f t="shared" si="291"/>
        <v>0</v>
      </c>
      <c r="QN33" s="389">
        <f t="shared" si="292"/>
        <v>0</v>
      </c>
      <c r="QP33" s="4">
        <f t="shared" si="293"/>
        <v>14591.619831423253</v>
      </c>
      <c r="QQ33" s="4">
        <f t="shared" si="294"/>
        <v>16041.346431423253</v>
      </c>
      <c r="QS33" s="395">
        <f t="shared" si="295"/>
        <v>25.787816960910739</v>
      </c>
      <c r="QU33" s="5">
        <v>1</v>
      </c>
    </row>
    <row r="34" spans="1:463" ht="15.05" customHeight="1" x14ac:dyDescent="0.3">
      <c r="A34" s="452">
        <f t="shared" si="639"/>
        <v>23</v>
      </c>
      <c r="B34" s="25" t="s">
        <v>215</v>
      </c>
      <c r="C34" s="26">
        <v>9</v>
      </c>
      <c r="D34" s="256">
        <v>4580.18</v>
      </c>
      <c r="E34" s="27">
        <v>4507.2</v>
      </c>
      <c r="F34" s="28">
        <v>498.2</v>
      </c>
      <c r="G34" s="311">
        <f t="shared" si="280"/>
        <v>4009</v>
      </c>
      <c r="H34" s="27">
        <v>73</v>
      </c>
      <c r="I34" s="257"/>
      <c r="J34" s="32">
        <v>3.1141153331935802</v>
      </c>
      <c r="K34" s="33">
        <v>3.6823153331935803</v>
      </c>
      <c r="L34" s="33">
        <v>2.4567999999999994</v>
      </c>
      <c r="M34" s="122">
        <v>2.8361999999999994</v>
      </c>
      <c r="N34" s="1">
        <v>0.37940000000000002</v>
      </c>
      <c r="O34" s="2">
        <v>0.52059999999999995</v>
      </c>
      <c r="P34" s="2">
        <v>0.27791533319358069</v>
      </c>
      <c r="Q34" s="2">
        <v>1.4E-2</v>
      </c>
      <c r="R34" s="2">
        <v>0.27860000000000001</v>
      </c>
      <c r="S34" s="2">
        <v>0</v>
      </c>
      <c r="T34" s="2">
        <v>0.64710000000000001</v>
      </c>
      <c r="U34" s="2">
        <v>1.9E-2</v>
      </c>
      <c r="V34" s="2">
        <v>5.9999999999999995E-4</v>
      </c>
      <c r="W34" s="2">
        <v>4.07E-2</v>
      </c>
      <c r="X34" s="2">
        <v>6.8500000000000005E-2</v>
      </c>
      <c r="Y34" s="2">
        <v>0.71389999999999998</v>
      </c>
      <c r="Z34" s="2">
        <v>0.10639999999999999</v>
      </c>
      <c r="AA34" s="2">
        <v>2.0000000000000001E-4</v>
      </c>
      <c r="AB34" s="2">
        <v>0.32579999999999998</v>
      </c>
      <c r="AC34" s="3">
        <v>0.28960000000000002</v>
      </c>
      <c r="AD34" s="123">
        <v>670.02</v>
      </c>
      <c r="AE34" s="60">
        <v>147.40440000000001</v>
      </c>
      <c r="AF34" s="60">
        <v>450.95897106000001</v>
      </c>
      <c r="AG34" s="60">
        <f t="shared" si="0"/>
        <v>44.633213201692442</v>
      </c>
      <c r="AH34" s="60">
        <f t="shared" si="1"/>
        <v>141.12310040351639</v>
      </c>
      <c r="AI34" s="60">
        <v>17.090207065624998</v>
      </c>
      <c r="AJ34" s="60">
        <v>93.839571284532539</v>
      </c>
      <c r="AK34" s="60">
        <f t="shared" si="2"/>
        <v>1.8153265064992821</v>
      </c>
      <c r="AL34" s="60">
        <f t="shared" si="3"/>
        <v>54.92129820655579</v>
      </c>
      <c r="AM34" s="60">
        <v>68.965657470507878</v>
      </c>
      <c r="AN34" s="124">
        <v>1737.9345682567985</v>
      </c>
      <c r="AO34" s="123">
        <v>885.46</v>
      </c>
      <c r="AP34" s="60">
        <v>194.80119999999999</v>
      </c>
      <c r="AQ34" s="60">
        <v>595.96150938000005</v>
      </c>
      <c r="AR34" s="60">
        <f t="shared" si="4"/>
        <v>58.984694429376127</v>
      </c>
      <c r="AS34" s="60">
        <f t="shared" si="5"/>
        <v>186.5001947453772</v>
      </c>
      <c r="AT34" s="125">
        <v>87.309163610691698</v>
      </c>
      <c r="AU34" s="126">
        <v>14.838423724917448</v>
      </c>
      <c r="AV34" s="60">
        <v>128.73782672832047</v>
      </c>
      <c r="AW34" s="60">
        <f t="shared" si="6"/>
        <v>2.4904332580593596</v>
      </c>
      <c r="AX34" s="60">
        <f t="shared" si="7"/>
        <v>75.346130373630672</v>
      </c>
      <c r="AY34" s="60">
        <v>94.613484985950606</v>
      </c>
      <c r="AZ34" s="124">
        <v>2384.2598216459551</v>
      </c>
      <c r="BA34" s="127">
        <v>159</v>
      </c>
      <c r="BB34" s="60">
        <v>810.44949999999994</v>
      </c>
      <c r="BC34" s="60">
        <v>84.518290365597608</v>
      </c>
      <c r="BD34" s="61">
        <v>67.614632292478092</v>
      </c>
      <c r="BE34" s="61">
        <v>16.903658073119516</v>
      </c>
      <c r="BF34" s="60">
        <v>31.694364374999996</v>
      </c>
      <c r="BG34" s="61">
        <v>25.355491499999999</v>
      </c>
      <c r="BH34" s="61">
        <v>6.3388728749999963</v>
      </c>
      <c r="BI34" s="60">
        <v>67.646337296063621</v>
      </c>
      <c r="BJ34" s="61">
        <f t="shared" si="8"/>
        <v>39.591236536592561</v>
      </c>
      <c r="BK34" s="60">
        <f t="shared" si="9"/>
        <v>1.3086183949923509</v>
      </c>
      <c r="BL34" s="60">
        <v>49.715424601833064</v>
      </c>
      <c r="BM34" s="124">
        <v>1252.828699966193</v>
      </c>
      <c r="BN34" s="123">
        <v>23.61</v>
      </c>
      <c r="BO34" s="60">
        <v>5.1941999999999995</v>
      </c>
      <c r="BP34" s="60">
        <v>15.890781329999999</v>
      </c>
      <c r="BQ34" s="60">
        <f t="shared" si="10"/>
        <v>1.5727741913554201</v>
      </c>
      <c r="BR34" s="60">
        <f t="shared" si="11"/>
        <v>4.9728611094102</v>
      </c>
      <c r="BS34" s="60">
        <v>2.7014846568916702</v>
      </c>
      <c r="BT34" s="60">
        <v>3.4599420170430917</v>
      </c>
      <c r="BU34" s="60">
        <f t="shared" si="12"/>
        <v>6.6932578319698607E-2</v>
      </c>
      <c r="BV34" s="60">
        <f t="shared" si="13"/>
        <v>2.0249933444307762</v>
      </c>
      <c r="BW34" s="60">
        <v>2.5428204001967383</v>
      </c>
      <c r="BX34" s="124">
        <v>64.079074084957796</v>
      </c>
      <c r="BY34" s="59">
        <v>826.3</v>
      </c>
      <c r="BZ34" s="60">
        <v>60.319899999999997</v>
      </c>
      <c r="CA34" s="61">
        <f t="shared" si="14"/>
        <v>35.303307233200002</v>
      </c>
      <c r="CB34" s="61">
        <f t="shared" si="15"/>
        <v>1.1668884655</v>
      </c>
      <c r="CC34" s="60">
        <v>44.330995000000001</v>
      </c>
      <c r="CD34" s="62">
        <v>1117.1410739999999</v>
      </c>
      <c r="CE34" s="123"/>
      <c r="CF34" s="60">
        <v>0</v>
      </c>
      <c r="CG34" s="61">
        <f t="shared" si="16"/>
        <v>0</v>
      </c>
      <c r="CH34" s="61">
        <f t="shared" si="17"/>
        <v>0</v>
      </c>
      <c r="CI34" s="60">
        <v>0</v>
      </c>
      <c r="CJ34" s="124">
        <v>0</v>
      </c>
      <c r="CK34" s="128">
        <v>1097.6614916442102</v>
      </c>
      <c r="CL34" s="129">
        <v>241.48552816172622</v>
      </c>
      <c r="CM34" s="129">
        <v>111.69337813796866</v>
      </c>
      <c r="CN34" s="130">
        <v>72.831008162156181</v>
      </c>
      <c r="CO34" s="131">
        <f t="shared" si="483"/>
        <v>35.501474928643027</v>
      </c>
      <c r="CP34" s="129">
        <v>738.78435993561061</v>
      </c>
      <c r="CQ34" s="131">
        <f t="shared" si="19"/>
        <v>73.120443240267136</v>
      </c>
      <c r="CR34" s="129">
        <v>231.19517759824998</v>
      </c>
      <c r="CS34" s="129">
        <v>159.8426073252046</v>
      </c>
      <c r="CT34" s="131">
        <f t="shared" si="20"/>
        <v>3.0921552387060829</v>
      </c>
      <c r="CU34" s="131">
        <f t="shared" si="21"/>
        <v>93.550763104007842</v>
      </c>
      <c r="CV34" s="129">
        <f t="shared" si="484"/>
        <v>2349.46736520472</v>
      </c>
      <c r="CW34" s="124">
        <f t="shared" si="485"/>
        <v>2960.328880157947</v>
      </c>
      <c r="CX34" s="123">
        <v>64.335390000000004</v>
      </c>
      <c r="CY34" s="60">
        <v>4.6964834700000004</v>
      </c>
      <c r="CZ34" s="60">
        <f t="shared" si="24"/>
        <v>9.0853472727150011E-2</v>
      </c>
      <c r="DA34" s="60">
        <f t="shared" si="25"/>
        <v>2.7487014875199605</v>
      </c>
      <c r="DB34" s="60">
        <v>3.4515936735000001</v>
      </c>
      <c r="DC34" s="124">
        <v>86.980160572200006</v>
      </c>
      <c r="DD34" s="123">
        <v>2.0688599999999999</v>
      </c>
      <c r="DE34" s="60">
        <v>0.15102678</v>
      </c>
      <c r="DF34" s="60">
        <f t="shared" si="26"/>
        <v>2.9216130591000001E-3</v>
      </c>
      <c r="DG34" s="60">
        <f t="shared" si="27"/>
        <v>8.8391141477039997E-2</v>
      </c>
      <c r="DH34" s="60">
        <v>0.110994339</v>
      </c>
      <c r="DI34" s="124">
        <v>2.7970573427999996</v>
      </c>
      <c r="DJ34" s="59">
        <v>72.111954939640015</v>
      </c>
      <c r="DK34" s="60">
        <v>15.864630086720803</v>
      </c>
      <c r="DL34" s="60">
        <v>1.1891029688816761</v>
      </c>
      <c r="DM34" s="60">
        <v>48.535167607989528</v>
      </c>
      <c r="DN34" s="60">
        <f t="shared" si="28"/>
        <v>4.803719678833156</v>
      </c>
      <c r="DO34" s="60">
        <f t="shared" si="29"/>
        <v>15.188595351244242</v>
      </c>
      <c r="DP34" s="60">
        <v>10.052162459035937</v>
      </c>
      <c r="DQ34" s="60">
        <f t="shared" si="30"/>
        <v>0.19445908277005022</v>
      </c>
      <c r="DR34" s="60">
        <f t="shared" si="31"/>
        <v>5.8832090180750454</v>
      </c>
      <c r="DS34" s="60">
        <v>7.3876509031133981</v>
      </c>
      <c r="DT34" s="62">
        <v>186.16880275845759</v>
      </c>
      <c r="DU34" s="123">
        <v>120.73</v>
      </c>
      <c r="DV34" s="60">
        <v>26.560600000000001</v>
      </c>
      <c r="DW34" s="60">
        <v>81.257688689999995</v>
      </c>
      <c r="DX34" s="60">
        <f t="shared" si="32"/>
        <v>8.04239848040406</v>
      </c>
      <c r="DY34" s="60">
        <f t="shared" si="33"/>
        <v>25.428781098648599</v>
      </c>
      <c r="DZ34" s="60">
        <v>2.3618496020833302</v>
      </c>
      <c r="EA34" s="60">
        <v>1.2386228261875001</v>
      </c>
      <c r="EB34" s="60"/>
      <c r="EC34" s="60">
        <v>16.946859561633769</v>
      </c>
      <c r="ED34" s="60">
        <f t="shared" si="34"/>
        <v>0.32783699821980528</v>
      </c>
      <c r="EE34" s="60">
        <f t="shared" si="35"/>
        <v>9.9184546019182722</v>
      </c>
      <c r="EF34" s="60">
        <v>12.45478103399523</v>
      </c>
      <c r="EG34" s="124">
        <v>313.86048205667976</v>
      </c>
      <c r="EH34" s="128">
        <v>706.35454503095298</v>
      </c>
      <c r="EI34" s="129">
        <v>155.39799990680959</v>
      </c>
      <c r="EJ34" s="129">
        <v>1081.4638920363191</v>
      </c>
      <c r="EK34" s="129">
        <v>475.41404559671781</v>
      </c>
      <c r="EL34" s="129">
        <f t="shared" si="36"/>
        <v>47.053629748889549</v>
      </c>
      <c r="EM34" s="129">
        <v>148.77607142903688</v>
      </c>
      <c r="EN34" s="129">
        <v>176.5600252276684</v>
      </c>
      <c r="EO34" s="129">
        <f t="shared" si="37"/>
        <v>3.4155536880292456</v>
      </c>
      <c r="EP34" s="129">
        <f t="shared" si="38"/>
        <v>103.33493284494703</v>
      </c>
      <c r="EQ34" s="129">
        <v>2595.1905077984679</v>
      </c>
      <c r="ER34" s="124">
        <v>3269.9400398260696</v>
      </c>
      <c r="ES34" s="123">
        <v>183.03</v>
      </c>
      <c r="ET34" s="60">
        <v>40.266599999999997</v>
      </c>
      <c r="EU34" s="60">
        <v>123.18889059</v>
      </c>
      <c r="EV34" s="60">
        <f t="shared" si="39"/>
        <v>12.192497257254661</v>
      </c>
      <c r="EW34" s="60">
        <f t="shared" si="40"/>
        <v>38.550731421234602</v>
      </c>
      <c r="EX34" s="60">
        <v>14.073543644324999</v>
      </c>
      <c r="EY34" s="60">
        <v>26.3208094991057</v>
      </c>
      <c r="EZ34" s="60">
        <f t="shared" si="41"/>
        <v>0.50917605976019975</v>
      </c>
      <c r="FA34" s="60">
        <f t="shared" si="42"/>
        <v>15.404727533922594</v>
      </c>
      <c r="FB34" s="60">
        <v>19.3439921866715</v>
      </c>
      <c r="FC34" s="124">
        <v>487.46860310412268</v>
      </c>
      <c r="FD34" s="123">
        <v>0.83333333333333293</v>
      </c>
      <c r="FE34" s="60">
        <v>6.0833333333333302E-2</v>
      </c>
      <c r="FF34" s="60">
        <f t="shared" si="43"/>
        <v>1.1768208333333328E-3</v>
      </c>
      <c r="FG34" s="60">
        <f t="shared" si="44"/>
        <v>3.5603803333333316E-2</v>
      </c>
      <c r="FH34" s="60">
        <v>4.4708333333333301E-2</v>
      </c>
      <c r="FI34" s="124">
        <v>1.1266499999999995</v>
      </c>
      <c r="FJ34" s="123">
        <v>1103.6296016666699</v>
      </c>
      <c r="FK34" s="60">
        <v>80.564960921666895</v>
      </c>
      <c r="FL34" s="60">
        <f t="shared" si="45"/>
        <v>1.5585291690296461</v>
      </c>
      <c r="FM34" s="60">
        <f t="shared" si="46"/>
        <v>47.15209354870214</v>
      </c>
      <c r="FN34" s="60">
        <v>59.209499999999998</v>
      </c>
      <c r="FO34" s="124">
        <v>1492.0848751060041</v>
      </c>
      <c r="FP34" s="123">
        <v>858.79908333333162</v>
      </c>
      <c r="FQ34" s="60">
        <v>62.692333083333203</v>
      </c>
      <c r="FR34" s="60">
        <f t="shared" si="47"/>
        <v>1.2127831834970808</v>
      </c>
      <c r="FS34" s="60">
        <f t="shared" si="48"/>
        <v>36.691816399016261</v>
      </c>
      <c r="FT34" s="60">
        <v>46.074570820833301</v>
      </c>
      <c r="FU34" s="62">
        <v>1161.0791846849977</v>
      </c>
      <c r="FV34" s="132">
        <f t="shared" si="486"/>
        <v>4585.9531497700582</v>
      </c>
      <c r="FW34" s="133">
        <f t="shared" si="487"/>
        <v>1292.8572101768659</v>
      </c>
      <c r="FX34" s="133">
        <f t="shared" si="488"/>
        <v>143.31002244603857</v>
      </c>
      <c r="FY34" s="133">
        <f t="shared" si="489"/>
        <v>810.44949999999994</v>
      </c>
      <c r="FZ34" s="133">
        <f t="shared" si="490"/>
        <v>826.3</v>
      </c>
      <c r="GA34" s="133">
        <f t="shared" si="491"/>
        <v>0</v>
      </c>
      <c r="GB34" s="133">
        <f t="shared" si="492"/>
        <v>64.335390000000004</v>
      </c>
      <c r="GC34" s="133">
        <f t="shared" si="493"/>
        <v>2.0688599999999999</v>
      </c>
      <c r="GD34" s="133">
        <f t="shared" si="494"/>
        <v>1103.6296016666699</v>
      </c>
      <c r="GE34" s="133">
        <f t="shared" si="495"/>
        <v>858.79908333333162</v>
      </c>
      <c r="GF34" s="133">
        <f t="shared" si="496"/>
        <v>2529.9914141903178</v>
      </c>
      <c r="GG34" s="134">
        <f t="shared" si="497"/>
        <v>965.91732605119603</v>
      </c>
      <c r="GH34" s="134">
        <f t="shared" si="498"/>
        <v>250.40337022807256</v>
      </c>
      <c r="GI34" s="133">
        <f t="shared" si="499"/>
        <v>891.89167898694154</v>
      </c>
      <c r="GJ34" s="134">
        <f t="shared" si="500"/>
        <v>636.83470419634159</v>
      </c>
      <c r="GK34" s="135">
        <f t="shared" si="501"/>
        <v>17.253644530002383</v>
      </c>
      <c r="GL34" s="132">
        <f t="shared" si="502"/>
        <v>13109.585910570224</v>
      </c>
      <c r="GM34" s="136">
        <f t="shared" si="503"/>
        <v>16518.078247318481</v>
      </c>
      <c r="GN34" s="114">
        <f t="shared" si="504"/>
        <v>14239.857988633485</v>
      </c>
      <c r="GO34" s="115">
        <f t="shared" si="505"/>
        <v>7687.0976227747278</v>
      </c>
      <c r="GP34" s="115">
        <f t="shared" si="506"/>
        <v>514.82008059944667</v>
      </c>
      <c r="GQ34" s="30">
        <f t="shared" si="507"/>
        <v>0.53982965482596179</v>
      </c>
      <c r="GR34" s="31">
        <f t="shared" si="508"/>
        <v>3.6153456095586449E-2</v>
      </c>
      <c r="GS34" s="137">
        <f t="shared" si="72"/>
        <v>1.0901914772604346</v>
      </c>
      <c r="GT34" s="116">
        <f t="shared" si="509"/>
        <v>16518.078247318481</v>
      </c>
      <c r="GU34" s="115">
        <f t="shared" si="640"/>
        <v>7797.7685268221712</v>
      </c>
      <c r="GV34" s="115">
        <f t="shared" si="641"/>
        <v>517.81846687718291</v>
      </c>
      <c r="GW34" s="24">
        <f t="shared" si="510"/>
        <v>0.47207480253267653</v>
      </c>
      <c r="GX34" s="117">
        <f t="shared" si="511"/>
        <v>3.1348590261173072E-2</v>
      </c>
      <c r="GY34" s="137">
        <f t="shared" si="78"/>
        <v>1.0788300181883261</v>
      </c>
      <c r="GZ34" s="114">
        <f t="shared" si="512"/>
        <v>11249.094720410494</v>
      </c>
      <c r="HA34" s="115">
        <f t="shared" si="513"/>
        <v>6294.9237804272743</v>
      </c>
      <c r="HB34" s="115">
        <f t="shared" si="514"/>
        <v>337.50370541091229</v>
      </c>
      <c r="HC34" s="30">
        <f t="shared" si="515"/>
        <v>0.55959381060288238</v>
      </c>
      <c r="HD34" s="31">
        <f t="shared" si="516"/>
        <v>3.0002743669545379E-2</v>
      </c>
      <c r="HE34" s="137">
        <f t="shared" si="84"/>
        <v>1.0923357751158844</v>
      </c>
      <c r="HF34" s="114">
        <f t="shared" si="517"/>
        <v>12987.029288667292</v>
      </c>
      <c r="HG34" s="115">
        <f t="shared" si="518"/>
        <v>7626.2379739706776</v>
      </c>
      <c r="HH34" s="115">
        <f t="shared" si="519"/>
        <v>396.02886544323383</v>
      </c>
      <c r="HI34" s="30">
        <f t="shared" si="520"/>
        <v>0.58721958690163778</v>
      </c>
      <c r="HJ34" s="31">
        <f t="shared" si="521"/>
        <v>3.0494184361993817E-2</v>
      </c>
      <c r="HK34" s="138">
        <f t="shared" si="90"/>
        <v>1.0967408584251597</v>
      </c>
      <c r="HL34" s="29">
        <f t="shared" si="522"/>
        <v>3.39498199545368</v>
      </c>
      <c r="HM34" s="30">
        <f t="shared" si="523"/>
        <v>3.9725923178843825</v>
      </c>
      <c r="HN34" s="30">
        <f t="shared" si="524"/>
        <v>2.6836505323047044</v>
      </c>
      <c r="HO34" s="31">
        <f t="shared" si="525"/>
        <v>3.1105764226654373</v>
      </c>
      <c r="HR34" s="32">
        <f t="shared" si="526"/>
        <v>1056.5985663042879</v>
      </c>
      <c r="HS34" s="33">
        <f t="shared" si="96"/>
        <v>1222.1675616441698</v>
      </c>
      <c r="HT34" s="33">
        <f t="shared" si="527"/>
        <v>46.448539708191724</v>
      </c>
      <c r="HU34" s="33">
        <f t="shared" si="98"/>
        <v>53.643418508990621</v>
      </c>
      <c r="HV34" s="33">
        <f t="shared" si="528"/>
        <v>1379.3131494101576</v>
      </c>
      <c r="HW34" s="30">
        <f t="shared" si="529"/>
        <v>0.76603240297979203</v>
      </c>
      <c r="HX34" s="31">
        <f t="shared" si="530"/>
        <v>3.367512281605866E-2</v>
      </c>
      <c r="HY34" s="139">
        <f t="shared" si="102"/>
        <v>1.1252535540711408</v>
      </c>
      <c r="HZ34" s="32">
        <f t="shared" si="531"/>
        <v>1399.7137166451896</v>
      </c>
      <c r="IA34" s="33">
        <f t="shared" si="104"/>
        <v>1619.048856043491</v>
      </c>
      <c r="IB34" s="33">
        <f t="shared" si="532"/>
        <v>76.313551412352936</v>
      </c>
      <c r="IC34" s="33">
        <f t="shared" si="106"/>
        <v>88.134520526126408</v>
      </c>
      <c r="ID34" s="33">
        <f t="shared" si="533"/>
        <v>1892.2696997190119</v>
      </c>
      <c r="IE34" s="30">
        <f t="shared" si="534"/>
        <v>0.73970096168270139</v>
      </c>
      <c r="IF34" s="31">
        <f t="shared" si="535"/>
        <v>4.0329109229876127E-2</v>
      </c>
      <c r="IG34" s="139">
        <f t="shared" si="110"/>
        <v>1.1221581197153871</v>
      </c>
      <c r="IH34" s="32">
        <f t="shared" si="536"/>
        <v>48.301308574642924</v>
      </c>
      <c r="II34" s="33">
        <f t="shared" si="112"/>
        <v>55.87012362828947</v>
      </c>
      <c r="IJ34" s="33">
        <f t="shared" si="537"/>
        <v>94.278742187470442</v>
      </c>
      <c r="IK34" s="33">
        <f t="shared" si="114"/>
        <v>108.88251935230961</v>
      </c>
      <c r="IL34" s="33">
        <f t="shared" si="538"/>
        <v>994.30849203666116</v>
      </c>
      <c r="IM34" s="30">
        <f t="shared" si="539"/>
        <v>4.857778945013979E-2</v>
      </c>
      <c r="IN34" s="31">
        <f t="shared" si="540"/>
        <v>9.4818401876823444E-2</v>
      </c>
      <c r="IO34" s="139">
        <f t="shared" si="118"/>
        <v>1.0222995100575569</v>
      </c>
      <c r="IP34" s="32">
        <f t="shared" si="541"/>
        <v>37.341582433685986</v>
      </c>
      <c r="IQ34" s="33">
        <f t="shared" si="120"/>
        <v>43.19300840104458</v>
      </c>
      <c r="IR34" s="33">
        <f t="shared" si="542"/>
        <v>1.6397067696751186</v>
      </c>
      <c r="IS34" s="33">
        <f t="shared" si="122"/>
        <v>1.8936973482977946</v>
      </c>
      <c r="IT34" s="33">
        <f t="shared" si="543"/>
        <v>50.85640800393476</v>
      </c>
      <c r="IU34" s="30">
        <f t="shared" si="544"/>
        <v>0.73425520793361709</v>
      </c>
      <c r="IV34" s="31">
        <f t="shared" si="545"/>
        <v>3.2241891121139635E-2</v>
      </c>
      <c r="IW34" s="139">
        <f t="shared" si="126"/>
        <v>1.1200520600178623</v>
      </c>
      <c r="IX34" s="32">
        <f t="shared" si="546"/>
        <v>43.070034824503999</v>
      </c>
      <c r="IY34" s="33">
        <f t="shared" si="128"/>
        <v>49.819109281503778</v>
      </c>
      <c r="IZ34" s="33">
        <f t="shared" si="547"/>
        <v>1.1668884655</v>
      </c>
      <c r="JA34" s="33">
        <f t="shared" si="130"/>
        <v>1.34763948880595</v>
      </c>
      <c r="JB34" s="33">
        <f t="shared" si="548"/>
        <v>886.61989999999992</v>
      </c>
      <c r="JC34" s="30">
        <f t="shared" si="549"/>
        <v>4.8577789450139797E-2</v>
      </c>
      <c r="JD34" s="31">
        <f t="shared" si="550"/>
        <v>1.3161090400745574E-3</v>
      </c>
      <c r="JE34" s="139">
        <f t="shared" si="551"/>
        <v>1.0078160048971445</v>
      </c>
      <c r="JF34" s="32">
        <f t="shared" si="552"/>
        <v>0</v>
      </c>
      <c r="JG34" s="33">
        <f t="shared" si="136"/>
        <v>0</v>
      </c>
      <c r="JH34" s="33">
        <f t="shared" si="553"/>
        <v>0</v>
      </c>
      <c r="JI34" s="33">
        <f t="shared" si="138"/>
        <v>0</v>
      </c>
      <c r="JJ34" s="33">
        <f t="shared" si="554"/>
        <v>0</v>
      </c>
      <c r="JK34" s="30"/>
      <c r="JL34" s="31"/>
      <c r="JM34" s="139"/>
      <c r="JN34" s="32">
        <f t="shared" si="555"/>
        <v>1735.337067462691</v>
      </c>
      <c r="JO34" s="33">
        <f t="shared" si="141"/>
        <v>2007.2643859340949</v>
      </c>
      <c r="JP34" s="33">
        <f t="shared" si="556"/>
        <v>111.71407340761624</v>
      </c>
      <c r="JQ34" s="33">
        <f t="shared" si="143"/>
        <v>129.01858337845599</v>
      </c>
      <c r="JR34" s="33">
        <f t="shared" si="557"/>
        <v>2349.46736520472</v>
      </c>
      <c r="JS34" s="30">
        <f t="shared" si="558"/>
        <v>0.73860871326105149</v>
      </c>
      <c r="JT34" s="31">
        <f t="shared" si="559"/>
        <v>4.7548680633783598E-2</v>
      </c>
      <c r="JU34" s="139">
        <f t="shared" si="147"/>
        <v>1.1231052759981799</v>
      </c>
      <c r="JV34" s="32">
        <f t="shared" si="560"/>
        <v>3.3534158147743516</v>
      </c>
      <c r="JW34" s="33">
        <f t="shared" si="149"/>
        <v>3.8788960729494928</v>
      </c>
      <c r="JX34" s="33">
        <f t="shared" si="561"/>
        <v>9.0853472727150011E-2</v>
      </c>
      <c r="JY34" s="33">
        <f t="shared" si="151"/>
        <v>0.10492667565258555</v>
      </c>
      <c r="JZ34" s="33">
        <f t="shared" si="562"/>
        <v>69.031873470000008</v>
      </c>
      <c r="KA34" s="30">
        <f t="shared" si="563"/>
        <v>4.8577789450139797E-2</v>
      </c>
      <c r="KB34" s="31">
        <f t="shared" si="564"/>
        <v>1.3161090400745574E-3</v>
      </c>
      <c r="KC34" s="139">
        <f t="shared" si="155"/>
        <v>1.0078160048971445</v>
      </c>
      <c r="KD34" s="32">
        <f t="shared" si="565"/>
        <v>0.10783719260198879</v>
      </c>
      <c r="KE34" s="33">
        <f t="shared" si="157"/>
        <v>0.12473528068272044</v>
      </c>
      <c r="KF34" s="33">
        <f t="shared" si="566"/>
        <v>2.9216130591000001E-3</v>
      </c>
      <c r="KG34" s="33">
        <f t="shared" si="159"/>
        <v>3.37417092195459E-3</v>
      </c>
      <c r="KH34" s="33">
        <f t="shared" si="567"/>
        <v>2.2198867799999995</v>
      </c>
      <c r="KI34" s="30">
        <f t="shared" si="568"/>
        <v>4.8577789450139804E-2</v>
      </c>
      <c r="KJ34" s="31">
        <f t="shared" si="569"/>
        <v>1.3161090400745576E-3</v>
      </c>
      <c r="KK34" s="139">
        <f t="shared" si="163"/>
        <v>1.0078160048971445</v>
      </c>
      <c r="KL34" s="32">
        <f t="shared" si="570"/>
        <v>113.68418635693034</v>
      </c>
      <c r="KM34" s="33">
        <f t="shared" si="165"/>
        <v>131.49849835906133</v>
      </c>
      <c r="KN34" s="33">
        <f t="shared" si="571"/>
        <v>4.9981787616032065</v>
      </c>
      <c r="KO34" s="33">
        <f t="shared" si="167"/>
        <v>5.7723966517755434</v>
      </c>
      <c r="KP34" s="33">
        <f t="shared" si="572"/>
        <v>147.75301806226793</v>
      </c>
      <c r="KQ34" s="30">
        <f t="shared" si="573"/>
        <v>0.76942040066498085</v>
      </c>
      <c r="KR34" s="31">
        <f t="shared" si="574"/>
        <v>3.3827930062970434E-2</v>
      </c>
      <c r="KS34" s="139">
        <f t="shared" si="171"/>
        <v>1.1258081231509567</v>
      </c>
      <c r="KT34" s="32">
        <f t="shared" si="575"/>
        <v>190.41422755469159</v>
      </c>
      <c r="KU34" s="33">
        <f t="shared" si="173"/>
        <v>220.25213701251178</v>
      </c>
      <c r="KV34" s="33">
        <f t="shared" si="576"/>
        <v>8.3702354786238651</v>
      </c>
      <c r="KW34" s="33">
        <f t="shared" si="175"/>
        <v>9.6667849542627025</v>
      </c>
      <c r="KX34" s="33">
        <f t="shared" si="577"/>
        <v>249.09562067990456</v>
      </c>
      <c r="KY34" s="30">
        <f t="shared" si="578"/>
        <v>0.76442222081206179</v>
      </c>
      <c r="KZ34" s="31">
        <f t="shared" si="579"/>
        <v>3.3602499537235431E-2</v>
      </c>
      <c r="LA34" s="139">
        <f t="shared" si="179"/>
        <v>1.1249899891795678</v>
      </c>
      <c r="LB34" s="32">
        <f t="shared" si="580"/>
        <v>1169.3279701520228</v>
      </c>
      <c r="LC34" s="33">
        <f t="shared" si="181"/>
        <v>1352.5616630748448</v>
      </c>
      <c r="LD34" s="33">
        <f t="shared" si="581"/>
        <v>50.469183436918797</v>
      </c>
      <c r="LE34" s="33">
        <f t="shared" si="183"/>
        <v>58.286859951297522</v>
      </c>
      <c r="LF34" s="33">
        <f t="shared" si="582"/>
        <v>2595.1905077984679</v>
      </c>
      <c r="LG34" s="30">
        <f t="shared" si="583"/>
        <v>0.45057500273611051</v>
      </c>
      <c r="LH34" s="31">
        <f t="shared" si="584"/>
        <v>1.9447197916785088E-2</v>
      </c>
      <c r="LI34" s="139">
        <f t="shared" si="187"/>
        <v>1.0736174738860584</v>
      </c>
      <c r="LJ34" s="32">
        <f t="shared" si="585"/>
        <v>289.12225992529181</v>
      </c>
      <c r="LK34" s="33">
        <f t="shared" si="189"/>
        <v>334.42771805558505</v>
      </c>
      <c r="LL34" s="33">
        <f t="shared" si="586"/>
        <v>12.701673317014862</v>
      </c>
      <c r="LM34" s="33">
        <f t="shared" si="191"/>
        <v>14.669162513820465</v>
      </c>
      <c r="LN34" s="33">
        <f t="shared" si="587"/>
        <v>386.87984373343073</v>
      </c>
      <c r="LO34" s="30">
        <f t="shared" si="588"/>
        <v>0.74731797122132793</v>
      </c>
      <c r="LP34" s="31">
        <f t="shared" si="589"/>
        <v>3.2831054713118146E-2</v>
      </c>
      <c r="LQ34" s="139">
        <f t="shared" si="195"/>
        <v>1.1221902564654442</v>
      </c>
      <c r="LR34" s="32">
        <f t="shared" si="590"/>
        <v>4.3436640066666643E-2</v>
      </c>
      <c r="LS34" s="33">
        <f t="shared" si="197"/>
        <v>5.0243161565113312E-2</v>
      </c>
      <c r="LT34" s="33">
        <f t="shared" si="591"/>
        <v>1.1768208333333328E-3</v>
      </c>
      <c r="LU34" s="33">
        <f t="shared" si="199"/>
        <v>1.359110380416666E-3</v>
      </c>
      <c r="LV34" s="33">
        <f t="shared" si="592"/>
        <v>0.89416666666666633</v>
      </c>
      <c r="LW34" s="30">
        <f t="shared" si="593"/>
        <v>4.857778945013979E-2</v>
      </c>
      <c r="LX34" s="31">
        <f t="shared" si="594"/>
        <v>1.3161090400745572E-3</v>
      </c>
      <c r="LY34" s="139">
        <f t="shared" si="203"/>
        <v>1.0078160048971445</v>
      </c>
      <c r="LZ34" s="32">
        <f t="shared" si="595"/>
        <v>57.525554129416612</v>
      </c>
      <c r="MA34" s="33">
        <f t="shared" si="205"/>
        <v>66.539808461496193</v>
      </c>
      <c r="MB34" s="33">
        <f t="shared" si="596"/>
        <v>1.5585291690296461</v>
      </c>
      <c r="MC34" s="33">
        <f t="shared" si="207"/>
        <v>1.7999453373123384</v>
      </c>
      <c r="MD34" s="33">
        <f t="shared" si="597"/>
        <v>1184.1943453222254</v>
      </c>
      <c r="ME34" s="30">
        <f t="shared" si="598"/>
        <v>4.8577798362787833E-2</v>
      </c>
      <c r="MF34" s="31">
        <f t="shared" si="599"/>
        <v>1.3161092815432776E-3</v>
      </c>
      <c r="MG34" s="139">
        <f t="shared" si="211"/>
        <v>1.0078160063311599</v>
      </c>
      <c r="MH34" s="32">
        <f t="shared" si="600"/>
        <v>44.764016006799835</v>
      </c>
      <c r="MI34" s="33">
        <f t="shared" si="213"/>
        <v>51.778537315065371</v>
      </c>
      <c r="MJ34" s="33">
        <f t="shared" si="601"/>
        <v>1.2127831834970808</v>
      </c>
      <c r="MK34" s="33">
        <f t="shared" si="215"/>
        <v>1.4006432986207786</v>
      </c>
      <c r="ML34" s="33">
        <f t="shared" si="602"/>
        <v>921.49141641666483</v>
      </c>
      <c r="MM34" s="30">
        <f t="shared" si="603"/>
        <v>4.857778945013979E-2</v>
      </c>
      <c r="MN34" s="31">
        <f t="shared" si="604"/>
        <v>1.3161090400745572E-3</v>
      </c>
      <c r="MO34" s="139">
        <f t="shared" si="605"/>
        <v>1.0078160048971445</v>
      </c>
      <c r="MP34" s="34">
        <v>3.1141153331935802</v>
      </c>
      <c r="MQ34" s="35">
        <v>3.6823153331935803</v>
      </c>
      <c r="MR34" s="35">
        <v>2.4567999999999994</v>
      </c>
      <c r="MS34" s="36">
        <v>2.8361999999999994</v>
      </c>
      <c r="MT34" s="34">
        <f t="shared" si="606"/>
        <v>1.0901914772604346</v>
      </c>
      <c r="MU34" s="35">
        <f t="shared" si="651"/>
        <v>1.0788300181883261</v>
      </c>
      <c r="MV34" s="35">
        <f t="shared" si="607"/>
        <v>1.0923357751158844</v>
      </c>
      <c r="MW34" s="36">
        <f t="shared" si="608"/>
        <v>1.0967408584251597</v>
      </c>
      <c r="MX34" s="41">
        <f t="shared" si="609"/>
        <v>3.39498199545368</v>
      </c>
      <c r="MY34" s="271">
        <f t="shared" si="610"/>
        <v>3.9725923178843825</v>
      </c>
      <c r="MZ34" s="42">
        <f t="shared" si="611"/>
        <v>2.6836505323047044</v>
      </c>
      <c r="NA34" s="140">
        <f t="shared" si="612"/>
        <v>3.1105764226654373</v>
      </c>
      <c r="NB34" s="34">
        <f t="shared" si="613"/>
        <v>1.0901046328566506</v>
      </c>
      <c r="NC34" s="35">
        <f t="shared" si="652"/>
        <v>1.0787649200324432</v>
      </c>
      <c r="ND34" s="35">
        <f t="shared" si="614"/>
        <v>1.0923468107246759</v>
      </c>
      <c r="NE34" s="141">
        <f t="shared" si="653"/>
        <v>1.0967487634874036</v>
      </c>
      <c r="NF34" s="37">
        <f t="shared" si="615"/>
        <v>3.3947115519642539</v>
      </c>
      <c r="NG34" s="38">
        <f t="shared" si="654"/>
        <v>3.9723526059468117</v>
      </c>
      <c r="NH34" s="38">
        <f t="shared" si="616"/>
        <v>2.683677644588383</v>
      </c>
      <c r="NI34" s="39">
        <f t="shared" si="655"/>
        <v>3.1105988430029736</v>
      </c>
      <c r="NJ34" s="118">
        <f t="shared" si="617"/>
        <v>2.7044348942606433E-4</v>
      </c>
      <c r="NK34" s="118">
        <f t="shared" si="618"/>
        <v>2.3971193757077458E-4</v>
      </c>
      <c r="NL34" s="118">
        <f t="shared" si="619"/>
        <v>-2.7112283678576432E-5</v>
      </c>
      <c r="NM34" s="118">
        <f t="shared" si="620"/>
        <v>-2.2420337536299684E-5</v>
      </c>
      <c r="NN34" s="119">
        <f t="shared" si="621"/>
        <v>0.42692119841459086</v>
      </c>
      <c r="NO34" s="120">
        <f t="shared" si="622"/>
        <v>0.58419551712383044</v>
      </c>
      <c r="NP34" s="120">
        <f t="shared" si="656"/>
        <v>0.28411270896128021</v>
      </c>
      <c r="NQ34" s="120">
        <f t="shared" si="623"/>
        <v>1.5680728840250072E-2</v>
      </c>
      <c r="NR34" s="120">
        <f>R34*JE34+0.005</f>
        <v>0.28577753896434449</v>
      </c>
      <c r="NS34" s="120">
        <f t="shared" si="624"/>
        <v>0</v>
      </c>
      <c r="NT34" s="120">
        <f t="shared" si="625"/>
        <v>0.72676142409842226</v>
      </c>
      <c r="NU34" s="120">
        <f t="shared" si="626"/>
        <v>1.9148504093045745E-2</v>
      </c>
      <c r="NV34" s="120">
        <f t="shared" si="627"/>
        <v>6.046896029382867E-4</v>
      </c>
      <c r="NW34" s="120">
        <f t="shared" si="628"/>
        <v>4.5820390612243939E-2</v>
      </c>
      <c r="NX34" s="120">
        <f t="shared" si="629"/>
        <v>7.7061814258800404E-2</v>
      </c>
      <c r="NY34" s="120">
        <f t="shared" si="630"/>
        <v>0.76645551460725714</v>
      </c>
      <c r="NZ34" s="120">
        <f t="shared" si="631"/>
        <v>0.11940104328792327</v>
      </c>
      <c r="OA34" s="120">
        <f t="shared" si="632"/>
        <v>2.0156320097942891E-4</v>
      </c>
      <c r="OB34" s="120">
        <f t="shared" si="633"/>
        <v>0.32834645486269187</v>
      </c>
      <c r="OC34" s="121">
        <f t="shared" si="634"/>
        <v>0.29186351501821306</v>
      </c>
      <c r="OD34" s="4"/>
      <c r="OE34" s="4">
        <f t="shared" si="255"/>
        <v>17617.502632533513</v>
      </c>
      <c r="OF34" s="4"/>
      <c r="OG34" s="4"/>
      <c r="OH34" s="4">
        <f t="shared" si="256"/>
        <v>195.90648885824342</v>
      </c>
      <c r="OI34" s="4"/>
      <c r="OJ34" s="583">
        <f t="shared" si="257"/>
        <v>15926.122602398489</v>
      </c>
      <c r="OK34" s="284">
        <f t="shared" si="258"/>
        <v>1041.1379999999999</v>
      </c>
      <c r="OL34" s="584">
        <f t="shared" si="657"/>
        <v>6.5372974074882712E-2</v>
      </c>
      <c r="OM34" s="585">
        <f t="shared" si="281"/>
        <v>1985.66</v>
      </c>
      <c r="ON34" s="284">
        <f t="shared" si="658"/>
        <v>2084.9430000000002</v>
      </c>
      <c r="OO34" s="33">
        <f t="shared" si="659"/>
        <v>2.0025616200734202</v>
      </c>
      <c r="OP34" s="586">
        <f t="shared" si="481"/>
        <v>6.5540434797532091E-2</v>
      </c>
      <c r="OQ34" s="33">
        <f t="shared" si="260"/>
        <v>0.26036542778747851</v>
      </c>
      <c r="OR34" s="39">
        <f t="shared" si="261"/>
        <v>0.54614296675182294</v>
      </c>
      <c r="OS34" s="587"/>
      <c r="OT34" s="284">
        <f t="shared" si="469"/>
        <v>0</v>
      </c>
      <c r="OU34" s="584"/>
      <c r="OV34" s="585">
        <f t="shared" si="283"/>
        <v>0</v>
      </c>
      <c r="OW34" s="284">
        <f t="shared" si="660"/>
        <v>0</v>
      </c>
      <c r="OX34" s="33"/>
      <c r="OY34" s="33"/>
      <c r="OZ34" s="33"/>
      <c r="PA34" s="588"/>
      <c r="PB34" s="32">
        <f t="shared" si="263"/>
        <v>3.9725923178843825</v>
      </c>
      <c r="PC34" s="589">
        <f t="shared" si="264"/>
        <v>1.0655404347975321</v>
      </c>
      <c r="PD34" s="590">
        <f t="shared" si="297"/>
        <v>4.232957745671861</v>
      </c>
      <c r="PE34" s="591">
        <f t="shared" si="265"/>
        <v>0.42692119841459086</v>
      </c>
      <c r="PF34" s="592">
        <f t="shared" si="266"/>
        <v>0.58419551712383044</v>
      </c>
      <c r="PG34" s="592">
        <f t="shared" si="267"/>
        <v>0.28411270896128021</v>
      </c>
      <c r="PH34" s="592">
        <f t="shared" si="268"/>
        <v>1.5680728840250072E-2</v>
      </c>
      <c r="PI34" s="593">
        <f t="shared" si="284"/>
        <v>0.54614296675182294</v>
      </c>
      <c r="PJ34" s="593">
        <f t="shared" si="285"/>
        <v>0</v>
      </c>
      <c r="PK34" s="592">
        <f t="shared" si="269"/>
        <v>0.72676142409842226</v>
      </c>
      <c r="PL34" s="592">
        <f t="shared" si="270"/>
        <v>1.9148504093045745E-2</v>
      </c>
      <c r="PM34" s="592">
        <f t="shared" si="271"/>
        <v>6.046896029382867E-4</v>
      </c>
      <c r="PN34" s="592">
        <f t="shared" si="272"/>
        <v>4.5820390612243939E-2</v>
      </c>
      <c r="PO34" s="592">
        <f t="shared" si="273"/>
        <v>7.7061814258800404E-2</v>
      </c>
      <c r="PP34" s="592">
        <f t="shared" si="274"/>
        <v>0.76645551460725714</v>
      </c>
      <c r="PQ34" s="592">
        <f t="shared" si="275"/>
        <v>0.11940104328792327</v>
      </c>
      <c r="PR34" s="592">
        <f t="shared" si="276"/>
        <v>2.0156320097942891E-4</v>
      </c>
      <c r="PS34" s="592">
        <f t="shared" si="277"/>
        <v>0.32834645486269187</v>
      </c>
      <c r="PT34" s="594">
        <f t="shared" si="278"/>
        <v>0.29186351501821306</v>
      </c>
      <c r="PU34" s="334"/>
      <c r="PV34" s="310">
        <f t="shared" si="286"/>
        <v>4.2327180337342902</v>
      </c>
      <c r="PW34" s="281">
        <f t="shared" si="287"/>
        <v>2.3971193757077458E-4</v>
      </c>
      <c r="PX34" s="4"/>
      <c r="QA34" s="133">
        <f t="shared" si="288"/>
        <v>1145.6821537080571</v>
      </c>
      <c r="QB34" s="323">
        <f t="shared" si="289"/>
        <v>0</v>
      </c>
      <c r="QC34" s="258"/>
      <c r="QD34" s="323">
        <v>0</v>
      </c>
      <c r="QF34" s="133">
        <f t="shared" si="279"/>
        <v>2189.487153708058</v>
      </c>
      <c r="QH34" s="133">
        <f t="shared" si="290"/>
        <v>0</v>
      </c>
      <c r="QJ34" s="390">
        <f>'лист 1'!E36</f>
        <v>1985.66</v>
      </c>
      <c r="QK34" s="390">
        <f>'лист 1'!F36</f>
        <v>0</v>
      </c>
      <c r="QM34" s="389">
        <f t="shared" si="291"/>
        <v>0</v>
      </c>
      <c r="QN34" s="389">
        <f t="shared" si="292"/>
        <v>0</v>
      </c>
      <c r="QP34" s="4">
        <f t="shared" si="293"/>
        <v>15926.122602398489</v>
      </c>
      <c r="QQ34" s="4">
        <f t="shared" si="294"/>
        <v>16969.927602398489</v>
      </c>
      <c r="QS34" s="395">
        <f t="shared" si="295"/>
        <v>15.621925667248711</v>
      </c>
      <c r="QU34" s="5">
        <v>1</v>
      </c>
    </row>
    <row r="35" spans="1:463" ht="15.05" customHeight="1" x14ac:dyDescent="0.3">
      <c r="A35" s="452">
        <f t="shared" si="639"/>
        <v>24</v>
      </c>
      <c r="B35" s="25" t="s">
        <v>216</v>
      </c>
      <c r="C35" s="26">
        <v>10</v>
      </c>
      <c r="D35" s="256">
        <v>4849.8</v>
      </c>
      <c r="E35" s="27">
        <v>4785.2</v>
      </c>
      <c r="F35" s="28">
        <v>412</v>
      </c>
      <c r="G35" s="311">
        <f t="shared" si="280"/>
        <v>4373.2</v>
      </c>
      <c r="H35" s="27">
        <v>64.599999999999994</v>
      </c>
      <c r="I35" s="257"/>
      <c r="J35" s="32">
        <v>3.3617903896769379</v>
      </c>
      <c r="K35" s="33">
        <v>3.8358903896769379</v>
      </c>
      <c r="L35" s="33">
        <v>2.6419999999999995</v>
      </c>
      <c r="M35" s="122">
        <v>3.0275999999999996</v>
      </c>
      <c r="N35" s="1">
        <v>0.3856</v>
      </c>
      <c r="O35" s="2">
        <v>0.58660000000000001</v>
      </c>
      <c r="P35" s="2">
        <v>0.33419038967693848</v>
      </c>
      <c r="Q35" s="2">
        <v>1.2699999999999999E-2</v>
      </c>
      <c r="R35" s="2">
        <v>0.21290000000000001</v>
      </c>
      <c r="S35" s="2">
        <v>0</v>
      </c>
      <c r="T35" s="2">
        <v>0.65610000000000002</v>
      </c>
      <c r="U35" s="2">
        <v>1.4E-2</v>
      </c>
      <c r="V35" s="2">
        <v>5.0000000000000001E-4</v>
      </c>
      <c r="W35" s="2">
        <v>4.2599999999999999E-2</v>
      </c>
      <c r="X35" s="2">
        <v>7.0699999999999999E-2</v>
      </c>
      <c r="Y35" s="2">
        <v>0.72209999999999996</v>
      </c>
      <c r="Z35" s="2">
        <v>0.121</v>
      </c>
      <c r="AA35" s="2">
        <v>2.0000000000000001E-4</v>
      </c>
      <c r="AB35" s="2">
        <v>0.41549999999999998</v>
      </c>
      <c r="AC35" s="3">
        <v>0.26119999999999999</v>
      </c>
      <c r="AD35" s="123">
        <v>711.48</v>
      </c>
      <c r="AE35" s="60">
        <v>156.5256</v>
      </c>
      <c r="AF35" s="60">
        <v>478.86374843999999</v>
      </c>
      <c r="AG35" s="60">
        <f t="shared" si="0"/>
        <v>47.39506063810056</v>
      </c>
      <c r="AH35" s="60">
        <f t="shared" si="1"/>
        <v>149.85562143681361</v>
      </c>
      <c r="AI35" s="60">
        <v>17.825256802833302</v>
      </c>
      <c r="AJ35" s="60">
        <v>99.62270626910292</v>
      </c>
      <c r="AK35" s="60">
        <f t="shared" si="2"/>
        <v>1.927201252775796</v>
      </c>
      <c r="AL35" s="60">
        <f t="shared" si="3"/>
        <v>58.305982052705332</v>
      </c>
      <c r="AM35" s="60">
        <v>73.215865575596823</v>
      </c>
      <c r="AN35" s="124">
        <v>1845.0398125050397</v>
      </c>
      <c r="AO35" s="123">
        <v>1053.9100000000001</v>
      </c>
      <c r="AP35" s="60">
        <v>231.86019999999999</v>
      </c>
      <c r="AQ35" s="60">
        <v>709.33728723000002</v>
      </c>
      <c r="AR35" s="60">
        <f t="shared" si="4"/>
        <v>70.205948666302021</v>
      </c>
      <c r="AS35" s="60">
        <f t="shared" si="5"/>
        <v>221.9800106657562</v>
      </c>
      <c r="AT35" s="125">
        <v>108.982924963925</v>
      </c>
      <c r="AU35" s="126">
        <v>14.164824723137796</v>
      </c>
      <c r="AV35" s="60">
        <v>153.59860009015654</v>
      </c>
      <c r="AW35" s="60">
        <f t="shared" si="6"/>
        <v>2.9713649187440785</v>
      </c>
      <c r="AX35" s="60">
        <f t="shared" si="7"/>
        <v>89.896345477565731</v>
      </c>
      <c r="AY35" s="60">
        <v>112.8844506142041</v>
      </c>
      <c r="AZ35" s="124">
        <v>2844.6881554779429</v>
      </c>
      <c r="BA35" s="127">
        <v>203</v>
      </c>
      <c r="BB35" s="60">
        <v>1034.7248333333332</v>
      </c>
      <c r="BC35" s="60">
        <v>107.9069996491592</v>
      </c>
      <c r="BD35" s="61">
        <v>86.325599719327371</v>
      </c>
      <c r="BE35" s="61">
        <v>21.581399929831832</v>
      </c>
      <c r="BF35" s="60">
        <v>40.465131874999997</v>
      </c>
      <c r="BG35" s="61">
        <v>32.372105499999996</v>
      </c>
      <c r="BH35" s="61">
        <v>8.0930263750000009</v>
      </c>
      <c r="BI35" s="60">
        <v>86.366078434596943</v>
      </c>
      <c r="BJ35" s="61">
        <f t="shared" si="8"/>
        <v>50.547301993259687</v>
      </c>
      <c r="BK35" s="60">
        <f t="shared" si="9"/>
        <v>1.6707517873172779</v>
      </c>
      <c r="BL35" s="60">
        <v>63.473152164604471</v>
      </c>
      <c r="BM35" s="124">
        <v>1599.5234345480326</v>
      </c>
      <c r="BN35" s="123">
        <v>22.78</v>
      </c>
      <c r="BO35" s="60">
        <v>5.0116000000000005</v>
      </c>
      <c r="BP35" s="60">
        <v>15.332147340000001</v>
      </c>
      <c r="BQ35" s="60">
        <f t="shared" si="10"/>
        <v>1.5174839508291602</v>
      </c>
      <c r="BR35" s="60">
        <f t="shared" si="11"/>
        <v>4.7980421885796005</v>
      </c>
      <c r="BS35" s="60">
        <v>2.5574306302666701</v>
      </c>
      <c r="BT35" s="60">
        <v>3.3347259918294672</v>
      </c>
      <c r="BU35" s="60">
        <f t="shared" si="12"/>
        <v>6.4510274311941049E-2</v>
      </c>
      <c r="BV35" s="60">
        <f t="shared" si="13"/>
        <v>1.9517084117860486</v>
      </c>
      <c r="BW35" s="60">
        <v>2.4507951981048071</v>
      </c>
      <c r="BX35" s="124">
        <v>61.760038992241135</v>
      </c>
      <c r="BY35" s="59">
        <v>688.74</v>
      </c>
      <c r="BZ35" s="60">
        <v>50.278019999999998</v>
      </c>
      <c r="CA35" s="61">
        <f t="shared" si="14"/>
        <v>29.42611620936</v>
      </c>
      <c r="CB35" s="61">
        <f t="shared" si="15"/>
        <v>0.97262829689999997</v>
      </c>
      <c r="CC35" s="60">
        <v>36.950901000000002</v>
      </c>
      <c r="CD35" s="62">
        <v>931.1627052</v>
      </c>
      <c r="CE35" s="123"/>
      <c r="CF35" s="60">
        <v>0</v>
      </c>
      <c r="CG35" s="61">
        <f t="shared" si="16"/>
        <v>0</v>
      </c>
      <c r="CH35" s="61">
        <f t="shared" si="17"/>
        <v>0</v>
      </c>
      <c r="CI35" s="60">
        <v>0</v>
      </c>
      <c r="CJ35" s="124">
        <v>0</v>
      </c>
      <c r="CK35" s="128">
        <v>1178.5641353781052</v>
      </c>
      <c r="CL35" s="129">
        <v>259.28410978318317</v>
      </c>
      <c r="CM35" s="129">
        <v>119.34539135434993</v>
      </c>
      <c r="CN35" s="130">
        <v>77.118327966329929</v>
      </c>
      <c r="CO35" s="131">
        <f t="shared" si="483"/>
        <v>37.591328967187522</v>
      </c>
      <c r="CP35" s="129">
        <v>793.26605482863988</v>
      </c>
      <c r="CQ35" s="131">
        <f t="shared" si="19"/>
        <v>78.512714510609811</v>
      </c>
      <c r="CR35" s="129">
        <v>248.24467919807455</v>
      </c>
      <c r="CS35" s="129">
        <v>171.58690045203238</v>
      </c>
      <c r="CT35" s="131">
        <f t="shared" si="20"/>
        <v>3.3193485892445667</v>
      </c>
      <c r="CU35" s="131">
        <f t="shared" si="21"/>
        <v>100.42432205376009</v>
      </c>
      <c r="CV35" s="129">
        <f t="shared" si="484"/>
        <v>2522.0465917963106</v>
      </c>
      <c r="CW35" s="124">
        <f t="shared" si="485"/>
        <v>3177.7787056633515</v>
      </c>
      <c r="CX35" s="123">
        <v>50.169760000000004</v>
      </c>
      <c r="CY35" s="60">
        <v>3.6623924799999998</v>
      </c>
      <c r="CZ35" s="60">
        <f t="shared" si="24"/>
        <v>7.0848982525599999E-2</v>
      </c>
      <c r="DA35" s="60">
        <f t="shared" si="25"/>
        <v>2.1434811219846401</v>
      </c>
      <c r="DB35" s="60">
        <v>2.691607624</v>
      </c>
      <c r="DC35" s="124">
        <v>67.8285121248</v>
      </c>
      <c r="DD35" s="123">
        <v>1.52424</v>
      </c>
      <c r="DE35" s="60">
        <v>0.11126952</v>
      </c>
      <c r="DF35" s="60">
        <f t="shared" si="26"/>
        <v>2.1525088644E-3</v>
      </c>
      <c r="DG35" s="60">
        <f t="shared" si="27"/>
        <v>6.5122489431359995E-2</v>
      </c>
      <c r="DH35" s="60">
        <v>8.1775476E-2</v>
      </c>
      <c r="DI35" s="124">
        <v>2.0607419951999999</v>
      </c>
      <c r="DJ35" s="59">
        <v>80.112384095040014</v>
      </c>
      <c r="DK35" s="60">
        <v>17.624724500908805</v>
      </c>
      <c r="DL35" s="60">
        <v>1.3208491267642126</v>
      </c>
      <c r="DM35" s="60">
        <v>53.919880452318971</v>
      </c>
      <c r="DN35" s="60">
        <f t="shared" si="28"/>
        <v>5.336666247887818</v>
      </c>
      <c r="DO35" s="60">
        <f t="shared" si="29"/>
        <v>16.873687388748699</v>
      </c>
      <c r="DP35" s="60">
        <v>11.167382186777335</v>
      </c>
      <c r="DQ35" s="60">
        <f t="shared" si="30"/>
        <v>0.21603300840320755</v>
      </c>
      <c r="DR35" s="60">
        <f t="shared" si="31"/>
        <v>6.535911437690797</v>
      </c>
      <c r="DS35" s="60">
        <v>8.2072610180904668</v>
      </c>
      <c r="DT35" s="62">
        <v>206.82297765587978</v>
      </c>
      <c r="DU35" s="123">
        <v>131.94999999999999</v>
      </c>
      <c r="DV35" s="60">
        <v>29.029</v>
      </c>
      <c r="DW35" s="60">
        <v>88.809343350000006</v>
      </c>
      <c r="DX35" s="60">
        <f t="shared" si="32"/>
        <v>8.789815948722902</v>
      </c>
      <c r="DY35" s="60">
        <f t="shared" si="33"/>
        <v>27.791995907949001</v>
      </c>
      <c r="DZ35" s="60">
        <v>2.5782122624166699</v>
      </c>
      <c r="EA35" s="60">
        <v>1.3847398565</v>
      </c>
      <c r="EB35" s="60"/>
      <c r="EC35" s="60">
        <v>18.523844569230917</v>
      </c>
      <c r="ED35" s="60">
        <f t="shared" si="34"/>
        <v>0.35834377319177213</v>
      </c>
      <c r="EE35" s="60">
        <f t="shared" si="35"/>
        <v>10.84141346334464</v>
      </c>
      <c r="EF35" s="60">
        <v>13.613757001907381</v>
      </c>
      <c r="EG35" s="124">
        <v>343.06667644806595</v>
      </c>
      <c r="EH35" s="128">
        <v>764.16827943571468</v>
      </c>
      <c r="EI35" s="129">
        <v>168.11702147585714</v>
      </c>
      <c r="EJ35" s="129">
        <v>1143.858747131927</v>
      </c>
      <c r="EK35" s="129">
        <v>514.32250086904583</v>
      </c>
      <c r="EL35" s="129">
        <f t="shared" si="36"/>
        <v>50.904555201012947</v>
      </c>
      <c r="EM35" s="129">
        <v>160.9520834219592</v>
      </c>
      <c r="EN35" s="129">
        <v>189.10429547464597</v>
      </c>
      <c r="EO35" s="129">
        <f t="shared" si="37"/>
        <v>3.6582225959570263</v>
      </c>
      <c r="EP35" s="129">
        <f t="shared" si="38"/>
        <v>110.67669280385509</v>
      </c>
      <c r="EQ35" s="129">
        <v>2779.5708443871904</v>
      </c>
      <c r="ER35" s="124">
        <v>3502.2592639278596</v>
      </c>
      <c r="ES35" s="123">
        <v>220.04</v>
      </c>
      <c r="ET35" s="60">
        <v>48.408799999999999</v>
      </c>
      <c r="EU35" s="60">
        <v>148.09858212</v>
      </c>
      <c r="EV35" s="60">
        <f t="shared" si="39"/>
        <v>14.657909066744882</v>
      </c>
      <c r="EW35" s="60">
        <f t="shared" si="40"/>
        <v>46.345970288632799</v>
      </c>
      <c r="EX35" s="60">
        <v>17.260935001050001</v>
      </c>
      <c r="EY35" s="60">
        <v>31.668007149836601</v>
      </c>
      <c r="EZ35" s="60">
        <f t="shared" si="41"/>
        <v>0.61261759831358908</v>
      </c>
      <c r="FA35" s="60">
        <f t="shared" si="42"/>
        <v>18.534271208570569</v>
      </c>
      <c r="FB35" s="60">
        <v>23.273816213544301</v>
      </c>
      <c r="FC35" s="124">
        <v>586.5001685813171</v>
      </c>
      <c r="FD35" s="123">
        <v>0.83333333333333293</v>
      </c>
      <c r="FE35" s="60">
        <v>6.0833333333333302E-2</v>
      </c>
      <c r="FF35" s="60">
        <f t="shared" si="43"/>
        <v>1.1768208333333328E-3</v>
      </c>
      <c r="FG35" s="60">
        <f t="shared" si="44"/>
        <v>3.5603803333333316E-2</v>
      </c>
      <c r="FH35" s="60">
        <v>4.4708333333333301E-2</v>
      </c>
      <c r="FI35" s="124">
        <v>1.1266499999999995</v>
      </c>
      <c r="FJ35" s="123">
        <v>1490.31216833334</v>
      </c>
      <c r="FK35" s="60">
        <v>108.79278828833399</v>
      </c>
      <c r="FL35" s="60">
        <f t="shared" si="45"/>
        <v>2.1045964894378213</v>
      </c>
      <c r="FM35" s="60">
        <f t="shared" si="46"/>
        <v>63.672937615936661</v>
      </c>
      <c r="FN35" s="60">
        <v>79.954999999999998</v>
      </c>
      <c r="FO35" s="124">
        <v>2014.8719479460085</v>
      </c>
      <c r="FP35" s="123">
        <v>845.00605000000007</v>
      </c>
      <c r="FQ35" s="60">
        <v>61.685441650000001</v>
      </c>
      <c r="FR35" s="60">
        <f t="shared" si="47"/>
        <v>1.19330486871925</v>
      </c>
      <c r="FS35" s="60">
        <f t="shared" si="48"/>
        <v>36.102515063612202</v>
      </c>
      <c r="FT35" s="60">
        <v>45.334574582499997</v>
      </c>
      <c r="FU35" s="62">
        <v>1142.4312794790001</v>
      </c>
      <c r="FV35" s="132">
        <f t="shared" si="486"/>
        <v>5078.8658546688084</v>
      </c>
      <c r="FW35" s="133">
        <f t="shared" si="487"/>
        <v>1393.8660930778726</v>
      </c>
      <c r="FX35" s="133">
        <f t="shared" si="488"/>
        <v>170.45385890965269</v>
      </c>
      <c r="FY35" s="133">
        <f t="shared" si="489"/>
        <v>1034.7248333333332</v>
      </c>
      <c r="FZ35" s="133">
        <f t="shared" si="490"/>
        <v>688.74</v>
      </c>
      <c r="GA35" s="133">
        <f t="shared" si="491"/>
        <v>0</v>
      </c>
      <c r="GB35" s="133">
        <f t="shared" si="492"/>
        <v>50.169760000000004</v>
      </c>
      <c r="GC35" s="133">
        <f t="shared" si="493"/>
        <v>1.52424</v>
      </c>
      <c r="GD35" s="133">
        <f t="shared" si="494"/>
        <v>1490.31216833334</v>
      </c>
      <c r="GE35" s="133">
        <f t="shared" si="495"/>
        <v>845.00605000000007</v>
      </c>
      <c r="GF35" s="133">
        <f t="shared" si="496"/>
        <v>2801.9495446300043</v>
      </c>
      <c r="GG35" s="134">
        <f t="shared" si="497"/>
        <v>1069.7473504057466</v>
      </c>
      <c r="GH35" s="134">
        <f t="shared" si="498"/>
        <v>277.32015423021011</v>
      </c>
      <c r="GI35" s="133">
        <f t="shared" si="499"/>
        <v>989.56328588987651</v>
      </c>
      <c r="GJ35" s="134">
        <f t="shared" si="500"/>
        <v>706.57486475155918</v>
      </c>
      <c r="GK35" s="135">
        <f t="shared" si="501"/>
        <v>19.143101765539658</v>
      </c>
      <c r="GL35" s="132">
        <f t="shared" si="502"/>
        <v>14545.175688842888</v>
      </c>
      <c r="GM35" s="136">
        <f t="shared" si="503"/>
        <v>18326.921367942039</v>
      </c>
      <c r="GN35" s="114">
        <f t="shared" si="504"/>
        <v>16253.327383263038</v>
      </c>
      <c r="GO35" s="115">
        <f t="shared" si="505"/>
        <v>8536.806355988092</v>
      </c>
      <c r="GP35" s="115">
        <f t="shared" si="506"/>
        <v>585.58648899212687</v>
      </c>
      <c r="GQ35" s="30">
        <f t="shared" si="507"/>
        <v>0.52523438153217294</v>
      </c>
      <c r="GR35" s="31">
        <f t="shared" si="508"/>
        <v>3.6028714316991985E-2</v>
      </c>
      <c r="GS35" s="137">
        <f t="shared" si="72"/>
        <v>1.0878850754337934</v>
      </c>
      <c r="GT35" s="116">
        <f t="shared" si="509"/>
        <v>18326.921367942039</v>
      </c>
      <c r="GU35" s="115">
        <f t="shared" si="640"/>
        <v>8637.5369679809046</v>
      </c>
      <c r="GV35" s="115">
        <f t="shared" si="641"/>
        <v>588.31556478080711</v>
      </c>
      <c r="GW35" s="24">
        <f t="shared" si="510"/>
        <v>0.47130321533926178</v>
      </c>
      <c r="GX35" s="117">
        <f t="shared" si="511"/>
        <v>3.2101167073805698E-2</v>
      </c>
      <c r="GY35" s="137">
        <f t="shared" si="78"/>
        <v>1.0788256846233948</v>
      </c>
      <c r="GZ35" s="114">
        <f t="shared" si="512"/>
        <v>12808.764136209966</v>
      </c>
      <c r="HA35" s="115">
        <f t="shared" si="513"/>
        <v>7045.4319704799645</v>
      </c>
      <c r="HB35" s="115">
        <f t="shared" si="514"/>
        <v>371.77618318125042</v>
      </c>
      <c r="HC35" s="30">
        <f t="shared" si="515"/>
        <v>0.55004775601751887</v>
      </c>
      <c r="HD35" s="31">
        <f t="shared" si="516"/>
        <v>2.9025140851040503E-2</v>
      </c>
      <c r="HE35" s="137">
        <f t="shared" si="84"/>
        <v>1.0906884776857715</v>
      </c>
      <c r="HF35" s="114">
        <f t="shared" si="517"/>
        <v>14653.803948715005</v>
      </c>
      <c r="HG35" s="115">
        <f t="shared" si="518"/>
        <v>8459.1050433640521</v>
      </c>
      <c r="HH35" s="115">
        <f t="shared" si="519"/>
        <v>433.92223316375464</v>
      </c>
      <c r="HI35" s="30">
        <f t="shared" si="520"/>
        <v>0.57726342408899445</v>
      </c>
      <c r="HJ35" s="31">
        <f t="shared" si="521"/>
        <v>2.9611576262544809E-2</v>
      </c>
      <c r="HK35" s="138">
        <f t="shared" si="90"/>
        <v>1.0950440117178137</v>
      </c>
      <c r="HL35" s="29">
        <f t="shared" si="522"/>
        <v>3.6572415916662973</v>
      </c>
      <c r="HM35" s="30">
        <f t="shared" si="523"/>
        <v>4.1382570757835229</v>
      </c>
      <c r="HN35" s="30">
        <f t="shared" si="524"/>
        <v>2.8815989580458075</v>
      </c>
      <c r="HO35" s="31">
        <f t="shared" si="525"/>
        <v>3.3153552498768524</v>
      </c>
      <c r="HR35" s="32">
        <f t="shared" si="526"/>
        <v>1121.9627562572132</v>
      </c>
      <c r="HS35" s="33">
        <f t="shared" si="96"/>
        <v>1297.7743201627186</v>
      </c>
      <c r="HT35" s="33">
        <f t="shared" si="527"/>
        <v>49.322261890876355</v>
      </c>
      <c r="HU35" s="33">
        <f t="shared" si="98"/>
        <v>56.962280257773102</v>
      </c>
      <c r="HV35" s="33">
        <f t="shared" si="528"/>
        <v>1464.3173115119362</v>
      </c>
      <c r="HW35" s="30">
        <f t="shared" si="529"/>
        <v>0.76620193412776416</v>
      </c>
      <c r="HX35" s="31">
        <f t="shared" si="530"/>
        <v>3.3682769098693617E-2</v>
      </c>
      <c r="HY35" s="139">
        <f t="shared" si="102"/>
        <v>1.1252813040112084</v>
      </c>
      <c r="HZ35" s="32">
        <f t="shared" si="531"/>
        <v>1666.2593544948531</v>
      </c>
      <c r="IA35" s="33">
        <f t="shared" si="104"/>
        <v>1927.3621953441968</v>
      </c>
      <c r="IB35" s="33">
        <f t="shared" si="532"/>
        <v>87.342138308183891</v>
      </c>
      <c r="IC35" s="33">
        <f t="shared" si="106"/>
        <v>100.87143553212158</v>
      </c>
      <c r="ID35" s="33">
        <f t="shared" si="533"/>
        <v>2257.6890122840819</v>
      </c>
      <c r="IE35" s="30">
        <f t="shared" si="534"/>
        <v>0.73803758862657298</v>
      </c>
      <c r="IF35" s="31">
        <f t="shared" si="535"/>
        <v>3.8686523180542345E-2</v>
      </c>
      <c r="IG35" s="139">
        <f t="shared" si="110"/>
        <v>1.1216430325784499</v>
      </c>
      <c r="IH35" s="32">
        <f t="shared" si="536"/>
        <v>61.667708431776816</v>
      </c>
      <c r="II35" s="33">
        <f t="shared" si="112"/>
        <v>71.331038343036241</v>
      </c>
      <c r="IJ35" s="33">
        <f t="shared" si="537"/>
        <v>120.36845700664463</v>
      </c>
      <c r="IK35" s="33">
        <f t="shared" si="114"/>
        <v>139.01353099697388</v>
      </c>
      <c r="IL35" s="33">
        <f t="shared" si="538"/>
        <v>1269.4630432920892</v>
      </c>
      <c r="IM35" s="30">
        <f t="shared" si="539"/>
        <v>4.8577789450139804E-2</v>
      </c>
      <c r="IN35" s="31">
        <f t="shared" si="540"/>
        <v>9.4818401876823444E-2</v>
      </c>
      <c r="IO35" s="139">
        <f t="shared" si="118"/>
        <v>1.0222995100575569</v>
      </c>
      <c r="IP35" s="32">
        <f t="shared" si="541"/>
        <v>36.026295732446094</v>
      </c>
      <c r="IQ35" s="33">
        <f t="shared" si="120"/>
        <v>41.671616273720396</v>
      </c>
      <c r="IR35" s="33">
        <f t="shared" si="542"/>
        <v>1.5819942251411012</v>
      </c>
      <c r="IS35" s="33">
        <f t="shared" si="122"/>
        <v>1.8270451306154578</v>
      </c>
      <c r="IT35" s="33">
        <f t="shared" si="543"/>
        <v>49.015903962096139</v>
      </c>
      <c r="IU35" s="30">
        <f t="shared" si="544"/>
        <v>0.73499196832736424</v>
      </c>
      <c r="IV35" s="31">
        <f t="shared" si="545"/>
        <v>3.2275120874327913E-2</v>
      </c>
      <c r="IW35" s="139">
        <f t="shared" si="126"/>
        <v>1.1201726576603315</v>
      </c>
      <c r="IX35" s="32">
        <f t="shared" si="546"/>
        <v>35.899861775419197</v>
      </c>
      <c r="IY35" s="33">
        <f t="shared" si="128"/>
        <v>41.525370115627389</v>
      </c>
      <c r="IZ35" s="33">
        <f t="shared" si="547"/>
        <v>0.97262829689999997</v>
      </c>
      <c r="JA35" s="33">
        <f t="shared" si="130"/>
        <v>1.1232884200898099</v>
      </c>
      <c r="JB35" s="33">
        <f t="shared" si="548"/>
        <v>739.01801999999998</v>
      </c>
      <c r="JC35" s="30">
        <f t="shared" si="549"/>
        <v>4.857778945013979E-2</v>
      </c>
      <c r="JD35" s="31">
        <f t="shared" si="550"/>
        <v>1.3161090400745574E-3</v>
      </c>
      <c r="JE35" s="139">
        <f t="shared" si="551"/>
        <v>1.0078160048971445</v>
      </c>
      <c r="JF35" s="32">
        <f t="shared" si="552"/>
        <v>0</v>
      </c>
      <c r="JG35" s="33">
        <f t="shared" si="136"/>
        <v>0</v>
      </c>
      <c r="JH35" s="33">
        <f t="shared" si="553"/>
        <v>0</v>
      </c>
      <c r="JI35" s="33">
        <f t="shared" si="138"/>
        <v>0</v>
      </c>
      <c r="JJ35" s="33">
        <f t="shared" si="554"/>
        <v>0</v>
      </c>
      <c r="JK35" s="30"/>
      <c r="JL35" s="31"/>
      <c r="JM35" s="139"/>
      <c r="JN35" s="32">
        <f t="shared" si="555"/>
        <v>1863.2244266885266</v>
      </c>
      <c r="JO35" s="33">
        <f t="shared" si="141"/>
        <v>2155.1916943506189</v>
      </c>
      <c r="JP35" s="33">
        <f t="shared" si="556"/>
        <v>119.4233920670419</v>
      </c>
      <c r="JQ35" s="33">
        <f t="shared" si="143"/>
        <v>137.92207549822669</v>
      </c>
      <c r="JR35" s="33">
        <f t="shared" si="557"/>
        <v>2522.0465917963106</v>
      </c>
      <c r="JS35" s="30">
        <f t="shared" si="558"/>
        <v>0.73877478423642351</v>
      </c>
      <c r="JT35" s="31">
        <f t="shared" si="559"/>
        <v>4.7351778692551194E-2</v>
      </c>
      <c r="JU35" s="139">
        <f t="shared" si="147"/>
        <v>1.1231007992093238</v>
      </c>
      <c r="JV35" s="32">
        <f t="shared" si="560"/>
        <v>2.615046968821261</v>
      </c>
      <c r="JW35" s="33">
        <f t="shared" si="149"/>
        <v>3.0248248288355528</v>
      </c>
      <c r="JX35" s="33">
        <f t="shared" si="561"/>
        <v>7.0848982525599999E-2</v>
      </c>
      <c r="JY35" s="33">
        <f t="shared" si="151"/>
        <v>8.182348991881544E-2</v>
      </c>
      <c r="JZ35" s="33">
        <f t="shared" si="562"/>
        <v>53.832152480000005</v>
      </c>
      <c r="KA35" s="30">
        <f t="shared" si="563"/>
        <v>4.8577789450139797E-2</v>
      </c>
      <c r="KB35" s="31">
        <f t="shared" si="564"/>
        <v>1.3161090400745572E-3</v>
      </c>
      <c r="KC35" s="139">
        <f t="shared" si="155"/>
        <v>1.0078160048971445</v>
      </c>
      <c r="KD35" s="32">
        <f t="shared" si="565"/>
        <v>7.9449437106259194E-2</v>
      </c>
      <c r="KE35" s="33">
        <f t="shared" si="157"/>
        <v>9.1899163900810016E-2</v>
      </c>
      <c r="KF35" s="33">
        <f t="shared" si="566"/>
        <v>2.1525088644E-3</v>
      </c>
      <c r="KG35" s="33">
        <f t="shared" si="159"/>
        <v>2.4859324874955601E-3</v>
      </c>
      <c r="KH35" s="33">
        <f t="shared" si="567"/>
        <v>1.63550952</v>
      </c>
      <c r="KI35" s="30">
        <f t="shared" si="568"/>
        <v>4.857778945013979E-2</v>
      </c>
      <c r="KJ35" s="31">
        <f t="shared" si="569"/>
        <v>1.3161090400745572E-3</v>
      </c>
      <c r="KK35" s="139">
        <f t="shared" si="163"/>
        <v>1.0078160048971445</v>
      </c>
      <c r="KL35" s="32">
        <f t="shared" si="570"/>
        <v>126.29681916420502</v>
      </c>
      <c r="KM35" s="33">
        <f t="shared" si="165"/>
        <v>146.08753072723596</v>
      </c>
      <c r="KN35" s="33">
        <f t="shared" si="571"/>
        <v>5.5526992562910253</v>
      </c>
      <c r="KO35" s="33">
        <f t="shared" si="167"/>
        <v>6.4128123710905056</v>
      </c>
      <c r="KP35" s="33">
        <f t="shared" si="572"/>
        <v>164.14522036180935</v>
      </c>
      <c r="KQ35" s="30">
        <f t="shared" si="573"/>
        <v>0.76942124105606746</v>
      </c>
      <c r="KR35" s="31">
        <f t="shared" si="574"/>
        <v>3.3827967966729398E-2</v>
      </c>
      <c r="KS35" s="139">
        <f t="shared" si="171"/>
        <v>1.1258082607115323</v>
      </c>
      <c r="KT35" s="32">
        <f t="shared" si="575"/>
        <v>208.11175943297823</v>
      </c>
      <c r="KU35" s="33">
        <f t="shared" si="173"/>
        <v>240.72287213612594</v>
      </c>
      <c r="KV35" s="33">
        <f t="shared" si="576"/>
        <v>9.1481597219146735</v>
      </c>
      <c r="KW35" s="33">
        <f t="shared" si="175"/>
        <v>10.565209662839257</v>
      </c>
      <c r="KX35" s="33">
        <f t="shared" si="577"/>
        <v>272.27514003814758</v>
      </c>
      <c r="KY35" s="30">
        <f t="shared" si="578"/>
        <v>0.76434359524641282</v>
      </c>
      <c r="KZ35" s="31">
        <f t="shared" si="579"/>
        <v>3.3598953325790062E-2</v>
      </c>
      <c r="LA35" s="139">
        <f t="shared" si="179"/>
        <v>1.1249771192452778</v>
      </c>
      <c r="LB35" s="32">
        <f t="shared" si="580"/>
        <v>1263.6724079070652</v>
      </c>
      <c r="LC35" s="33">
        <f t="shared" si="181"/>
        <v>1461.6898742261023</v>
      </c>
      <c r="LD35" s="33">
        <f t="shared" si="581"/>
        <v>54.562777796969975</v>
      </c>
      <c r="LE35" s="33">
        <f t="shared" si="183"/>
        <v>63.014552077720623</v>
      </c>
      <c r="LF35" s="33">
        <f t="shared" si="582"/>
        <v>2779.5708443871899</v>
      </c>
      <c r="LG35" s="30">
        <f t="shared" si="583"/>
        <v>0.45462860227463142</v>
      </c>
      <c r="LH35" s="31">
        <f t="shared" si="584"/>
        <v>1.9629928809747389E-2</v>
      </c>
      <c r="LI35" s="139">
        <f t="shared" si="187"/>
        <v>1.0742809779490645</v>
      </c>
      <c r="LJ35" s="32">
        <f t="shared" si="585"/>
        <v>347.60269462658812</v>
      </c>
      <c r="LK35" s="33">
        <f t="shared" si="189"/>
        <v>402.07203687457451</v>
      </c>
      <c r="LL35" s="33">
        <f t="shared" si="586"/>
        <v>15.270526665058471</v>
      </c>
      <c r="LM35" s="33">
        <f t="shared" si="191"/>
        <v>17.63593124547603</v>
      </c>
      <c r="LN35" s="33">
        <f t="shared" si="587"/>
        <v>465.47632427088655</v>
      </c>
      <c r="LO35" s="30">
        <f t="shared" si="588"/>
        <v>0.74676772265714375</v>
      </c>
      <c r="LP35" s="31">
        <f t="shared" si="589"/>
        <v>3.2806237114160294E-2</v>
      </c>
      <c r="LQ35" s="139">
        <f t="shared" si="195"/>
        <v>1.122100188269358</v>
      </c>
      <c r="LR35" s="32">
        <f t="shared" si="590"/>
        <v>4.3436640066666643E-2</v>
      </c>
      <c r="LS35" s="33">
        <f t="shared" si="197"/>
        <v>5.0243161565113312E-2</v>
      </c>
      <c r="LT35" s="33">
        <f t="shared" si="591"/>
        <v>1.1768208333333328E-3</v>
      </c>
      <c r="LU35" s="33">
        <f t="shared" si="199"/>
        <v>1.359110380416666E-3</v>
      </c>
      <c r="LV35" s="33">
        <f t="shared" si="592"/>
        <v>0.89416666666666633</v>
      </c>
      <c r="LW35" s="30">
        <f t="shared" si="593"/>
        <v>4.857778945013979E-2</v>
      </c>
      <c r="LX35" s="31">
        <f t="shared" si="594"/>
        <v>1.3161090400745572E-3</v>
      </c>
      <c r="LY35" s="139">
        <f t="shared" si="203"/>
        <v>1.0078160048971445</v>
      </c>
      <c r="LZ35" s="32">
        <f t="shared" si="595"/>
        <v>77.680983891442722</v>
      </c>
      <c r="MA35" s="33">
        <f t="shared" si="205"/>
        <v>89.853594067231796</v>
      </c>
      <c r="MB35" s="33">
        <f t="shared" si="596"/>
        <v>2.1045964894378213</v>
      </c>
      <c r="MC35" s="33">
        <f t="shared" si="207"/>
        <v>2.43059848565174</v>
      </c>
      <c r="MD35" s="33">
        <f t="shared" si="597"/>
        <v>1599.1047205920702</v>
      </c>
      <c r="ME35" s="30">
        <f t="shared" si="598"/>
        <v>4.8577796620274658E-2</v>
      </c>
      <c r="MF35" s="31">
        <f t="shared" si="599"/>
        <v>1.3161092343336915E-3</v>
      </c>
      <c r="MG35" s="139">
        <f t="shared" si="211"/>
        <v>1.0078160060507955</v>
      </c>
      <c r="MH35" s="32">
        <f t="shared" si="600"/>
        <v>44.045068377606889</v>
      </c>
      <c r="MI35" s="33">
        <f t="shared" si="213"/>
        <v>50.946930592377889</v>
      </c>
      <c r="MJ35" s="33">
        <f t="shared" si="601"/>
        <v>1.19330486871925</v>
      </c>
      <c r="MK35" s="33">
        <f t="shared" si="215"/>
        <v>1.3781477928838619</v>
      </c>
      <c r="ML35" s="33">
        <f t="shared" si="602"/>
        <v>906.6914916500001</v>
      </c>
      <c r="MM35" s="30">
        <f t="shared" si="603"/>
        <v>4.8577789450139797E-2</v>
      </c>
      <c r="MN35" s="31">
        <f t="shared" si="604"/>
        <v>1.3161090400745572E-3</v>
      </c>
      <c r="MO35" s="139">
        <f t="shared" si="605"/>
        <v>1.0078160048971445</v>
      </c>
      <c r="MP35" s="34">
        <v>3.3617903896769379</v>
      </c>
      <c r="MQ35" s="35">
        <v>3.8358903896769379</v>
      </c>
      <c r="MR35" s="35">
        <v>2.6419999999999995</v>
      </c>
      <c r="MS35" s="36">
        <v>3.0275999999999996</v>
      </c>
      <c r="MT35" s="34">
        <f t="shared" si="606"/>
        <v>1.0878850754337934</v>
      </c>
      <c r="MU35" s="35">
        <f t="shared" si="651"/>
        <v>1.0788256846233948</v>
      </c>
      <c r="MV35" s="35">
        <f t="shared" si="607"/>
        <v>1.0906884776857715</v>
      </c>
      <c r="MW35" s="36">
        <f t="shared" si="608"/>
        <v>1.0950440117178137</v>
      </c>
      <c r="MX35" s="41">
        <f t="shared" si="609"/>
        <v>3.6572415916662973</v>
      </c>
      <c r="MY35" s="271">
        <f t="shared" si="610"/>
        <v>4.1382570757835229</v>
      </c>
      <c r="MZ35" s="42">
        <f t="shared" si="611"/>
        <v>2.8815989580458075</v>
      </c>
      <c r="NA35" s="140">
        <f t="shared" si="612"/>
        <v>3.3153552498768524</v>
      </c>
      <c r="NB35" s="34">
        <f t="shared" si="613"/>
        <v>1.0878637052132056</v>
      </c>
      <c r="NC35" s="35">
        <f t="shared" si="652"/>
        <v>1.0787522314302471</v>
      </c>
      <c r="ND35" s="35">
        <f t="shared" si="614"/>
        <v>1.0906959148390238</v>
      </c>
      <c r="NE35" s="141">
        <f t="shared" si="653"/>
        <v>1.0951007655672553</v>
      </c>
      <c r="NF35" s="37">
        <f t="shared" si="615"/>
        <v>3.6571697494641002</v>
      </c>
      <c r="NG35" s="38">
        <f t="shared" si="654"/>
        <v>4.1379753173858367</v>
      </c>
      <c r="NH35" s="38">
        <f t="shared" si="616"/>
        <v>2.8816186070047003</v>
      </c>
      <c r="NI35" s="39">
        <f t="shared" si="655"/>
        <v>3.3155270778314221</v>
      </c>
      <c r="NJ35" s="118">
        <f t="shared" si="617"/>
        <v>7.1842202197025529E-5</v>
      </c>
      <c r="NK35" s="118">
        <f t="shared" si="618"/>
        <v>2.817583976861826E-4</v>
      </c>
      <c r="NL35" s="118">
        <f t="shared" si="619"/>
        <v>-1.9648958892837243E-5</v>
      </c>
      <c r="NM35" s="118">
        <f t="shared" si="620"/>
        <v>-1.7182795456971434E-4</v>
      </c>
      <c r="NN35" s="119">
        <f t="shared" si="621"/>
        <v>0.43390847082672196</v>
      </c>
      <c r="NO35" s="120">
        <f t="shared" si="622"/>
        <v>0.65795580291051869</v>
      </c>
      <c r="NP35" s="120">
        <f t="shared" si="656"/>
        <v>0.34164267163267825</v>
      </c>
      <c r="NQ35" s="120">
        <f t="shared" si="623"/>
        <v>1.4226192752286209E-2</v>
      </c>
      <c r="NR35" s="120">
        <f>R35*JE35+0.003</f>
        <v>0.21756402744260209</v>
      </c>
      <c r="NS35" s="120">
        <f t="shared" si="624"/>
        <v>0</v>
      </c>
      <c r="NT35" s="120">
        <f t="shared" si="625"/>
        <v>0.73686643436123733</v>
      </c>
      <c r="NU35" s="120">
        <f t="shared" si="626"/>
        <v>1.4109424068560023E-2</v>
      </c>
      <c r="NV35" s="120">
        <f t="shared" si="627"/>
        <v>5.0390800244857223E-4</v>
      </c>
      <c r="NW35" s="120">
        <f t="shared" si="628"/>
        <v>4.7959431906311273E-2</v>
      </c>
      <c r="NX35" s="120">
        <f t="shared" si="629"/>
        <v>7.9535882330641142E-2</v>
      </c>
      <c r="NY35" s="120">
        <f t="shared" si="630"/>
        <v>0.77573829417701945</v>
      </c>
      <c r="NZ35" s="120">
        <f t="shared" si="631"/>
        <v>0.13577412278059231</v>
      </c>
      <c r="OA35" s="120">
        <f t="shared" si="632"/>
        <v>2.0156320097942891E-4</v>
      </c>
      <c r="OB35" s="120">
        <f t="shared" si="633"/>
        <v>0.4187475505141055</v>
      </c>
      <c r="OC35" s="121">
        <f t="shared" si="634"/>
        <v>0.26324154047913412</v>
      </c>
      <c r="OD35" s="4"/>
      <c r="OE35" s="4">
        <f t="shared" si="255"/>
        <v>19604.209379583015</v>
      </c>
      <c r="OF35" s="4"/>
      <c r="OG35" s="4"/>
      <c r="OH35" s="4">
        <f t="shared" si="256"/>
        <v>186.15129268975915</v>
      </c>
      <c r="OI35" s="4"/>
      <c r="OJ35" s="583">
        <f t="shared" si="257"/>
        <v>18097.425843816502</v>
      </c>
      <c r="OK35" s="284">
        <f t="shared" si="258"/>
        <v>867.81240000000003</v>
      </c>
      <c r="OL35" s="584">
        <f t="shared" si="657"/>
        <v>4.7952256165564713E-2</v>
      </c>
      <c r="OM35" s="585">
        <f t="shared" si="281"/>
        <v>1952.65</v>
      </c>
      <c r="ON35" s="284">
        <f t="shared" si="658"/>
        <v>2050.2825000000003</v>
      </c>
      <c r="OO35" s="33">
        <f t="shared" si="659"/>
        <v>2.3625872365962968</v>
      </c>
      <c r="OP35" s="586">
        <f t="shared" si="481"/>
        <v>6.5339132217194562E-2</v>
      </c>
      <c r="OQ35" s="33">
        <f t="shared" si="260"/>
        <v>0.27039012622336056</v>
      </c>
      <c r="OR35" s="39">
        <f t="shared" si="261"/>
        <v>0.48795415366596262</v>
      </c>
      <c r="OS35" s="587"/>
      <c r="OT35" s="284">
        <f t="shared" si="469"/>
        <v>0</v>
      </c>
      <c r="OU35" s="584"/>
      <c r="OV35" s="585">
        <f t="shared" si="283"/>
        <v>0</v>
      </c>
      <c r="OW35" s="284">
        <f t="shared" si="660"/>
        <v>0</v>
      </c>
      <c r="OX35" s="33"/>
      <c r="OY35" s="33"/>
      <c r="OZ35" s="33"/>
      <c r="PA35" s="588"/>
      <c r="PB35" s="32">
        <f t="shared" si="263"/>
        <v>4.1382570757835229</v>
      </c>
      <c r="PC35" s="589">
        <f t="shared" si="264"/>
        <v>1.0653391322171946</v>
      </c>
      <c r="PD35" s="590">
        <f t="shared" si="297"/>
        <v>4.4086472020068834</v>
      </c>
      <c r="PE35" s="591">
        <f t="shared" si="265"/>
        <v>0.43390847082672196</v>
      </c>
      <c r="PF35" s="592">
        <f t="shared" si="266"/>
        <v>0.65795580291051869</v>
      </c>
      <c r="PG35" s="592">
        <f t="shared" si="267"/>
        <v>0.34164267163267825</v>
      </c>
      <c r="PH35" s="592">
        <f t="shared" si="268"/>
        <v>1.4226192752286209E-2</v>
      </c>
      <c r="PI35" s="593">
        <f t="shared" si="284"/>
        <v>0.48795415366596262</v>
      </c>
      <c r="PJ35" s="593">
        <f t="shared" si="285"/>
        <v>0</v>
      </c>
      <c r="PK35" s="592">
        <f t="shared" si="269"/>
        <v>0.73686643436123733</v>
      </c>
      <c r="PL35" s="592">
        <f t="shared" si="270"/>
        <v>1.4109424068560023E-2</v>
      </c>
      <c r="PM35" s="592">
        <f t="shared" si="271"/>
        <v>5.0390800244857223E-4</v>
      </c>
      <c r="PN35" s="592">
        <f t="shared" si="272"/>
        <v>4.7959431906311273E-2</v>
      </c>
      <c r="PO35" s="592">
        <f t="shared" si="273"/>
        <v>7.9535882330641142E-2</v>
      </c>
      <c r="PP35" s="592">
        <f t="shared" si="274"/>
        <v>0.77573829417701945</v>
      </c>
      <c r="PQ35" s="592">
        <f t="shared" si="275"/>
        <v>0.13577412278059231</v>
      </c>
      <c r="PR35" s="592">
        <f t="shared" si="276"/>
        <v>2.0156320097942891E-4</v>
      </c>
      <c r="PS35" s="592">
        <f t="shared" si="277"/>
        <v>0.4187475505141055</v>
      </c>
      <c r="PT35" s="594">
        <f t="shared" si="278"/>
        <v>0.26324154047913412</v>
      </c>
      <c r="PU35" s="334"/>
      <c r="PV35" s="310">
        <f t="shared" si="286"/>
        <v>4.4083654436091972</v>
      </c>
      <c r="PW35" s="281">
        <f t="shared" si="287"/>
        <v>2.817583976861826E-4</v>
      </c>
      <c r="PX35" s="4"/>
      <c r="QA35" s="133">
        <f t="shared" si="288"/>
        <v>951.45100481198745</v>
      </c>
      <c r="QB35" s="323">
        <f t="shared" si="289"/>
        <v>0</v>
      </c>
      <c r="QC35" s="258"/>
      <c r="QD35" s="323">
        <v>0</v>
      </c>
      <c r="QF35" s="133">
        <f t="shared" si="279"/>
        <v>2133.9211048119878</v>
      </c>
      <c r="QH35" s="133">
        <f t="shared" si="290"/>
        <v>0</v>
      </c>
      <c r="QJ35" s="390">
        <f>'лист 1'!E38</f>
        <v>1952.65</v>
      </c>
      <c r="QK35" s="390">
        <f>'лист 1'!F38</f>
        <v>0</v>
      </c>
      <c r="QM35" s="389">
        <f t="shared" si="291"/>
        <v>0</v>
      </c>
      <c r="QN35" s="389">
        <f t="shared" si="292"/>
        <v>0</v>
      </c>
      <c r="QP35" s="4">
        <f t="shared" si="293"/>
        <v>18097.425843816502</v>
      </c>
      <c r="QQ35" s="4">
        <f t="shared" si="294"/>
        <v>19279.8959438165</v>
      </c>
      <c r="QS35" s="395">
        <f t="shared" si="295"/>
        <v>16.223407573401634</v>
      </c>
      <c r="QU35" s="5">
        <v>1</v>
      </c>
    </row>
    <row r="36" spans="1:463" ht="15.05" customHeight="1" x14ac:dyDescent="0.3">
      <c r="A36" s="452">
        <f t="shared" si="639"/>
        <v>25</v>
      </c>
      <c r="B36" s="25" t="s">
        <v>217</v>
      </c>
      <c r="C36" s="26">
        <v>9</v>
      </c>
      <c r="D36" s="256">
        <v>9539.7199999999993</v>
      </c>
      <c r="E36" s="27">
        <v>9539.7199999999993</v>
      </c>
      <c r="F36" s="28">
        <v>1098.0999999999999</v>
      </c>
      <c r="G36" s="311">
        <f t="shared" si="280"/>
        <v>8441.619999999999</v>
      </c>
      <c r="H36" s="27"/>
      <c r="I36" s="257"/>
      <c r="J36" s="32">
        <v>3.6613241445973959</v>
      </c>
      <c r="K36" s="33">
        <v>4.1897241445973963</v>
      </c>
      <c r="L36" s="33">
        <v>2.8988</v>
      </c>
      <c r="M36" s="122">
        <v>3.3425000000000002</v>
      </c>
      <c r="N36" s="1">
        <v>0.44369999999999998</v>
      </c>
      <c r="O36" s="2">
        <v>0.68359999999999999</v>
      </c>
      <c r="P36" s="2">
        <v>0.31882414459739594</v>
      </c>
      <c r="Q36" s="2">
        <v>1.6799999999999999E-2</v>
      </c>
      <c r="R36" s="2">
        <v>0.22059999999999999</v>
      </c>
      <c r="S36" s="2">
        <v>0</v>
      </c>
      <c r="T36" s="2">
        <v>0.58919999999999995</v>
      </c>
      <c r="U36" s="2">
        <v>1.6199999999999999E-2</v>
      </c>
      <c r="V36" s="2">
        <v>5.9999999999999995E-4</v>
      </c>
      <c r="W36" s="2">
        <v>2.69E-2</v>
      </c>
      <c r="X36" s="2">
        <v>0.1067</v>
      </c>
      <c r="Y36" s="2">
        <v>0.85940000000000005</v>
      </c>
      <c r="Z36" s="2">
        <v>0.2492</v>
      </c>
      <c r="AA36" s="2">
        <v>1E-4</v>
      </c>
      <c r="AB36" s="2">
        <v>0.35010000000000002</v>
      </c>
      <c r="AC36" s="3">
        <v>0.30780000000000002</v>
      </c>
      <c r="AD36" s="123">
        <v>1632.28</v>
      </c>
      <c r="AE36" s="60">
        <v>359.10160000000002</v>
      </c>
      <c r="AF36" s="60">
        <v>1098.61095084</v>
      </c>
      <c r="AG36" s="60">
        <f t="shared" si="0"/>
        <v>108.73392024843817</v>
      </c>
      <c r="AH36" s="60">
        <f t="shared" si="1"/>
        <v>343.7993109558696</v>
      </c>
      <c r="AI36" s="60">
        <v>40.922620495691604</v>
      </c>
      <c r="AJ36" s="60">
        <v>228.55680770567159</v>
      </c>
      <c r="AK36" s="60">
        <f t="shared" si="2"/>
        <v>4.4214314450662169</v>
      </c>
      <c r="AL36" s="60">
        <f t="shared" si="3"/>
        <v>133.76698573228299</v>
      </c>
      <c r="AM36" s="60">
        <v>167.97359895206819</v>
      </c>
      <c r="AN36" s="124">
        <v>4232.9346935921176</v>
      </c>
      <c r="AO36" s="123">
        <v>2420.1799999999998</v>
      </c>
      <c r="AP36" s="60">
        <v>532.43960000000004</v>
      </c>
      <c r="AQ36" s="60">
        <v>1628.9094095399998</v>
      </c>
      <c r="AR36" s="60">
        <f t="shared" si="4"/>
        <v>161.21967989981195</v>
      </c>
      <c r="AS36" s="60">
        <f t="shared" si="5"/>
        <v>509.75091062144753</v>
      </c>
      <c r="AT36" s="125">
        <v>242.22485307047501</v>
      </c>
      <c r="AU36" s="126">
        <v>45.79510927813368</v>
      </c>
      <c r="AV36" s="60">
        <v>352.13403197056459</v>
      </c>
      <c r="AW36" s="60">
        <f t="shared" si="6"/>
        <v>6.8120328484705723</v>
      </c>
      <c r="AX36" s="60">
        <f t="shared" si="7"/>
        <v>206.0927806233484</v>
      </c>
      <c r="AY36" s="60">
        <v>258.79439472905199</v>
      </c>
      <c r="AZ36" s="124">
        <v>6521.6187471721096</v>
      </c>
      <c r="BA36" s="127">
        <v>386</v>
      </c>
      <c r="BB36" s="60">
        <v>1967.5063333333333</v>
      </c>
      <c r="BC36" s="60">
        <v>205.18276780579041</v>
      </c>
      <c r="BD36" s="61">
        <v>164.14621424463235</v>
      </c>
      <c r="BE36" s="61">
        <v>41.036553561158058</v>
      </c>
      <c r="BF36" s="60">
        <v>76.943551249999985</v>
      </c>
      <c r="BG36" s="61">
        <v>61.554840999999989</v>
      </c>
      <c r="BH36" s="61">
        <v>15.388710249999995</v>
      </c>
      <c r="BI36" s="60">
        <v>164.223183624406</v>
      </c>
      <c r="BJ36" s="61">
        <f t="shared" si="8"/>
        <v>96.114574233488852</v>
      </c>
      <c r="BK36" s="60">
        <f t="shared" si="9"/>
        <v>3.1768974872141342</v>
      </c>
      <c r="BL36" s="60">
        <v>120.69279180067647</v>
      </c>
      <c r="BM36" s="124">
        <v>3041.4583533770469</v>
      </c>
      <c r="BN36" s="123">
        <v>58.56</v>
      </c>
      <c r="BO36" s="60">
        <v>12.8832</v>
      </c>
      <c r="BP36" s="60">
        <v>39.413983680000001</v>
      </c>
      <c r="BQ36" s="60">
        <f t="shared" si="10"/>
        <v>3.9009596207443202</v>
      </c>
      <c r="BR36" s="60">
        <f t="shared" si="11"/>
        <v>12.334212052819201</v>
      </c>
      <c r="BS36" s="60">
        <v>7.4231643070666697</v>
      </c>
      <c r="BT36" s="60">
        <v>8.6344654030558665</v>
      </c>
      <c r="BU36" s="60">
        <f t="shared" si="12"/>
        <v>0.16703373322211576</v>
      </c>
      <c r="BV36" s="60">
        <f t="shared" si="13"/>
        <v>5.0534762975157008</v>
      </c>
      <c r="BW36" s="60">
        <v>6.345740669506128</v>
      </c>
      <c r="BX36" s="124">
        <v>159.9126648715544</v>
      </c>
      <c r="BY36" s="59">
        <v>1377.16</v>
      </c>
      <c r="BZ36" s="60">
        <v>100.53268</v>
      </c>
      <c r="CA36" s="61">
        <f t="shared" si="14"/>
        <v>58.838560558239998</v>
      </c>
      <c r="CB36" s="61">
        <f t="shared" si="15"/>
        <v>1.9448046946000002</v>
      </c>
      <c r="CC36" s="60">
        <v>73.884634000000005</v>
      </c>
      <c r="CD36" s="62">
        <v>1861.8927768000001</v>
      </c>
      <c r="CE36" s="123"/>
      <c r="CF36" s="60">
        <v>0</v>
      </c>
      <c r="CG36" s="61">
        <f t="shared" si="16"/>
        <v>0</v>
      </c>
      <c r="CH36" s="61">
        <f t="shared" si="17"/>
        <v>0</v>
      </c>
      <c r="CI36" s="60">
        <v>0</v>
      </c>
      <c r="CJ36" s="124">
        <v>0</v>
      </c>
      <c r="CK36" s="128">
        <v>2077.1831877498494</v>
      </c>
      <c r="CL36" s="129">
        <v>456.98030130496682</v>
      </c>
      <c r="CM36" s="129">
        <v>217.56157443689307</v>
      </c>
      <c r="CN36" s="130">
        <v>151.69434938903808</v>
      </c>
      <c r="CO36" s="131">
        <f t="shared" si="483"/>
        <v>73.943410609686609</v>
      </c>
      <c r="CP36" s="129">
        <v>1398.0543760645992</v>
      </c>
      <c r="CQ36" s="131">
        <f t="shared" si="19"/>
        <v>138.37103381661765</v>
      </c>
      <c r="CR36" s="129">
        <v>437.50713644565565</v>
      </c>
      <c r="CS36" s="129">
        <v>302.93389908761037</v>
      </c>
      <c r="CT36" s="131">
        <f t="shared" si="20"/>
        <v>5.8602562778498228</v>
      </c>
      <c r="CU36" s="131">
        <f t="shared" si="21"/>
        <v>177.29751725120755</v>
      </c>
      <c r="CV36" s="129">
        <f t="shared" si="484"/>
        <v>4452.7133386439191</v>
      </c>
      <c r="CW36" s="124">
        <f t="shared" si="485"/>
        <v>5610.4188066913375</v>
      </c>
      <c r="CX36" s="123">
        <v>114.5578</v>
      </c>
      <c r="CY36" s="60">
        <v>8.3627193999999996</v>
      </c>
      <c r="CZ36" s="60">
        <f t="shared" si="24"/>
        <v>0.16177680679299999</v>
      </c>
      <c r="DA36" s="60">
        <f t="shared" si="25"/>
        <v>4.8944320577992002</v>
      </c>
      <c r="DB36" s="60">
        <v>6.1460259700000002</v>
      </c>
      <c r="DC36" s="124">
        <v>154.87985444399999</v>
      </c>
      <c r="DD36" s="123">
        <v>3.8164000000000002</v>
      </c>
      <c r="DE36" s="60">
        <v>0.27859719999999999</v>
      </c>
      <c r="DF36" s="60">
        <f t="shared" si="26"/>
        <v>5.3894628340000004E-3</v>
      </c>
      <c r="DG36" s="60">
        <f t="shared" si="27"/>
        <v>0.16305402604960001</v>
      </c>
      <c r="DH36" s="60">
        <v>0.20474986000000001</v>
      </c>
      <c r="DI36" s="124">
        <v>5.1596964719999994</v>
      </c>
      <c r="DJ36" s="59">
        <v>99.375685520356015</v>
      </c>
      <c r="DK36" s="60">
        <v>21.862650814478325</v>
      </c>
      <c r="DL36" s="60">
        <v>1.6294842009317427</v>
      </c>
      <c r="DM36" s="60">
        <v>66.885103266532184</v>
      </c>
      <c r="DN36" s="60">
        <f t="shared" si="28"/>
        <v>6.6198862107017566</v>
      </c>
      <c r="DO36" s="60">
        <f t="shared" si="29"/>
        <v>20.931024216228582</v>
      </c>
      <c r="DP36" s="60">
        <v>13.851963437567772</v>
      </c>
      <c r="DQ36" s="60">
        <f t="shared" si="30"/>
        <v>0.26796623269974856</v>
      </c>
      <c r="DR36" s="60">
        <f t="shared" si="31"/>
        <v>8.1071109371784154</v>
      </c>
      <c r="DS36" s="60">
        <v>10.180244361993303</v>
      </c>
      <c r="DT36" s="62">
        <v>256.54215792223118</v>
      </c>
      <c r="DU36" s="123">
        <v>391.02</v>
      </c>
      <c r="DV36" s="60">
        <v>86.0244</v>
      </c>
      <c r="DW36" s="60">
        <v>263.17718406</v>
      </c>
      <c r="DX36" s="60">
        <f t="shared" si="32"/>
        <v>26.047698615154442</v>
      </c>
      <c r="DY36" s="60">
        <f t="shared" si="33"/>
        <v>82.358667979736396</v>
      </c>
      <c r="DZ36" s="60">
        <v>7.5458529789166704</v>
      </c>
      <c r="EA36" s="60">
        <v>4.7087149665833303</v>
      </c>
      <c r="EB36" s="60"/>
      <c r="EC36" s="60">
        <v>54.930759096401495</v>
      </c>
      <c r="ED36" s="60">
        <f t="shared" si="34"/>
        <v>1.062635534719887</v>
      </c>
      <c r="EE36" s="60">
        <f t="shared" si="35"/>
        <v>32.149215514832711</v>
      </c>
      <c r="EF36" s="60">
        <v>40.370345555095078</v>
      </c>
      <c r="EG36" s="124">
        <v>1017.3327079883958</v>
      </c>
      <c r="EH36" s="128">
        <v>1812.1914091587303</v>
      </c>
      <c r="EI36" s="129">
        <v>398.68211001492068</v>
      </c>
      <c r="EJ36" s="129">
        <v>2633.1219618363129</v>
      </c>
      <c r="EK36" s="129">
        <v>1219.7008645085109</v>
      </c>
      <c r="EL36" s="129">
        <f t="shared" si="36"/>
        <v>120.71867336386536</v>
      </c>
      <c r="EM36" s="129">
        <v>381.69318853929337</v>
      </c>
      <c r="EN36" s="129">
        <v>442.64983322284843</v>
      </c>
      <c r="EO36" s="129">
        <f t="shared" si="37"/>
        <v>8.5630610236960027</v>
      </c>
      <c r="EP36" s="129">
        <f t="shared" si="38"/>
        <v>259.06878259067008</v>
      </c>
      <c r="EQ36" s="129">
        <v>6506.3461787413235</v>
      </c>
      <c r="ER36" s="124">
        <v>8197.9961852140677</v>
      </c>
      <c r="ES36" s="123">
        <v>891.31</v>
      </c>
      <c r="ET36" s="60">
        <v>196.0882</v>
      </c>
      <c r="EU36" s="60">
        <v>599.89886942999999</v>
      </c>
      <c r="EV36" s="60">
        <f t="shared" si="39"/>
        <v>59.374390702964824</v>
      </c>
      <c r="EW36" s="60">
        <f t="shared" si="40"/>
        <v>187.73235219942418</v>
      </c>
      <c r="EX36" s="60">
        <v>71.332134946375007</v>
      </c>
      <c r="EY36" s="60">
        <v>128.37993191947501</v>
      </c>
      <c r="EZ36" s="60">
        <f t="shared" si="41"/>
        <v>2.4835097829822441</v>
      </c>
      <c r="FA36" s="60">
        <f t="shared" si="42"/>
        <v>75.136665994647302</v>
      </c>
      <c r="FB36" s="60">
        <v>94.350456814792295</v>
      </c>
      <c r="FC36" s="124">
        <v>2377.6315117327704</v>
      </c>
      <c r="FD36" s="123">
        <v>0.83333333333333293</v>
      </c>
      <c r="FE36" s="60">
        <v>6.0833333333333302E-2</v>
      </c>
      <c r="FF36" s="60">
        <f t="shared" si="43"/>
        <v>1.1768208333333328E-3</v>
      </c>
      <c r="FG36" s="60">
        <f t="shared" si="44"/>
        <v>3.5603803333333316E-2</v>
      </c>
      <c r="FH36" s="60">
        <v>4.4708333333333301E-2</v>
      </c>
      <c r="FI36" s="124">
        <v>1.1266499999999995</v>
      </c>
      <c r="FJ36" s="123">
        <v>2470.10818833334</v>
      </c>
      <c r="FK36" s="60">
        <v>180.31789774833399</v>
      </c>
      <c r="FL36" s="60">
        <f t="shared" si="45"/>
        <v>3.4882497319415213</v>
      </c>
      <c r="FM36" s="60">
        <f t="shared" si="46"/>
        <v>105.53429537937194</v>
      </c>
      <c r="FN36" s="60">
        <v>132.5215</v>
      </c>
      <c r="FO36" s="124">
        <v>3339.5371032980083</v>
      </c>
      <c r="FP36" s="123">
        <v>1922.1364166666579</v>
      </c>
      <c r="FQ36" s="60">
        <v>140.31595841666601</v>
      </c>
      <c r="FR36" s="60">
        <f t="shared" si="47"/>
        <v>2.714412215570404</v>
      </c>
      <c r="FS36" s="60">
        <f t="shared" si="48"/>
        <v>82.122440350605288</v>
      </c>
      <c r="FT36" s="60">
        <v>103.12261875416699</v>
      </c>
      <c r="FU36" s="62">
        <v>2598.6899926049887</v>
      </c>
      <c r="FV36" s="132">
        <f t="shared" si="486"/>
        <v>11446.162344563301</v>
      </c>
      <c r="FW36" s="133">
        <f t="shared" si="487"/>
        <v>3163.9904384959173</v>
      </c>
      <c r="FX36" s="133">
        <f t="shared" si="488"/>
        <v>345.43957513245266</v>
      </c>
      <c r="FY36" s="133">
        <f t="shared" si="489"/>
        <v>1967.5063333333333</v>
      </c>
      <c r="FZ36" s="133">
        <f t="shared" si="490"/>
        <v>1377.16</v>
      </c>
      <c r="GA36" s="133">
        <f t="shared" si="491"/>
        <v>0</v>
      </c>
      <c r="GB36" s="133">
        <f t="shared" si="492"/>
        <v>114.5578</v>
      </c>
      <c r="GC36" s="133">
        <f t="shared" si="493"/>
        <v>3.8164000000000002</v>
      </c>
      <c r="GD36" s="133">
        <f t="shared" si="494"/>
        <v>2470.10818833334</v>
      </c>
      <c r="GE36" s="133">
        <f t="shared" si="495"/>
        <v>1922.1364166666579</v>
      </c>
      <c r="GF36" s="133">
        <f t="shared" si="496"/>
        <v>6314.6507413896425</v>
      </c>
      <c r="GG36" s="134">
        <f t="shared" si="497"/>
        <v>2410.8502996727789</v>
      </c>
      <c r="GH36" s="134">
        <f t="shared" si="498"/>
        <v>624.98624247829844</v>
      </c>
      <c r="GI36" s="133">
        <f t="shared" si="499"/>
        <v>2126.1635615659343</v>
      </c>
      <c r="GJ36" s="134">
        <f t="shared" si="500"/>
        <v>1518.138104327697</v>
      </c>
      <c r="GK36" s="135">
        <f t="shared" si="501"/>
        <v>41.130634098493012</v>
      </c>
      <c r="GL36" s="132">
        <f t="shared" si="502"/>
        <v>31251.691799480577</v>
      </c>
      <c r="GM36" s="136">
        <f t="shared" si="503"/>
        <v>39377.131667345529</v>
      </c>
      <c r="GN36" s="114">
        <f t="shared" si="504"/>
        <v>34916.548897940542</v>
      </c>
      <c r="GO36" s="115">
        <f t="shared" si="505"/>
        <v>19156.004692593284</v>
      </c>
      <c r="GP36" s="115">
        <f t="shared" si="506"/>
        <v>1268.6905158468328</v>
      </c>
      <c r="GQ36" s="30">
        <f t="shared" si="507"/>
        <v>0.54862250987591588</v>
      </c>
      <c r="GR36" s="31">
        <f t="shared" si="508"/>
        <v>3.6334934462027062E-2</v>
      </c>
      <c r="GS36" s="137">
        <f t="shared" si="72"/>
        <v>1.091597428645724</v>
      </c>
      <c r="GT36" s="116">
        <f t="shared" si="509"/>
        <v>39377.131667345529</v>
      </c>
      <c r="GU36" s="115">
        <f t="shared" si="640"/>
        <v>19372.689943190358</v>
      </c>
      <c r="GV36" s="115">
        <f t="shared" si="641"/>
        <v>1274.5611291536475</v>
      </c>
      <c r="GW36" s="24">
        <f t="shared" si="510"/>
        <v>0.4919781894437894</v>
      </c>
      <c r="GX36" s="117">
        <f t="shared" si="511"/>
        <v>3.2368054126466733E-2</v>
      </c>
      <c r="GY36" s="137">
        <f t="shared" si="78"/>
        <v>1.0821067938700317</v>
      </c>
      <c r="GZ36" s="114">
        <f t="shared" si="512"/>
        <v>27642.15585097138</v>
      </c>
      <c r="HA36" s="115">
        <f t="shared" si="513"/>
        <v>15765.001641812536</v>
      </c>
      <c r="HB36" s="115">
        <f t="shared" si="514"/>
        <v>837.72855227089065</v>
      </c>
      <c r="HC36" s="30">
        <f t="shared" si="515"/>
        <v>0.57032460589569156</v>
      </c>
      <c r="HD36" s="31">
        <f t="shared" si="516"/>
        <v>3.0306194523588573E-2</v>
      </c>
      <c r="HE36" s="137">
        <f t="shared" si="84"/>
        <v>1.0940642952755588</v>
      </c>
      <c r="HF36" s="114">
        <f t="shared" si="517"/>
        <v>31875.090544563496</v>
      </c>
      <c r="HG36" s="115">
        <f t="shared" si="518"/>
        <v>19008.257369081566</v>
      </c>
      <c r="HH36" s="115">
        <f t="shared" si="519"/>
        <v>980.30429540470618</v>
      </c>
      <c r="HI36" s="30">
        <f t="shared" si="520"/>
        <v>0.59633579212917864</v>
      </c>
      <c r="HJ36" s="31">
        <f t="shared" si="521"/>
        <v>3.0754557199898006E-2</v>
      </c>
      <c r="HK36" s="138">
        <f t="shared" si="90"/>
        <v>1.0982096995369064</v>
      </c>
      <c r="HL36" s="29">
        <f t="shared" si="522"/>
        <v>3.9966920216810222</v>
      </c>
      <c r="HM36" s="30">
        <f t="shared" si="523"/>
        <v>4.5337289613101497</v>
      </c>
      <c r="HN36" s="30">
        <f t="shared" si="524"/>
        <v>3.1714735791447901</v>
      </c>
      <c r="HO36" s="31">
        <f t="shared" si="525"/>
        <v>3.6707659207021099</v>
      </c>
      <c r="HR36" s="32">
        <f t="shared" si="526"/>
        <v>2574.0124819595462</v>
      </c>
      <c r="HS36" s="33">
        <f t="shared" si="96"/>
        <v>2977.3602378826072</v>
      </c>
      <c r="HT36" s="33">
        <f t="shared" si="527"/>
        <v>113.15535169350439</v>
      </c>
      <c r="HU36" s="33">
        <f t="shared" si="98"/>
        <v>130.68311567082822</v>
      </c>
      <c r="HV36" s="33">
        <f t="shared" si="528"/>
        <v>3359.4719790413633</v>
      </c>
      <c r="HW36" s="30">
        <f t="shared" si="529"/>
        <v>0.7661955503775475</v>
      </c>
      <c r="HX36" s="31">
        <f t="shared" si="530"/>
        <v>3.3682481175447594E-2</v>
      </c>
      <c r="HY36" s="139">
        <f t="shared" si="102"/>
        <v>1.1252802590782385</v>
      </c>
      <c r="HZ36" s="32">
        <f t="shared" si="531"/>
        <v>3825.948903318651</v>
      </c>
      <c r="IA36" s="33">
        <f t="shared" si="104"/>
        <v>4425.4750964686837</v>
      </c>
      <c r="IB36" s="33">
        <f t="shared" si="532"/>
        <v>213.82682202641621</v>
      </c>
      <c r="IC36" s="33">
        <f t="shared" si="106"/>
        <v>246.9485967583081</v>
      </c>
      <c r="ID36" s="33">
        <f t="shared" si="533"/>
        <v>5175.8878945810393</v>
      </c>
      <c r="IE36" s="30">
        <f t="shared" si="534"/>
        <v>0.73918697260121813</v>
      </c>
      <c r="IF36" s="31">
        <f t="shared" si="535"/>
        <v>4.1312104586014101E-2</v>
      </c>
      <c r="IG36" s="139">
        <f t="shared" si="110"/>
        <v>1.1222298436069844</v>
      </c>
      <c r="IH36" s="32">
        <f t="shared" si="536"/>
        <v>117.2597805648564</v>
      </c>
      <c r="II36" s="33">
        <f t="shared" si="112"/>
        <v>135.63438817936941</v>
      </c>
      <c r="IJ36" s="33">
        <f t="shared" si="537"/>
        <v>228.87795273184645</v>
      </c>
      <c r="IK36" s="33">
        <f t="shared" si="114"/>
        <v>264.33114761000945</v>
      </c>
      <c r="IL36" s="33">
        <f t="shared" si="538"/>
        <v>2413.8558360135294</v>
      </c>
      <c r="IM36" s="30">
        <f t="shared" si="539"/>
        <v>4.8577789450139797E-2</v>
      </c>
      <c r="IN36" s="31">
        <f t="shared" si="540"/>
        <v>9.4818401876823444E-2</v>
      </c>
      <c r="IO36" s="139">
        <f t="shared" si="118"/>
        <v>1.0222995100575569</v>
      </c>
      <c r="IP36" s="32">
        <f t="shared" si="541"/>
        <v>92.65617978740859</v>
      </c>
      <c r="IQ36" s="33">
        <f t="shared" si="120"/>
        <v>107.17540316009553</v>
      </c>
      <c r="IR36" s="33">
        <f t="shared" si="542"/>
        <v>4.0679933539664361</v>
      </c>
      <c r="IS36" s="33">
        <f t="shared" si="122"/>
        <v>4.6981255244958371</v>
      </c>
      <c r="IT36" s="33">
        <f t="shared" si="543"/>
        <v>126.91481339012255</v>
      </c>
      <c r="IU36" s="30">
        <f t="shared" si="544"/>
        <v>0.73006591833053736</v>
      </c>
      <c r="IV36" s="31">
        <f t="shared" si="545"/>
        <v>3.2052943587143452E-2</v>
      </c>
      <c r="IW36" s="139">
        <f t="shared" si="126"/>
        <v>1.1193663303640435</v>
      </c>
      <c r="IX36" s="32">
        <f t="shared" si="546"/>
        <v>71.783043881052791</v>
      </c>
      <c r="IY36" s="33">
        <f t="shared" si="128"/>
        <v>83.031446857213766</v>
      </c>
      <c r="IZ36" s="33">
        <f t="shared" si="547"/>
        <v>1.9448046946000002</v>
      </c>
      <c r="JA36" s="33">
        <f t="shared" si="130"/>
        <v>2.24605494179354</v>
      </c>
      <c r="JB36" s="33">
        <f t="shared" si="548"/>
        <v>1477.6926799999999</v>
      </c>
      <c r="JC36" s="30">
        <f t="shared" si="549"/>
        <v>4.857778945013979E-2</v>
      </c>
      <c r="JD36" s="31">
        <f t="shared" si="550"/>
        <v>1.3161090400745576E-3</v>
      </c>
      <c r="JE36" s="139">
        <f t="shared" si="551"/>
        <v>1.0078160048971445</v>
      </c>
      <c r="JF36" s="32">
        <f t="shared" si="552"/>
        <v>0</v>
      </c>
      <c r="JG36" s="33">
        <f t="shared" si="136"/>
        <v>0</v>
      </c>
      <c r="JH36" s="33">
        <f t="shared" si="553"/>
        <v>0</v>
      </c>
      <c r="JI36" s="33">
        <f t="shared" si="138"/>
        <v>0</v>
      </c>
      <c r="JJ36" s="33">
        <f t="shared" si="554"/>
        <v>0</v>
      </c>
      <c r="JK36" s="30"/>
      <c r="JL36" s="31"/>
      <c r="JM36" s="139"/>
      <c r="JN36" s="32">
        <f t="shared" si="555"/>
        <v>3284.2251665649892</v>
      </c>
      <c r="JO36" s="33">
        <f t="shared" si="141"/>
        <v>3798.863250165723</v>
      </c>
      <c r="JP36" s="33">
        <f t="shared" si="556"/>
        <v>218.17470070415408</v>
      </c>
      <c r="JQ36" s="33">
        <f t="shared" si="143"/>
        <v>251.96996184322757</v>
      </c>
      <c r="JR36" s="33">
        <f t="shared" si="557"/>
        <v>4452.7133386439191</v>
      </c>
      <c r="JS36" s="30">
        <f t="shared" si="558"/>
        <v>0.73757839698820704</v>
      </c>
      <c r="JT36" s="31">
        <f t="shared" si="559"/>
        <v>4.8998146548234686E-2</v>
      </c>
      <c r="JU36" s="139">
        <f t="shared" si="147"/>
        <v>1.1231683477083736</v>
      </c>
      <c r="JV36" s="32">
        <f t="shared" si="560"/>
        <v>5.9712071105150244</v>
      </c>
      <c r="JW36" s="33">
        <f t="shared" si="149"/>
        <v>6.9068952647327295</v>
      </c>
      <c r="JX36" s="33">
        <f t="shared" si="561"/>
        <v>0.16177680679299999</v>
      </c>
      <c r="JY36" s="33">
        <f t="shared" si="151"/>
        <v>0.1868360341652357</v>
      </c>
      <c r="JZ36" s="33">
        <f t="shared" si="562"/>
        <v>122.92051939999999</v>
      </c>
      <c r="KA36" s="30">
        <f t="shared" si="563"/>
        <v>4.8577789450139804E-2</v>
      </c>
      <c r="KB36" s="31">
        <f t="shared" si="564"/>
        <v>1.3161090400745574E-3</v>
      </c>
      <c r="KC36" s="139">
        <f t="shared" si="155"/>
        <v>1.0078160048971445</v>
      </c>
      <c r="KD36" s="32">
        <f t="shared" si="565"/>
        <v>0.198925911780512</v>
      </c>
      <c r="KE36" s="33">
        <f t="shared" si="157"/>
        <v>0.23009760215651825</v>
      </c>
      <c r="KF36" s="33">
        <f t="shared" si="566"/>
        <v>5.3894628340000004E-3</v>
      </c>
      <c r="KG36" s="33">
        <f t="shared" si="159"/>
        <v>6.224290626986601E-3</v>
      </c>
      <c r="KH36" s="33">
        <f t="shared" si="567"/>
        <v>4.094997199999999</v>
      </c>
      <c r="KI36" s="30">
        <f t="shared" si="568"/>
        <v>4.8577789450139804E-2</v>
      </c>
      <c r="KJ36" s="31">
        <f t="shared" si="569"/>
        <v>1.3161090400745578E-3</v>
      </c>
      <c r="KK36" s="139">
        <f t="shared" si="163"/>
        <v>1.0078160048971445</v>
      </c>
      <c r="KL36" s="32">
        <f t="shared" si="570"/>
        <v>156.66486122199086</v>
      </c>
      <c r="KM36" s="33">
        <f t="shared" si="165"/>
        <v>181.21424497547684</v>
      </c>
      <c r="KN36" s="33">
        <f t="shared" si="571"/>
        <v>6.8878524434015054</v>
      </c>
      <c r="KO36" s="33">
        <f t="shared" si="167"/>
        <v>7.9547807868843989</v>
      </c>
      <c r="KP36" s="33">
        <f t="shared" si="572"/>
        <v>203.60488723986603</v>
      </c>
      <c r="KQ36" s="30">
        <f t="shared" si="573"/>
        <v>0.76945530800262507</v>
      </c>
      <c r="KR36" s="31">
        <f t="shared" si="574"/>
        <v>3.3829504471997063E-2</v>
      </c>
      <c r="KS36" s="139">
        <f t="shared" si="171"/>
        <v>1.1258138370067239</v>
      </c>
      <c r="KT36" s="32">
        <f t="shared" si="575"/>
        <v>616.74401786337432</v>
      </c>
      <c r="KU36" s="33">
        <f t="shared" si="173"/>
        <v>713.3878054625651</v>
      </c>
      <c r="KV36" s="33">
        <f t="shared" si="576"/>
        <v>27.11033414987433</v>
      </c>
      <c r="KW36" s="33">
        <f t="shared" si="175"/>
        <v>31.309724909689866</v>
      </c>
      <c r="KX36" s="33">
        <f t="shared" si="577"/>
        <v>807.40691110190141</v>
      </c>
      <c r="KY36" s="30">
        <f t="shared" si="578"/>
        <v>0.76385773936673196</v>
      </c>
      <c r="KZ36" s="31">
        <f t="shared" si="579"/>
        <v>3.3577039999417073E-2</v>
      </c>
      <c r="LA36" s="139">
        <f t="shared" si="179"/>
        <v>1.1248975912546766</v>
      </c>
      <c r="LB36" s="32">
        <f t="shared" si="580"/>
        <v>2992.6031239522063</v>
      </c>
      <c r="LC36" s="33">
        <f t="shared" si="181"/>
        <v>3461.5440334755172</v>
      </c>
      <c r="LD36" s="33">
        <f t="shared" si="581"/>
        <v>129.28173438756136</v>
      </c>
      <c r="LE36" s="33">
        <f t="shared" si="183"/>
        <v>149.3074750441946</v>
      </c>
      <c r="LF36" s="33">
        <f t="shared" si="582"/>
        <v>6506.3461787413235</v>
      </c>
      <c r="LG36" s="30">
        <f t="shared" si="583"/>
        <v>0.45995141385654587</v>
      </c>
      <c r="LH36" s="31">
        <f t="shared" si="584"/>
        <v>1.9870097722431881E-2</v>
      </c>
      <c r="LI36" s="139">
        <f t="shared" si="187"/>
        <v>1.0751522646885254</v>
      </c>
      <c r="LJ36" s="32">
        <f t="shared" si="585"/>
        <v>1408.098402196767</v>
      </c>
      <c r="LK36" s="33">
        <f t="shared" si="189"/>
        <v>1628.7474218210004</v>
      </c>
      <c r="LL36" s="33">
        <f t="shared" si="586"/>
        <v>61.85790048594707</v>
      </c>
      <c r="LM36" s="33">
        <f t="shared" si="191"/>
        <v>71.439689271220274</v>
      </c>
      <c r="LN36" s="33">
        <f t="shared" si="587"/>
        <v>1887.0091362958497</v>
      </c>
      <c r="LO36" s="30">
        <f t="shared" si="588"/>
        <v>0.74620645714563305</v>
      </c>
      <c r="LP36" s="31">
        <f t="shared" si="589"/>
        <v>3.2780922623073534E-2</v>
      </c>
      <c r="LQ36" s="139">
        <f t="shared" si="195"/>
        <v>1.1220083167490349</v>
      </c>
      <c r="LR36" s="32">
        <f t="shared" si="590"/>
        <v>4.3436640066666643E-2</v>
      </c>
      <c r="LS36" s="33">
        <f t="shared" si="197"/>
        <v>5.0243161565113312E-2</v>
      </c>
      <c r="LT36" s="33">
        <f t="shared" si="591"/>
        <v>1.1768208333333328E-3</v>
      </c>
      <c r="LU36" s="33">
        <f t="shared" si="199"/>
        <v>1.359110380416666E-3</v>
      </c>
      <c r="LV36" s="33">
        <f t="shared" si="592"/>
        <v>0.89416666666666633</v>
      </c>
      <c r="LW36" s="30">
        <f t="shared" si="593"/>
        <v>4.857778945013979E-2</v>
      </c>
      <c r="LX36" s="31">
        <f t="shared" si="594"/>
        <v>1.3161090400745572E-3</v>
      </c>
      <c r="LY36" s="139">
        <f t="shared" si="203"/>
        <v>1.0078160048971445</v>
      </c>
      <c r="LZ36" s="32">
        <f t="shared" si="595"/>
        <v>128.75184036283378</v>
      </c>
      <c r="MA36" s="33">
        <f t="shared" si="205"/>
        <v>148.92725374768983</v>
      </c>
      <c r="MB36" s="33">
        <f t="shared" si="596"/>
        <v>3.4882497319415213</v>
      </c>
      <c r="MC36" s="33">
        <f t="shared" si="207"/>
        <v>4.0285796154192628</v>
      </c>
      <c r="MD36" s="33">
        <f t="shared" si="597"/>
        <v>2650.426272458737</v>
      </c>
      <c r="ME36" s="30">
        <f t="shared" si="598"/>
        <v>4.8577786034166411E-2</v>
      </c>
      <c r="MF36" s="31">
        <f t="shared" si="599"/>
        <v>1.316108947526224E-3</v>
      </c>
      <c r="MG36" s="139">
        <f t="shared" si="211"/>
        <v>1.0078160043475255</v>
      </c>
      <c r="MH36" s="32">
        <f t="shared" si="600"/>
        <v>100.18937722773845</v>
      </c>
      <c r="MI36" s="33">
        <f t="shared" si="213"/>
        <v>115.88905263932507</v>
      </c>
      <c r="MJ36" s="33">
        <f t="shared" si="601"/>
        <v>2.714412215570404</v>
      </c>
      <c r="MK36" s="33">
        <f t="shared" si="215"/>
        <v>3.1348746677622596</v>
      </c>
      <c r="ML36" s="33">
        <f t="shared" si="602"/>
        <v>2062.4523750833246</v>
      </c>
      <c r="MM36" s="30">
        <f t="shared" si="603"/>
        <v>4.8577789450139776E-2</v>
      </c>
      <c r="MN36" s="31">
        <f t="shared" si="604"/>
        <v>1.3161090400745567E-3</v>
      </c>
      <c r="MO36" s="139">
        <f t="shared" si="605"/>
        <v>1.0078160048971445</v>
      </c>
      <c r="MP36" s="34">
        <v>3.6613241445973959</v>
      </c>
      <c r="MQ36" s="35">
        <v>4.1897241445973963</v>
      </c>
      <c r="MR36" s="35">
        <v>2.8988</v>
      </c>
      <c r="MS36" s="36">
        <v>3.3425000000000002</v>
      </c>
      <c r="MT36" s="34">
        <f t="shared" si="606"/>
        <v>1.091597428645724</v>
      </c>
      <c r="MU36" s="35">
        <f t="shared" si="651"/>
        <v>1.0821067938700317</v>
      </c>
      <c r="MV36" s="35">
        <f t="shared" si="607"/>
        <v>1.0940642952755588</v>
      </c>
      <c r="MW36" s="36">
        <f t="shared" si="608"/>
        <v>1.0982096995369064</v>
      </c>
      <c r="MX36" s="41">
        <f t="shared" si="609"/>
        <v>3.9966920216810222</v>
      </c>
      <c r="MY36" s="271">
        <f t="shared" si="610"/>
        <v>4.5337289613101497</v>
      </c>
      <c r="MZ36" s="42">
        <f t="shared" si="611"/>
        <v>3.1714735791447901</v>
      </c>
      <c r="NA36" s="140">
        <f t="shared" si="612"/>
        <v>3.6707659207021099</v>
      </c>
      <c r="NB36" s="34">
        <f t="shared" si="613"/>
        <v>1.0916058489907141</v>
      </c>
      <c r="NC36" s="35">
        <f t="shared" si="652"/>
        <v>1.0819931508203642</v>
      </c>
      <c r="ND36" s="35">
        <f t="shared" si="614"/>
        <v>1.0940741801862799</v>
      </c>
      <c r="NE36" s="141">
        <f t="shared" si="653"/>
        <v>1.0982166296116687</v>
      </c>
      <c r="NF36" s="37">
        <f t="shared" si="615"/>
        <v>3.9967228512934403</v>
      </c>
      <c r="NG36" s="38">
        <f t="shared" si="654"/>
        <v>4.5332528282810918</v>
      </c>
      <c r="NH36" s="38">
        <f t="shared" si="616"/>
        <v>3.1715022335239884</v>
      </c>
      <c r="NI36" s="39">
        <f t="shared" si="655"/>
        <v>3.6707890844770028</v>
      </c>
      <c r="NJ36" s="118">
        <f t="shared" si="617"/>
        <v>-3.0829612418070695E-5</v>
      </c>
      <c r="NK36" s="118">
        <f t="shared" si="618"/>
        <v>4.7613302905791244E-4</v>
      </c>
      <c r="NL36" s="118">
        <f t="shared" si="619"/>
        <v>-2.8654379198300717E-5</v>
      </c>
      <c r="NM36" s="118">
        <f t="shared" si="620"/>
        <v>-2.3163774892864808E-5</v>
      </c>
      <c r="NN36" s="119">
        <f t="shared" si="621"/>
        <v>0.49928685095301439</v>
      </c>
      <c r="NO36" s="120">
        <f t="shared" si="622"/>
        <v>0.76715632108973453</v>
      </c>
      <c r="NP36" s="120">
        <f t="shared" si="656"/>
        <v>0.32593376681643754</v>
      </c>
      <c r="NQ36" s="120">
        <f t="shared" si="623"/>
        <v>1.8805354350115929E-2</v>
      </c>
      <c r="NR36" s="120">
        <f>R36*JE36+0.004</f>
        <v>0.22632421068031008</v>
      </c>
      <c r="NS36" s="120">
        <f t="shared" si="624"/>
        <v>0</v>
      </c>
      <c r="NT36" s="120">
        <f t="shared" si="625"/>
        <v>0.66177079046977361</v>
      </c>
      <c r="NU36" s="120">
        <f t="shared" si="626"/>
        <v>1.6326619279333741E-2</v>
      </c>
      <c r="NV36" s="120">
        <f t="shared" si="627"/>
        <v>6.046896029382867E-4</v>
      </c>
      <c r="NW36" s="120">
        <f t="shared" si="628"/>
        <v>3.0284392215480873E-2</v>
      </c>
      <c r="NX36" s="120">
        <f t="shared" si="629"/>
        <v>0.120026572986874</v>
      </c>
      <c r="NY36" s="120">
        <f t="shared" si="630"/>
        <v>0.92398585627331886</v>
      </c>
      <c r="NZ36" s="120">
        <f t="shared" si="631"/>
        <v>0.2796044725338595</v>
      </c>
      <c r="OA36" s="120">
        <f t="shared" si="632"/>
        <v>1.0078160048971445E-4</v>
      </c>
      <c r="OB36" s="120">
        <f t="shared" si="633"/>
        <v>0.35283638312206872</v>
      </c>
      <c r="OC36" s="121">
        <f t="shared" si="634"/>
        <v>0.31020576630734109</v>
      </c>
      <c r="OD36" s="4"/>
      <c r="OE36" s="4">
        <f t="shared" si="255"/>
        <v>42660.784583382912</v>
      </c>
      <c r="OF36" s="4"/>
      <c r="OG36" s="4"/>
      <c r="OH36" s="4">
        <f t="shared" si="256"/>
        <v>0</v>
      </c>
      <c r="OI36" s="4"/>
      <c r="OJ36" s="583">
        <f t="shared" si="257"/>
        <v>38272.017074374984</v>
      </c>
      <c r="OK36" s="284">
        <f t="shared" si="258"/>
        <v>1735.2216000000003</v>
      </c>
      <c r="OL36" s="584">
        <f t="shared" si="657"/>
        <v>4.5339172916543699E-2</v>
      </c>
      <c r="OM36" s="585">
        <f t="shared" si="281"/>
        <v>3309.44</v>
      </c>
      <c r="ON36" s="284">
        <f t="shared" si="658"/>
        <v>3474.9120000000003</v>
      </c>
      <c r="OO36" s="33">
        <f t="shared" si="659"/>
        <v>2.0025753483013351</v>
      </c>
      <c r="OP36" s="586">
        <f t="shared" si="481"/>
        <v>4.5455937078498251E-2</v>
      </c>
      <c r="OQ36" s="33">
        <f t="shared" si="260"/>
        <v>0.20608489839627886</v>
      </c>
      <c r="OR36" s="39">
        <f t="shared" si="261"/>
        <v>0.43240910907658892</v>
      </c>
      <c r="OS36" s="587"/>
      <c r="OT36" s="284">
        <f t="shared" si="469"/>
        <v>0</v>
      </c>
      <c r="OU36" s="584"/>
      <c r="OV36" s="585">
        <f t="shared" si="283"/>
        <v>0</v>
      </c>
      <c r="OW36" s="284">
        <f t="shared" si="660"/>
        <v>0</v>
      </c>
      <c r="OX36" s="33"/>
      <c r="OY36" s="33"/>
      <c r="OZ36" s="33"/>
      <c r="PA36" s="588"/>
      <c r="PB36" s="32">
        <f t="shared" si="263"/>
        <v>4.5337289613101497</v>
      </c>
      <c r="PC36" s="589">
        <f t="shared" si="264"/>
        <v>1.0454559370784982</v>
      </c>
      <c r="PD36" s="590">
        <f t="shared" si="297"/>
        <v>4.7398138597064285</v>
      </c>
      <c r="PE36" s="591">
        <f t="shared" si="265"/>
        <v>0.49928685095301439</v>
      </c>
      <c r="PF36" s="592">
        <f t="shared" si="266"/>
        <v>0.76715632108973453</v>
      </c>
      <c r="PG36" s="592">
        <f t="shared" si="267"/>
        <v>0.32593376681643754</v>
      </c>
      <c r="PH36" s="592">
        <f t="shared" si="268"/>
        <v>1.8805354350115929E-2</v>
      </c>
      <c r="PI36" s="593">
        <f t="shared" si="284"/>
        <v>0.43240910907658892</v>
      </c>
      <c r="PJ36" s="593">
        <f t="shared" si="285"/>
        <v>0</v>
      </c>
      <c r="PK36" s="592">
        <f t="shared" si="269"/>
        <v>0.66177079046977361</v>
      </c>
      <c r="PL36" s="592">
        <f t="shared" si="270"/>
        <v>1.6326619279333741E-2</v>
      </c>
      <c r="PM36" s="592">
        <f t="shared" si="271"/>
        <v>6.046896029382867E-4</v>
      </c>
      <c r="PN36" s="592">
        <f t="shared" si="272"/>
        <v>3.0284392215480873E-2</v>
      </c>
      <c r="PO36" s="592">
        <f t="shared" si="273"/>
        <v>0.120026572986874</v>
      </c>
      <c r="PP36" s="592">
        <f t="shared" si="274"/>
        <v>0.92398585627331886</v>
      </c>
      <c r="PQ36" s="592">
        <f t="shared" si="275"/>
        <v>0.2796044725338595</v>
      </c>
      <c r="PR36" s="592">
        <f t="shared" si="276"/>
        <v>1.0078160048971445E-4</v>
      </c>
      <c r="PS36" s="592">
        <f t="shared" si="277"/>
        <v>0.35283638312206872</v>
      </c>
      <c r="PT36" s="594">
        <f t="shared" si="278"/>
        <v>0.31020576630734109</v>
      </c>
      <c r="PU36" s="334"/>
      <c r="PV36" s="310">
        <f t="shared" si="286"/>
        <v>4.7393377266773706</v>
      </c>
      <c r="PW36" s="281">
        <f t="shared" si="287"/>
        <v>4.7613302905791244E-4</v>
      </c>
      <c r="PX36" s="4"/>
      <c r="QA36" s="133">
        <f t="shared" si="288"/>
        <v>1910.542983363119</v>
      </c>
      <c r="QB36" s="323">
        <f t="shared" si="289"/>
        <v>0</v>
      </c>
      <c r="QC36" s="258"/>
      <c r="QD36" s="323">
        <v>0</v>
      </c>
      <c r="QF36" s="133">
        <f t="shared" si="279"/>
        <v>3650.2333833631142</v>
      </c>
      <c r="QH36" s="133">
        <f t="shared" si="290"/>
        <v>0</v>
      </c>
      <c r="QJ36" s="390">
        <f>'лист 1'!E42</f>
        <v>3309.44</v>
      </c>
      <c r="QK36" s="390">
        <f>'лист 1'!F42</f>
        <v>0</v>
      </c>
      <c r="QM36" s="389">
        <f t="shared" si="291"/>
        <v>0</v>
      </c>
      <c r="QN36" s="389">
        <f t="shared" si="292"/>
        <v>0</v>
      </c>
      <c r="QP36" s="4">
        <f t="shared" si="293"/>
        <v>38272.017074374984</v>
      </c>
      <c r="QQ36" s="4">
        <f t="shared" si="294"/>
        <v>40011.707474374976</v>
      </c>
      <c r="QS36" s="395">
        <f t="shared" si="295"/>
        <v>12.365093903776732</v>
      </c>
      <c r="QU36" s="5">
        <v>1</v>
      </c>
    </row>
    <row r="37" spans="1:463" ht="14" x14ac:dyDescent="0.3">
      <c r="A37" s="452">
        <f t="shared" si="639"/>
        <v>26</v>
      </c>
      <c r="B37" s="25" t="s">
        <v>218</v>
      </c>
      <c r="C37" s="26">
        <v>9</v>
      </c>
      <c r="D37" s="256">
        <v>7510.22</v>
      </c>
      <c r="E37" s="27">
        <v>7488.2</v>
      </c>
      <c r="F37" s="28">
        <v>864.34</v>
      </c>
      <c r="G37" s="311">
        <f>E37-F37-I37</f>
        <v>6601.7599999999993</v>
      </c>
      <c r="H37" s="27"/>
      <c r="I37" s="257">
        <v>22.1</v>
      </c>
      <c r="J37" s="32">
        <v>3.3972405212773396</v>
      </c>
      <c r="K37" s="33">
        <v>4.0082405212773402</v>
      </c>
      <c r="L37" s="33">
        <v>2.6949000000000001</v>
      </c>
      <c r="M37" s="122">
        <v>3.1120999999999999</v>
      </c>
      <c r="N37" s="1">
        <v>0.41720000000000002</v>
      </c>
      <c r="O37" s="2">
        <v>0.63580000000000003</v>
      </c>
      <c r="P37" s="2">
        <v>0.28514052127733908</v>
      </c>
      <c r="Q37" s="2">
        <v>1.37E-2</v>
      </c>
      <c r="R37" s="2">
        <v>0.27950000000000003</v>
      </c>
      <c r="S37" s="2">
        <v>2.87E-2</v>
      </c>
      <c r="T37" s="2">
        <v>0.61150000000000004</v>
      </c>
      <c r="U37" s="2">
        <v>2.12E-2</v>
      </c>
      <c r="V37" s="2">
        <v>6.9999999999999999E-4</v>
      </c>
      <c r="W37" s="2">
        <v>3.2300000000000002E-2</v>
      </c>
      <c r="X37" s="2">
        <v>0.12889999999999999</v>
      </c>
      <c r="Y37" s="2">
        <v>0.75839999999999996</v>
      </c>
      <c r="Z37" s="2">
        <v>0.14799999999999999</v>
      </c>
      <c r="AA37" s="2">
        <v>1E-4</v>
      </c>
      <c r="AB37" s="2">
        <v>0.34429999999999999</v>
      </c>
      <c r="AC37" s="3">
        <v>0.30280000000000001</v>
      </c>
      <c r="AD37" s="123">
        <v>1208.42</v>
      </c>
      <c r="AE37" s="60">
        <v>265.85239999999999</v>
      </c>
      <c r="AF37" s="60">
        <v>813.33070626000006</v>
      </c>
      <c r="AG37" s="60">
        <f t="shared" si="0"/>
        <v>80.498593321377257</v>
      </c>
      <c r="AH37" s="60">
        <f t="shared" si="1"/>
        <v>254.5237112170044</v>
      </c>
      <c r="AI37" s="60">
        <v>29.845863152916699</v>
      </c>
      <c r="AJ37" s="60">
        <v>169.173774913822</v>
      </c>
      <c r="AK37" s="60">
        <f t="shared" si="2"/>
        <v>3.2726666757078866</v>
      </c>
      <c r="AL37" s="60">
        <f t="shared" si="3"/>
        <v>99.011996896262772</v>
      </c>
      <c r="AM37" s="60">
        <v>124.33113721633693</v>
      </c>
      <c r="AN37" s="124">
        <v>3133.1446578516907</v>
      </c>
      <c r="AO37" s="123">
        <v>1773.37</v>
      </c>
      <c r="AP37" s="60">
        <v>390.14139999999998</v>
      </c>
      <c r="AQ37" s="60">
        <v>1193.57199861</v>
      </c>
      <c r="AR37" s="60">
        <f t="shared" si="4"/>
        <v>118.13259499042616</v>
      </c>
      <c r="AS37" s="60">
        <f t="shared" si="5"/>
        <v>373.51642124501342</v>
      </c>
      <c r="AT37" s="125">
        <v>174.642436341967</v>
      </c>
      <c r="AU37" s="126">
        <v>29.561373335244099</v>
      </c>
      <c r="AV37" s="60">
        <v>257.81598595149353</v>
      </c>
      <c r="AW37" s="60">
        <f t="shared" si="6"/>
        <v>4.9874502482316423</v>
      </c>
      <c r="AX37" s="60">
        <f t="shared" si="7"/>
        <v>150.89144646585871</v>
      </c>
      <c r="AY37" s="60">
        <v>189.47709104517301</v>
      </c>
      <c r="AZ37" s="124">
        <v>4774.8226943383597</v>
      </c>
      <c r="BA37" s="127">
        <v>271</v>
      </c>
      <c r="BB37" s="60">
        <v>1381.3321666666664</v>
      </c>
      <c r="BC37" s="60">
        <v>144.05318672375441</v>
      </c>
      <c r="BD37" s="61">
        <v>115.24254937900353</v>
      </c>
      <c r="BE37" s="61">
        <v>28.810637344750873</v>
      </c>
      <c r="BF37" s="60">
        <v>54.01995437499999</v>
      </c>
      <c r="BG37" s="61">
        <v>43.215963499999994</v>
      </c>
      <c r="BH37" s="61">
        <v>10.803990874999997</v>
      </c>
      <c r="BI37" s="60">
        <v>115.29658746687571</v>
      </c>
      <c r="BJ37" s="61">
        <f t="shared" si="8"/>
        <v>67.47940315356341</v>
      </c>
      <c r="BK37" s="60">
        <f t="shared" si="9"/>
        <v>2.2304124845467106</v>
      </c>
      <c r="BL37" s="60">
        <v>84.735094761614832</v>
      </c>
      <c r="BM37" s="124">
        <v>2135.3243879926936</v>
      </c>
      <c r="BN37" s="123">
        <v>37.659999999999997</v>
      </c>
      <c r="BO37" s="60">
        <v>8.2851999999999997</v>
      </c>
      <c r="BP37" s="60">
        <v>25.347175979999999</v>
      </c>
      <c r="BQ37" s="60">
        <f t="shared" si="10"/>
        <v>2.5087113954445202</v>
      </c>
      <c r="BR37" s="60">
        <f t="shared" si="11"/>
        <v>7.9321452511811996</v>
      </c>
      <c r="BS37" s="60">
        <v>4.8906722300499998</v>
      </c>
      <c r="BT37" s="60">
        <v>5.5613625193336498</v>
      </c>
      <c r="BU37" s="60">
        <f t="shared" si="12"/>
        <v>0.10758455793650946</v>
      </c>
      <c r="BV37" s="60">
        <f t="shared" si="13"/>
        <v>3.2548875189653668</v>
      </c>
      <c r="BW37" s="60">
        <v>4.0872205364691832</v>
      </c>
      <c r="BX37" s="124">
        <v>102.99795751902342</v>
      </c>
      <c r="BY37" s="59">
        <v>1374.04</v>
      </c>
      <c r="BZ37" s="60">
        <v>100.30492</v>
      </c>
      <c r="CA37" s="61">
        <f t="shared" si="14"/>
        <v>58.705259918559996</v>
      </c>
      <c r="CB37" s="61">
        <f t="shared" si="15"/>
        <v>1.9403986773999999</v>
      </c>
      <c r="CC37" s="60">
        <v>73.717246000000003</v>
      </c>
      <c r="CD37" s="62">
        <v>1857.6745991999999</v>
      </c>
      <c r="CE37" s="123">
        <v>141.19999999999999</v>
      </c>
      <c r="CF37" s="60">
        <v>10.307599999999999</v>
      </c>
      <c r="CG37" s="61">
        <f t="shared" si="16"/>
        <v>6.0327084367999992</v>
      </c>
      <c r="CH37" s="61">
        <f t="shared" si="17"/>
        <v>0.199400522</v>
      </c>
      <c r="CI37" s="60">
        <v>7.57538</v>
      </c>
      <c r="CJ37" s="124">
        <v>190.899576</v>
      </c>
      <c r="CK37" s="128">
        <v>1698.292683863119</v>
      </c>
      <c r="CL37" s="129">
        <v>373.62439044988616</v>
      </c>
      <c r="CM37" s="129">
        <v>176.31881574384755</v>
      </c>
      <c r="CN37" s="130">
        <v>119.42257599474006</v>
      </c>
      <c r="CO37" s="131">
        <f t="shared" si="483"/>
        <v>58.212534668636039</v>
      </c>
      <c r="CP37" s="129">
        <v>1143.0409857521238</v>
      </c>
      <c r="CQ37" s="131">
        <f t="shared" si="19"/>
        <v>113.13133852383071</v>
      </c>
      <c r="CR37" s="129">
        <v>357.70324608126964</v>
      </c>
      <c r="CS37" s="129">
        <v>247.56321193405532</v>
      </c>
      <c r="CT37" s="131">
        <f t="shared" si="20"/>
        <v>4.7891103348643007</v>
      </c>
      <c r="CU37" s="131">
        <f t="shared" si="21"/>
        <v>144.8908259222207</v>
      </c>
      <c r="CV37" s="129">
        <f t="shared" si="484"/>
        <v>3638.8400877430322</v>
      </c>
      <c r="CW37" s="124">
        <f t="shared" si="485"/>
        <v>4584.9385105562205</v>
      </c>
      <c r="CX37" s="123">
        <v>118.12920000000001</v>
      </c>
      <c r="CY37" s="60">
        <v>8.6234316</v>
      </c>
      <c r="CZ37" s="60">
        <f t="shared" si="24"/>
        <v>0.16682028430200002</v>
      </c>
      <c r="DA37" s="60">
        <f t="shared" si="25"/>
        <v>5.0470185656688002</v>
      </c>
      <c r="DB37" s="60">
        <v>6.33763158</v>
      </c>
      <c r="DC37" s="124">
        <v>159.70831581600001</v>
      </c>
      <c r="DD37" s="123">
        <v>3.9207999999999998</v>
      </c>
      <c r="DE37" s="60">
        <v>0.28621839999999998</v>
      </c>
      <c r="DF37" s="60">
        <f t="shared" si="26"/>
        <v>5.5368949480000002E-3</v>
      </c>
      <c r="DG37" s="60">
        <f t="shared" si="27"/>
        <v>0.1675144705312</v>
      </c>
      <c r="DH37" s="60">
        <v>0.21035092</v>
      </c>
      <c r="DI37" s="124">
        <v>5.3008431839999997</v>
      </c>
      <c r="DJ37" s="59">
        <v>94.044343346424</v>
      </c>
      <c r="DK37" s="60">
        <v>20.68975553621328</v>
      </c>
      <c r="DL37" s="60">
        <v>1.5440590789956092</v>
      </c>
      <c r="DM37" s="60">
        <v>63.296827422340712</v>
      </c>
      <c r="DN37" s="60">
        <f t="shared" si="28"/>
        <v>6.2647401972987504</v>
      </c>
      <c r="DO37" s="60">
        <f t="shared" si="29"/>
        <v>19.808109173547301</v>
      </c>
      <c r="DP37" s="60">
        <v>13.108973933030073</v>
      </c>
      <c r="DQ37" s="60">
        <f t="shared" si="30"/>
        <v>0.25359310073446678</v>
      </c>
      <c r="DR37" s="60">
        <f t="shared" si="31"/>
        <v>7.6722629558366453</v>
      </c>
      <c r="DS37" s="60">
        <v>9.6341979658501842</v>
      </c>
      <c r="DT37" s="62">
        <v>242.78178873942463</v>
      </c>
      <c r="DU37" s="123">
        <v>371.74</v>
      </c>
      <c r="DV37" s="60">
        <v>81.782799999999995</v>
      </c>
      <c r="DW37" s="60">
        <v>250.20072221999999</v>
      </c>
      <c r="DX37" s="60">
        <f t="shared" si="32"/>
        <v>24.763366281002281</v>
      </c>
      <c r="DY37" s="60">
        <f t="shared" si="33"/>
        <v>78.297814011526796</v>
      </c>
      <c r="DZ37" s="60">
        <v>7.1852759050000001</v>
      </c>
      <c r="EA37" s="60">
        <v>5.3081694499166696</v>
      </c>
      <c r="EB37" s="60"/>
      <c r="EC37" s="60">
        <v>52.283838632968916</v>
      </c>
      <c r="ED37" s="60">
        <f t="shared" si="34"/>
        <v>1.0114308583547837</v>
      </c>
      <c r="EE37" s="60">
        <f t="shared" si="35"/>
        <v>30.600057669040453</v>
      </c>
      <c r="EF37" s="60">
        <v>38.42504031039428</v>
      </c>
      <c r="EG37" s="124">
        <v>968.31101582193583</v>
      </c>
      <c r="EH37" s="128">
        <v>1280.0450925849209</v>
      </c>
      <c r="EI37" s="129">
        <v>281.60992036868265</v>
      </c>
      <c r="EJ37" s="129">
        <v>1789.5729043017484</v>
      </c>
      <c r="EK37" s="129">
        <v>861.5381896995591</v>
      </c>
      <c r="EL37" s="129">
        <f t="shared" si="36"/>
        <v>85.269880787324169</v>
      </c>
      <c r="EM37" s="129">
        <v>269.60976108458004</v>
      </c>
      <c r="EN37" s="129">
        <v>307.53192580770843</v>
      </c>
      <c r="EO37" s="129">
        <f t="shared" si="37"/>
        <v>5.9492051047501198</v>
      </c>
      <c r="EP37" s="129">
        <f t="shared" si="38"/>
        <v>179.98859515362591</v>
      </c>
      <c r="EQ37" s="129">
        <v>4520.2980327626192</v>
      </c>
      <c r="ER37" s="124">
        <v>5695.5755212808999</v>
      </c>
      <c r="ES37" s="123">
        <v>416.67</v>
      </c>
      <c r="ET37" s="60">
        <v>91.667400000000001</v>
      </c>
      <c r="EU37" s="60">
        <v>280.44099351</v>
      </c>
      <c r="EV37" s="60">
        <f t="shared" si="39"/>
        <v>27.756366891658743</v>
      </c>
      <c r="EW37" s="60">
        <f t="shared" si="40"/>
        <v>87.761204509019393</v>
      </c>
      <c r="EX37" s="60">
        <v>32.803147706475002</v>
      </c>
      <c r="EY37" s="60">
        <v>59.975452508802697</v>
      </c>
      <c r="EZ37" s="60">
        <f t="shared" si="41"/>
        <v>1.1602251287827883</v>
      </c>
      <c r="FA37" s="60">
        <f t="shared" si="42"/>
        <v>35.101713138921937</v>
      </c>
      <c r="FB37" s="60">
        <v>44.077849686263903</v>
      </c>
      <c r="FC37" s="124">
        <v>1110.7618120938498</v>
      </c>
      <c r="FD37" s="123">
        <v>0.83333333333333293</v>
      </c>
      <c r="FE37" s="60">
        <v>6.0833333333333302E-2</v>
      </c>
      <c r="FF37" s="60">
        <f t="shared" si="43"/>
        <v>1.1768208333333328E-3</v>
      </c>
      <c r="FG37" s="60">
        <f t="shared" si="44"/>
        <v>3.5603803333333316E-2</v>
      </c>
      <c r="FH37" s="60">
        <v>4.4708333333333301E-2</v>
      </c>
      <c r="FI37" s="124">
        <v>1.1266499999999995</v>
      </c>
      <c r="FJ37" s="123">
        <v>1912.8311883333399</v>
      </c>
      <c r="FK37" s="60">
        <v>139.636676748334</v>
      </c>
      <c r="FL37" s="60">
        <f t="shared" si="45"/>
        <v>2.7012715116965214</v>
      </c>
      <c r="FM37" s="60">
        <f t="shared" si="46"/>
        <v>81.724878527143943</v>
      </c>
      <c r="FN37" s="60">
        <v>102.62350000000001</v>
      </c>
      <c r="FO37" s="124">
        <v>2586.1096380980089</v>
      </c>
      <c r="FP37" s="123">
        <v>1488.4864166666575</v>
      </c>
      <c r="FQ37" s="60">
        <v>108.659508416666</v>
      </c>
      <c r="FR37" s="60">
        <f t="shared" si="47"/>
        <v>2.102018190320404</v>
      </c>
      <c r="FS37" s="60">
        <f t="shared" si="48"/>
        <v>63.594933172005277</v>
      </c>
      <c r="FT37" s="60">
        <v>79.857296254166499</v>
      </c>
      <c r="FU37" s="62">
        <v>2012.4038656049881</v>
      </c>
      <c r="FV37" s="132">
        <f t="shared" si="486"/>
        <v>8393.8953861492446</v>
      </c>
      <c r="FW37" s="133">
        <f t="shared" si="487"/>
        <v>2174.7853974601212</v>
      </c>
      <c r="FX37" s="133">
        <f t="shared" si="488"/>
        <v>246.23242088288364</v>
      </c>
      <c r="FY37" s="133">
        <f t="shared" si="489"/>
        <v>1381.3321666666664</v>
      </c>
      <c r="FZ37" s="133">
        <f t="shared" si="490"/>
        <v>1374.04</v>
      </c>
      <c r="GA37" s="133">
        <f t="shared" si="491"/>
        <v>141.19999999999999</v>
      </c>
      <c r="GB37" s="133">
        <f t="shared" si="492"/>
        <v>118.12920000000001</v>
      </c>
      <c r="GC37" s="133">
        <f t="shared" si="493"/>
        <v>3.9207999999999998</v>
      </c>
      <c r="GD37" s="133">
        <f t="shared" si="494"/>
        <v>1912.8311883333399</v>
      </c>
      <c r="GE37" s="133">
        <f t="shared" si="495"/>
        <v>1488.4864166666575</v>
      </c>
      <c r="GF37" s="133">
        <f t="shared" si="496"/>
        <v>4630.7675994540241</v>
      </c>
      <c r="GG37" s="134">
        <f t="shared" si="497"/>
        <v>1767.9659433392333</v>
      </c>
      <c r="GH37" s="134">
        <f t="shared" si="498"/>
        <v>458.32559238836257</v>
      </c>
      <c r="GI37" s="133">
        <f t="shared" si="499"/>
        <v>1596.1903021664234</v>
      </c>
      <c r="GJ37" s="134">
        <f t="shared" si="500"/>
        <v>1139.7229090373728</v>
      </c>
      <c r="GK37" s="135">
        <f t="shared" si="501"/>
        <v>30.878301395409466</v>
      </c>
      <c r="GL37" s="132">
        <f t="shared" si="502"/>
        <v>23461.810877779364</v>
      </c>
      <c r="GM37" s="136">
        <f t="shared" si="503"/>
        <v>29561.881706001997</v>
      </c>
      <c r="GN37" s="114">
        <f t="shared" si="504"/>
        <v>25500.903665197009</v>
      </c>
      <c r="GO37" s="115">
        <f t="shared" si="505"/>
        <v>14042.722804314708</v>
      </c>
      <c r="GP37" s="115">
        <f t="shared" si="506"/>
        <v>921.30506656893829</v>
      </c>
      <c r="GQ37" s="30">
        <f t="shared" si="507"/>
        <v>0.5506754971777672</v>
      </c>
      <c r="GR37" s="31">
        <f t="shared" si="508"/>
        <v>3.6128330143308303E-2</v>
      </c>
      <c r="GS37" s="137">
        <f t="shared" si="72"/>
        <v>1.0918871287469547</v>
      </c>
      <c r="GT37" s="116">
        <f t="shared" si="509"/>
        <v>29561.881706001997</v>
      </c>
      <c r="GU37" s="115">
        <f t="shared" si="640"/>
        <v>14239.996140542573</v>
      </c>
      <c r="GV37" s="115">
        <f t="shared" si="641"/>
        <v>926.64975647998608</v>
      </c>
      <c r="GW37" s="24">
        <f t="shared" si="510"/>
        <v>0.48170127606090118</v>
      </c>
      <c r="GX37" s="117">
        <f t="shared" si="511"/>
        <v>3.1346101905679664E-2</v>
      </c>
      <c r="GY37" s="137">
        <f t="shared" si="78"/>
        <v>1.080338101143933</v>
      </c>
      <c r="GZ37" s="114">
        <f t="shared" si="512"/>
        <v>20232.434619352625</v>
      </c>
      <c r="HA37" s="115">
        <f t="shared" si="513"/>
        <v>11537.955151275335</v>
      </c>
      <c r="HB37" s="115">
        <f t="shared" si="514"/>
        <v>613.28523301453765</v>
      </c>
      <c r="HC37" s="30">
        <f t="shared" si="515"/>
        <v>0.57027023036758562</v>
      </c>
      <c r="HD37" s="31">
        <f t="shared" si="516"/>
        <v>3.0311983928415671E-2</v>
      </c>
      <c r="HE37" s="137">
        <f t="shared" si="84"/>
        <v>1.0940566714091122</v>
      </c>
      <c r="HF37" s="114">
        <f t="shared" si="517"/>
        <v>23365.579277204317</v>
      </c>
      <c r="HG37" s="115">
        <f t="shared" si="518"/>
        <v>13938.993465787049</v>
      </c>
      <c r="HH37" s="115">
        <f t="shared" si="519"/>
        <v>718.8370206108649</v>
      </c>
      <c r="HI37" s="30">
        <f t="shared" si="520"/>
        <v>0.59656100541817358</v>
      </c>
      <c r="HJ37" s="31">
        <f t="shared" si="521"/>
        <v>3.076478490358547E-2</v>
      </c>
      <c r="HK37" s="138">
        <f t="shared" si="90"/>
        <v>1.0982465747305932</v>
      </c>
      <c r="HL37" s="29">
        <f t="shared" si="522"/>
        <v>3.709403198440322</v>
      </c>
      <c r="HM37" s="30">
        <f t="shared" si="523"/>
        <v>4.3302549536849302</v>
      </c>
      <c r="HN37" s="30">
        <f t="shared" si="524"/>
        <v>2.9483733237804168</v>
      </c>
      <c r="HO37" s="31">
        <f t="shared" si="525"/>
        <v>3.4178531652190789</v>
      </c>
      <c r="HR37" s="32">
        <f t="shared" si="526"/>
        <v>1905.585963898186</v>
      </c>
      <c r="HS37" s="33">
        <f t="shared" si="96"/>
        <v>2204.1912844410317</v>
      </c>
      <c r="HT37" s="33">
        <f t="shared" si="527"/>
        <v>83.771259997085139</v>
      </c>
      <c r="HU37" s="33">
        <f t="shared" si="98"/>
        <v>96.747428170633626</v>
      </c>
      <c r="HV37" s="33">
        <f t="shared" si="528"/>
        <v>2486.6227443267389</v>
      </c>
      <c r="HW37" s="30">
        <f t="shared" si="529"/>
        <v>0.76633496908439547</v>
      </c>
      <c r="HX37" s="31">
        <f t="shared" si="530"/>
        <v>3.3688769310990303E-2</v>
      </c>
      <c r="HY37" s="139">
        <f t="shared" si="102"/>
        <v>1.1253030800217971</v>
      </c>
      <c r="HZ37" s="32">
        <f t="shared" si="531"/>
        <v>2803.2889986072641</v>
      </c>
      <c r="IA37" s="33">
        <f t="shared" si="104"/>
        <v>3242.5643846890225</v>
      </c>
      <c r="IB37" s="33">
        <f t="shared" si="532"/>
        <v>152.68141857390191</v>
      </c>
      <c r="IC37" s="33">
        <f t="shared" si="106"/>
        <v>176.33177031099933</v>
      </c>
      <c r="ID37" s="33">
        <f t="shared" si="533"/>
        <v>3789.5418209034597</v>
      </c>
      <c r="IE37" s="30">
        <f t="shared" si="534"/>
        <v>0.73974351810661265</v>
      </c>
      <c r="IF37" s="31">
        <f t="shared" si="535"/>
        <v>4.0290205462754684E-2</v>
      </c>
      <c r="IG37" s="139">
        <f t="shared" si="110"/>
        <v>1.122158762113487</v>
      </c>
      <c r="IH37" s="32">
        <f t="shared" si="536"/>
        <v>82.324871847347353</v>
      </c>
      <c r="II37" s="33">
        <f t="shared" si="112"/>
        <v>95.225179265826682</v>
      </c>
      <c r="IJ37" s="33">
        <f t="shared" si="537"/>
        <v>160.68892536355025</v>
      </c>
      <c r="IK37" s="33">
        <f t="shared" si="114"/>
        <v>185.57963990236419</v>
      </c>
      <c r="IL37" s="33">
        <f t="shared" si="538"/>
        <v>1694.7018952322965</v>
      </c>
      <c r="IM37" s="30">
        <f t="shared" si="539"/>
        <v>4.857778945013979E-2</v>
      </c>
      <c r="IN37" s="31">
        <f t="shared" si="540"/>
        <v>9.4818401876823458E-2</v>
      </c>
      <c r="IO37" s="139">
        <f t="shared" si="118"/>
        <v>1.0222995100575569</v>
      </c>
      <c r="IP37" s="32">
        <f t="shared" si="541"/>
        <v>59.593379979578813</v>
      </c>
      <c r="IQ37" s="33">
        <f t="shared" si="120"/>
        <v>68.931662622378823</v>
      </c>
      <c r="IR37" s="33">
        <f t="shared" si="542"/>
        <v>2.6162959533810297</v>
      </c>
      <c r="IS37" s="33">
        <f t="shared" si="122"/>
        <v>3.0215601965597512</v>
      </c>
      <c r="IT37" s="33">
        <f t="shared" si="543"/>
        <v>81.744410729383659</v>
      </c>
      <c r="IU37" s="30">
        <f t="shared" si="544"/>
        <v>0.72902085228632652</v>
      </c>
      <c r="IV37" s="31">
        <f t="shared" si="545"/>
        <v>3.2005808471019803E-2</v>
      </c>
      <c r="IW37" s="139">
        <f t="shared" si="126"/>
        <v>1.1191952672854284</v>
      </c>
      <c r="IX37" s="32">
        <f t="shared" si="546"/>
        <v>71.620417100643195</v>
      </c>
      <c r="IY37" s="33">
        <f t="shared" si="128"/>
        <v>82.843336460313992</v>
      </c>
      <c r="IZ37" s="33">
        <f t="shared" si="547"/>
        <v>1.9403986773999999</v>
      </c>
      <c r="JA37" s="33">
        <f t="shared" si="130"/>
        <v>2.2409664325292602</v>
      </c>
      <c r="JB37" s="33">
        <f t="shared" si="548"/>
        <v>1474.3449199999998</v>
      </c>
      <c r="JC37" s="30">
        <f t="shared" si="549"/>
        <v>4.8577789450139797E-2</v>
      </c>
      <c r="JD37" s="31">
        <f t="shared" si="550"/>
        <v>1.3161090400745574E-3</v>
      </c>
      <c r="JE37" s="139">
        <f t="shared" si="551"/>
        <v>1.0078160048971445</v>
      </c>
      <c r="JF37" s="32">
        <f t="shared" si="552"/>
        <v>7.3599042928959992</v>
      </c>
      <c r="JG37" s="33">
        <f t="shared" si="136"/>
        <v>8.5132012955928023</v>
      </c>
      <c r="JH37" s="33">
        <f t="shared" si="553"/>
        <v>0.199400522</v>
      </c>
      <c r="JI37" s="33">
        <f t="shared" si="138"/>
        <v>0.2302876628578</v>
      </c>
      <c r="JJ37" s="33">
        <f t="shared" si="554"/>
        <v>151.5076</v>
      </c>
      <c r="JK37" s="30">
        <f t="shared" si="643"/>
        <v>4.857778945013979E-2</v>
      </c>
      <c r="JL37" s="31">
        <f t="shared" si="644"/>
        <v>1.3161090400745574E-3</v>
      </c>
      <c r="JM37" s="139">
        <f t="shared" si="645"/>
        <v>1.0078160048971445</v>
      </c>
      <c r="JN37" s="32">
        <f t="shared" si="555"/>
        <v>2685.0818421572635</v>
      </c>
      <c r="JO37" s="33">
        <f t="shared" si="141"/>
        <v>3105.834166823307</v>
      </c>
      <c r="JP37" s="33">
        <f t="shared" si="556"/>
        <v>176.13298352733102</v>
      </c>
      <c r="JQ37" s="33">
        <f t="shared" si="143"/>
        <v>203.41598267571462</v>
      </c>
      <c r="JR37" s="33">
        <f t="shared" si="557"/>
        <v>3638.8400877430327</v>
      </c>
      <c r="JS37" s="30">
        <f t="shared" si="558"/>
        <v>0.73789498230538297</v>
      </c>
      <c r="JT37" s="31">
        <f t="shared" si="559"/>
        <v>4.8403606446079467E-2</v>
      </c>
      <c r="JU37" s="139">
        <f t="shared" si="147"/>
        <v>1.1231258623657512</v>
      </c>
      <c r="JV37" s="32">
        <f t="shared" si="560"/>
        <v>6.1573626501159362</v>
      </c>
      <c r="JW37" s="33">
        <f t="shared" si="149"/>
        <v>7.1222213773891037</v>
      </c>
      <c r="JX37" s="33">
        <f t="shared" si="561"/>
        <v>0.16682028430200002</v>
      </c>
      <c r="JY37" s="33">
        <f t="shared" si="151"/>
        <v>0.19266074634037983</v>
      </c>
      <c r="JZ37" s="33">
        <f t="shared" si="562"/>
        <v>126.7526316</v>
      </c>
      <c r="KA37" s="30">
        <f t="shared" si="563"/>
        <v>4.8577789450139797E-2</v>
      </c>
      <c r="KB37" s="31">
        <f t="shared" si="564"/>
        <v>1.3161090400745574E-3</v>
      </c>
      <c r="KC37" s="139">
        <f t="shared" si="155"/>
        <v>1.0078160048971445</v>
      </c>
      <c r="KD37" s="32">
        <f t="shared" si="565"/>
        <v>0.20436765404806401</v>
      </c>
      <c r="KE37" s="33">
        <f t="shared" si="157"/>
        <v>0.23639206543739566</v>
      </c>
      <c r="KF37" s="33">
        <f t="shared" si="566"/>
        <v>5.5368949480000002E-3</v>
      </c>
      <c r="KG37" s="33">
        <f t="shared" si="159"/>
        <v>6.3945599754452005E-3</v>
      </c>
      <c r="KH37" s="33">
        <f t="shared" si="567"/>
        <v>4.207018399999999</v>
      </c>
      <c r="KI37" s="30">
        <f t="shared" si="568"/>
        <v>4.8577789450139811E-2</v>
      </c>
      <c r="KJ37" s="31">
        <f t="shared" si="569"/>
        <v>1.3161090400745576E-3</v>
      </c>
      <c r="KK37" s="139">
        <f t="shared" si="163"/>
        <v>1.0078160048971445</v>
      </c>
      <c r="KL37" s="32">
        <f t="shared" si="570"/>
        <v>148.26015288048572</v>
      </c>
      <c r="KM37" s="33">
        <f t="shared" si="165"/>
        <v>171.49251883685784</v>
      </c>
      <c r="KN37" s="33">
        <f t="shared" si="571"/>
        <v>6.5183332980332169</v>
      </c>
      <c r="KO37" s="33">
        <f t="shared" si="167"/>
        <v>7.5280231258985628</v>
      </c>
      <c r="KP37" s="33">
        <f t="shared" si="572"/>
        <v>192.68395931700366</v>
      </c>
      <c r="KQ37" s="30">
        <f t="shared" si="573"/>
        <v>0.76944730327327415</v>
      </c>
      <c r="KR37" s="31">
        <f t="shared" si="574"/>
        <v>3.3829143438501047E-2</v>
      </c>
      <c r="KS37" s="139">
        <f t="shared" si="171"/>
        <v>1.125812526741546</v>
      </c>
      <c r="KT37" s="32">
        <f t="shared" si="575"/>
        <v>586.37820345029206</v>
      </c>
      <c r="KU37" s="33">
        <f t="shared" si="173"/>
        <v>678.26366793095292</v>
      </c>
      <c r="KV37" s="33">
        <f t="shared" si="576"/>
        <v>25.774797139357066</v>
      </c>
      <c r="KW37" s="33">
        <f t="shared" si="175"/>
        <v>29.767313216243476</v>
      </c>
      <c r="KX37" s="33">
        <f t="shared" si="577"/>
        <v>768.50080620788549</v>
      </c>
      <c r="KY37" s="30">
        <f t="shared" si="578"/>
        <v>0.76301572973454002</v>
      </c>
      <c r="KZ37" s="31">
        <f t="shared" si="579"/>
        <v>3.3539063239947702E-2</v>
      </c>
      <c r="LA37" s="139">
        <f t="shared" si="179"/>
        <v>1.1247597657452704</v>
      </c>
      <c r="LB37" s="32">
        <f t="shared" si="580"/>
        <v>2110.1650075642146</v>
      </c>
      <c r="LC37" s="33">
        <f t="shared" si="181"/>
        <v>2440.827864249527</v>
      </c>
      <c r="LD37" s="33">
        <f t="shared" si="581"/>
        <v>91.21908589207429</v>
      </c>
      <c r="LE37" s="33">
        <f t="shared" si="183"/>
        <v>105.3489222967566</v>
      </c>
      <c r="LF37" s="33">
        <f t="shared" si="582"/>
        <v>4520.2980327626192</v>
      </c>
      <c r="LG37" s="30">
        <f t="shared" si="583"/>
        <v>0.46681988494342019</v>
      </c>
      <c r="LH37" s="31">
        <f t="shared" si="584"/>
        <v>2.0179883103045079E-2</v>
      </c>
      <c r="LI37" s="139">
        <f t="shared" si="187"/>
        <v>1.0762765398632956</v>
      </c>
      <c r="LJ37" s="32">
        <f t="shared" si="585"/>
        <v>658.23015953048844</v>
      </c>
      <c r="LK37" s="33">
        <f t="shared" si="189"/>
        <v>761.37482552891606</v>
      </c>
      <c r="LL37" s="33">
        <f t="shared" si="586"/>
        <v>28.916592020441531</v>
      </c>
      <c r="LM37" s="33">
        <f t="shared" si="191"/>
        <v>33.395772124407927</v>
      </c>
      <c r="LN37" s="33">
        <f t="shared" si="587"/>
        <v>881.55699372527772</v>
      </c>
      <c r="LO37" s="30">
        <f t="shared" si="588"/>
        <v>0.74666773018150967</v>
      </c>
      <c r="LP37" s="31">
        <f t="shared" si="589"/>
        <v>3.2801727201148941E-2</v>
      </c>
      <c r="LQ37" s="139">
        <f t="shared" si="195"/>
        <v>1.1220838208629005</v>
      </c>
      <c r="LR37" s="32">
        <f t="shared" si="590"/>
        <v>4.3436640066666643E-2</v>
      </c>
      <c r="LS37" s="33">
        <f t="shared" si="197"/>
        <v>5.0243161565113312E-2</v>
      </c>
      <c r="LT37" s="33">
        <f t="shared" si="591"/>
        <v>1.1768208333333328E-3</v>
      </c>
      <c r="LU37" s="33">
        <f t="shared" si="199"/>
        <v>1.359110380416666E-3</v>
      </c>
      <c r="LV37" s="33">
        <f t="shared" si="592"/>
        <v>0.89416666666666633</v>
      </c>
      <c r="LW37" s="30">
        <f t="shared" si="593"/>
        <v>4.857778945013979E-2</v>
      </c>
      <c r="LX37" s="31">
        <f t="shared" si="594"/>
        <v>1.3161090400745572E-3</v>
      </c>
      <c r="LY37" s="139">
        <f t="shared" si="203"/>
        <v>1.0078160048971445</v>
      </c>
      <c r="LZ37" s="32">
        <f t="shared" si="595"/>
        <v>99.704351803115614</v>
      </c>
      <c r="MA37" s="33">
        <f t="shared" si="205"/>
        <v>115.32802373066383</v>
      </c>
      <c r="MB37" s="33">
        <f t="shared" si="596"/>
        <v>2.7012715116965214</v>
      </c>
      <c r="MC37" s="33">
        <f t="shared" si="207"/>
        <v>3.1196984688583127</v>
      </c>
      <c r="MD37" s="33">
        <f t="shared" si="597"/>
        <v>2052.4679667444516</v>
      </c>
      <c r="ME37" s="30">
        <f t="shared" si="598"/>
        <v>4.8577787043986347E-2</v>
      </c>
      <c r="MF37" s="31">
        <f t="shared" si="599"/>
        <v>1.3161089748850881E-3</v>
      </c>
      <c r="MG37" s="139">
        <f t="shared" si="211"/>
        <v>1.0078160045100024</v>
      </c>
      <c r="MH37" s="32">
        <f t="shared" si="600"/>
        <v>77.58581846984643</v>
      </c>
      <c r="MI37" s="33">
        <f t="shared" si="213"/>
        <v>89.743516224071371</v>
      </c>
      <c r="MJ37" s="33">
        <f t="shared" si="601"/>
        <v>2.102018190320404</v>
      </c>
      <c r="MK37" s="33">
        <f t="shared" si="215"/>
        <v>2.4276208080010346</v>
      </c>
      <c r="ML37" s="33">
        <f t="shared" si="602"/>
        <v>1597.1459250833241</v>
      </c>
      <c r="MM37" s="30">
        <f t="shared" si="603"/>
        <v>4.8577789450139776E-2</v>
      </c>
      <c r="MN37" s="31">
        <f t="shared" si="604"/>
        <v>1.3161090400745569E-3</v>
      </c>
      <c r="MO37" s="139">
        <f t="shared" si="605"/>
        <v>1.0078160048971445</v>
      </c>
      <c r="MP37" s="34">
        <v>3.3972405212773396</v>
      </c>
      <c r="MQ37" s="35">
        <v>4.0082405212773402</v>
      </c>
      <c r="MR37" s="35">
        <v>2.6949000000000001</v>
      </c>
      <c r="MS37" s="36">
        <v>3.1120999999999999</v>
      </c>
      <c r="MT37" s="34">
        <f t="shared" si="606"/>
        <v>1.0918871287469547</v>
      </c>
      <c r="MU37" s="35">
        <f t="shared" si="651"/>
        <v>1.080338101143933</v>
      </c>
      <c r="MV37" s="35">
        <f t="shared" si="607"/>
        <v>1.0940566714091122</v>
      </c>
      <c r="MW37" s="36">
        <f t="shared" si="608"/>
        <v>1.0982465747305932</v>
      </c>
      <c r="MX37" s="41">
        <f t="shared" si="609"/>
        <v>3.709403198440322</v>
      </c>
      <c r="MY37" s="271">
        <f t="shared" si="610"/>
        <v>4.3302549536849302</v>
      </c>
      <c r="MZ37" s="42">
        <f t="shared" si="611"/>
        <v>2.9483733237804168</v>
      </c>
      <c r="NA37" s="140">
        <f t="shared" si="612"/>
        <v>3.4178531652190789</v>
      </c>
      <c r="NB37" s="34">
        <f t="shared" si="613"/>
        <v>1.0918842019283554</v>
      </c>
      <c r="NC37" s="35">
        <f t="shared" si="652"/>
        <v>1.0803166155672217</v>
      </c>
      <c r="ND37" s="35">
        <f t="shared" si="614"/>
        <v>1.0940731734569387</v>
      </c>
      <c r="NE37" s="141">
        <f t="shared" si="653"/>
        <v>1.0982597731866579</v>
      </c>
      <c r="NF37" s="37">
        <f t="shared" si="615"/>
        <v>3.7093932553335778</v>
      </c>
      <c r="NG37" s="38">
        <f t="shared" si="654"/>
        <v>4.3301688343257325</v>
      </c>
      <c r="NH37" s="38">
        <f t="shared" si="616"/>
        <v>2.948417795149104</v>
      </c>
      <c r="NI37" s="39">
        <f t="shared" si="655"/>
        <v>3.4178942401341978</v>
      </c>
      <c r="NJ37" s="118">
        <f t="shared" si="617"/>
        <v>9.943106744181307E-6</v>
      </c>
      <c r="NK37" s="118">
        <f t="shared" si="618"/>
        <v>8.6119359197667222E-5</v>
      </c>
      <c r="NL37" s="118">
        <f t="shared" si="619"/>
        <v>-4.4471368687126756E-5</v>
      </c>
      <c r="NM37" s="118">
        <f t="shared" si="620"/>
        <v>-4.1074915118954891E-5</v>
      </c>
      <c r="NN37" s="119">
        <f t="shared" si="621"/>
        <v>0.46947644498509378</v>
      </c>
      <c r="NO37" s="120">
        <f t="shared" si="622"/>
        <v>0.71346854095175505</v>
      </c>
      <c r="NP37" s="120">
        <f t="shared" si="656"/>
        <v>0.2914990151993801</v>
      </c>
      <c r="NQ37" s="120">
        <f t="shared" si="623"/>
        <v>1.5332975161810369E-2</v>
      </c>
      <c r="NR37" s="120">
        <f>R37*JE37+0.005</f>
        <v>0.28668457336875192</v>
      </c>
      <c r="NS37" s="120">
        <f t="shared" si="624"/>
        <v>2.8924319340548049E-2</v>
      </c>
      <c r="NT37" s="120">
        <f t="shared" si="625"/>
        <v>0.68679146483665687</v>
      </c>
      <c r="NU37" s="120">
        <f t="shared" si="626"/>
        <v>2.1365699303819465E-2</v>
      </c>
      <c r="NV37" s="120">
        <f t="shared" si="627"/>
        <v>7.0547120342800116E-4</v>
      </c>
      <c r="NW37" s="120">
        <f t="shared" si="628"/>
        <v>3.6363744613751935E-2</v>
      </c>
      <c r="NX37" s="120">
        <f t="shared" si="629"/>
        <v>0.14498153380456533</v>
      </c>
      <c r="NY37" s="120">
        <f t="shared" si="630"/>
        <v>0.81624812783232337</v>
      </c>
      <c r="NZ37" s="120">
        <f t="shared" si="631"/>
        <v>0.16606840548770926</v>
      </c>
      <c r="OA37" s="120">
        <f t="shared" si="632"/>
        <v>1.0078160048971445E-4</v>
      </c>
      <c r="OB37" s="120">
        <f t="shared" si="633"/>
        <v>0.34699105035279382</v>
      </c>
      <c r="OC37" s="121">
        <f t="shared" si="634"/>
        <v>0.30516668628285537</v>
      </c>
      <c r="OD37" s="4"/>
      <c r="OE37" s="4">
        <f t="shared" si="255"/>
        <v>31889.188138055368</v>
      </c>
      <c r="OF37" s="4"/>
      <c r="OG37" s="4"/>
      <c r="OH37" s="4">
        <f t="shared" si="256"/>
        <v>75.534554951341647</v>
      </c>
      <c r="OI37" s="4"/>
      <c r="OJ37" s="583">
        <f t="shared" si="257"/>
        <v>28587.30394303902</v>
      </c>
      <c r="OK37" s="284">
        <f t="shared" si="258"/>
        <v>1731.2903999999999</v>
      </c>
      <c r="OL37" s="584">
        <f t="shared" si="657"/>
        <v>6.0561513721253429E-2</v>
      </c>
      <c r="OM37" s="585">
        <f t="shared" si="281"/>
        <v>2851.68</v>
      </c>
      <c r="ON37" s="284">
        <f t="shared" si="658"/>
        <v>2994.2640000000001</v>
      </c>
      <c r="OO37" s="33">
        <f t="shared" si="659"/>
        <v>1.7294984134377458</v>
      </c>
      <c r="OP37" s="586">
        <f t="shared" si="481"/>
        <v>4.417952817504265E-2</v>
      </c>
      <c r="OQ37" s="33">
        <f t="shared" si="260"/>
        <v>0.19130862073144073</v>
      </c>
      <c r="OR37" s="39">
        <f t="shared" si="261"/>
        <v>0.47799319410019264</v>
      </c>
      <c r="OS37" s="587">
        <f>OJ37</f>
        <v>28587.30394303902</v>
      </c>
      <c r="OT37" s="284">
        <f t="shared" si="469"/>
        <v>177.91199999999998</v>
      </c>
      <c r="OU37" s="584">
        <f t="shared" ref="OU37" si="661">OT37/OS37</f>
        <v>6.2234620079771943E-3</v>
      </c>
      <c r="OV37" s="585">
        <f t="shared" si="283"/>
        <v>302.2</v>
      </c>
      <c r="OW37" s="284">
        <f>OV37*1.05+0.001</f>
        <v>317.31099999999998</v>
      </c>
      <c r="OX37" s="33">
        <f>OW37/OT37</f>
        <v>1.7835278115023159</v>
      </c>
      <c r="OY37" s="30">
        <f t="shared" ref="OY37" si="662">OU37*(OW37-OT37)/OT37</f>
        <v>4.876255567078179E-3</v>
      </c>
      <c r="OZ37" s="33">
        <f>(1+OY37)*MY37-MY37</f>
        <v>2.111542982477399E-2</v>
      </c>
      <c r="PA37" s="588">
        <f>OZ37+NS37</f>
        <v>5.0039749165322042E-2</v>
      </c>
      <c r="PB37" s="32">
        <f t="shared" si="263"/>
        <v>4.3302549536849302</v>
      </c>
      <c r="PC37" s="589">
        <f t="shared" si="264"/>
        <v>1.0490557837421208</v>
      </c>
      <c r="PD37" s="590">
        <f>PB37*PC37-0.002</f>
        <v>4.540679004241146</v>
      </c>
      <c r="PE37" s="591">
        <f t="shared" si="265"/>
        <v>0.46947644498509378</v>
      </c>
      <c r="PF37" s="592">
        <f t="shared" si="266"/>
        <v>0.71346854095175505</v>
      </c>
      <c r="PG37" s="592">
        <f t="shared" si="267"/>
        <v>0.2914990151993801</v>
      </c>
      <c r="PH37" s="592">
        <f t="shared" si="268"/>
        <v>1.5332975161810369E-2</v>
      </c>
      <c r="PI37" s="593">
        <f>OR37+0.002</f>
        <v>0.47999319410019264</v>
      </c>
      <c r="PJ37" s="593">
        <f t="shared" si="285"/>
        <v>5.0039749165322042E-2</v>
      </c>
      <c r="PK37" s="592">
        <f t="shared" si="269"/>
        <v>0.68679146483665687</v>
      </c>
      <c r="PL37" s="592">
        <f t="shared" si="270"/>
        <v>2.1365699303819465E-2</v>
      </c>
      <c r="PM37" s="592">
        <f t="shared" si="271"/>
        <v>7.0547120342800116E-4</v>
      </c>
      <c r="PN37" s="592">
        <f t="shared" si="272"/>
        <v>3.6363744613751935E-2</v>
      </c>
      <c r="PO37" s="592">
        <f t="shared" si="273"/>
        <v>0.14498153380456533</v>
      </c>
      <c r="PP37" s="592">
        <f t="shared" si="274"/>
        <v>0.81624812783232337</v>
      </c>
      <c r="PQ37" s="592">
        <f t="shared" si="275"/>
        <v>0.16606840548770926</v>
      </c>
      <c r="PR37" s="592">
        <f t="shared" si="276"/>
        <v>1.0078160048971445E-4</v>
      </c>
      <c r="PS37" s="592">
        <f t="shared" si="277"/>
        <v>0.34699105035279382</v>
      </c>
      <c r="PT37" s="594">
        <f t="shared" si="278"/>
        <v>0.30516668628285537</v>
      </c>
      <c r="PU37" s="334"/>
      <c r="PV37" s="310">
        <f t="shared" si="286"/>
        <v>4.5445928848819479</v>
      </c>
      <c r="PW37" s="281">
        <f t="shared" si="287"/>
        <v>-3.9138806408018922E-3</v>
      </c>
      <c r="PX37" s="4"/>
      <c r="QA37" s="133">
        <f t="shared" si="288"/>
        <v>1892.6227490828915</v>
      </c>
      <c r="QB37" s="323">
        <f t="shared" si="289"/>
        <v>190.95141444965645</v>
      </c>
      <c r="QC37" s="258"/>
      <c r="QD37" s="323">
        <f>G37</f>
        <v>6601.7599999999993</v>
      </c>
      <c r="QF37" s="133">
        <f t="shared" si="279"/>
        <v>3168.7998690828877</v>
      </c>
      <c r="QH37" s="133">
        <f t="shared" si="290"/>
        <v>330.3504144496564</v>
      </c>
      <c r="QJ37" s="390">
        <f>'лист 1'!E46</f>
        <v>2851.68</v>
      </c>
      <c r="QK37" s="390">
        <f>'лист 1'!F46</f>
        <v>302.2</v>
      </c>
      <c r="QM37" s="389">
        <f t="shared" si="291"/>
        <v>0</v>
      </c>
      <c r="QN37" s="389">
        <f t="shared" si="292"/>
        <v>0</v>
      </c>
      <c r="QP37" s="4">
        <f t="shared" si="293"/>
        <v>28587.30394303902</v>
      </c>
      <c r="QQ37" s="4">
        <f t="shared" si="294"/>
        <v>29976.473023039023</v>
      </c>
      <c r="QS37" s="395">
        <f t="shared" si="295"/>
        <v>12.625443033372949</v>
      </c>
      <c r="QU37" s="5">
        <v>1</v>
      </c>
    </row>
    <row r="38" spans="1:463" ht="15.05" customHeight="1" x14ac:dyDescent="0.3">
      <c r="A38" s="452">
        <f t="shared" si="639"/>
        <v>27</v>
      </c>
      <c r="B38" s="25" t="s">
        <v>234</v>
      </c>
      <c r="C38" s="26">
        <v>9</v>
      </c>
      <c r="D38" s="256">
        <v>5781.8</v>
      </c>
      <c r="E38" s="27">
        <v>5781.8</v>
      </c>
      <c r="F38" s="28">
        <v>634.1</v>
      </c>
      <c r="G38" s="311">
        <f t="shared" si="280"/>
        <v>5147.7</v>
      </c>
      <c r="H38" s="27"/>
      <c r="I38" s="257"/>
      <c r="J38" s="32">
        <v>2.8610720145342738</v>
      </c>
      <c r="K38" s="33">
        <v>3.2552720145342739</v>
      </c>
      <c r="L38" s="33">
        <v>2.1460999999999997</v>
      </c>
      <c r="M38" s="122">
        <v>2.6375999999999995</v>
      </c>
      <c r="N38" s="1">
        <v>0.49149999999999999</v>
      </c>
      <c r="O38" s="2">
        <v>0.38400000000000001</v>
      </c>
      <c r="P38" s="2">
        <v>0.22347201453427429</v>
      </c>
      <c r="Q38" s="2">
        <v>1.6799999999999999E-2</v>
      </c>
      <c r="R38" s="2">
        <v>0.1326</v>
      </c>
      <c r="S38" s="2">
        <v>0</v>
      </c>
      <c r="T38" s="2">
        <v>0.58430000000000004</v>
      </c>
      <c r="U38" s="2">
        <v>3.0099999999999998E-2</v>
      </c>
      <c r="V38" s="2">
        <v>1E-3</v>
      </c>
      <c r="W38" s="2">
        <v>3.1199999999999999E-2</v>
      </c>
      <c r="X38" s="2">
        <v>5.2999999999999999E-2</v>
      </c>
      <c r="Y38" s="2">
        <v>0.65069999999999995</v>
      </c>
      <c r="Z38" s="2">
        <v>9.5600000000000004E-2</v>
      </c>
      <c r="AA38" s="2">
        <v>2.0000000000000001E-4</v>
      </c>
      <c r="AB38" s="2">
        <v>0.29920000000000002</v>
      </c>
      <c r="AC38" s="3">
        <v>0.2616</v>
      </c>
      <c r="AD38" s="123">
        <v>1095.3399999999999</v>
      </c>
      <c r="AE38" s="60">
        <v>240.97479999999999</v>
      </c>
      <c r="AF38" s="60">
        <v>737.22187301999998</v>
      </c>
      <c r="AG38" s="60">
        <f t="shared" si="0"/>
        <v>72.965797660281481</v>
      </c>
      <c r="AH38" s="60">
        <f t="shared" si="1"/>
        <v>230.70621294287878</v>
      </c>
      <c r="AI38" s="60">
        <v>28.346370364375002</v>
      </c>
      <c r="AJ38" s="60">
        <v>153.43746230009458</v>
      </c>
      <c r="AK38" s="60">
        <f t="shared" si="2"/>
        <v>2.9682477081953298</v>
      </c>
      <c r="AL38" s="60">
        <f t="shared" si="3"/>
        <v>89.802036685451753</v>
      </c>
      <c r="AM38" s="60">
        <v>112.76602528422347</v>
      </c>
      <c r="AN38" s="124">
        <v>2841.7038371624312</v>
      </c>
      <c r="AO38" s="123">
        <v>829.08</v>
      </c>
      <c r="AP38" s="60">
        <v>182.39760000000001</v>
      </c>
      <c r="AQ38" s="60">
        <v>558.01478124000005</v>
      </c>
      <c r="AR38" s="60">
        <f t="shared" si="4"/>
        <v>55.228954958447765</v>
      </c>
      <c r="AS38" s="60">
        <f t="shared" si="5"/>
        <v>174.62514564124561</v>
      </c>
      <c r="AT38" s="125">
        <v>72.771067465791702</v>
      </c>
      <c r="AU38" s="126">
        <v>5.4465290715326038</v>
      </c>
      <c r="AV38" s="60">
        <v>119.8852317555228</v>
      </c>
      <c r="AW38" s="60">
        <f t="shared" si="6"/>
        <v>2.3191798083105888</v>
      </c>
      <c r="AX38" s="60">
        <f t="shared" si="7"/>
        <v>70.164989819091318</v>
      </c>
      <c r="AY38" s="60">
        <v>88.107434023065736</v>
      </c>
      <c r="AZ38" s="124">
        <v>2220.3073373812563</v>
      </c>
      <c r="BA38" s="127">
        <v>164</v>
      </c>
      <c r="BB38" s="60">
        <v>835.93533333333323</v>
      </c>
      <c r="BC38" s="60">
        <v>87.176098238729594</v>
      </c>
      <c r="BD38" s="61">
        <v>69.740878590983684</v>
      </c>
      <c r="BE38" s="61">
        <v>17.43521964774591</v>
      </c>
      <c r="BF38" s="60">
        <v>32.691042499999995</v>
      </c>
      <c r="BG38" s="61">
        <v>26.152833999999999</v>
      </c>
      <c r="BH38" s="61">
        <v>6.5382084999999961</v>
      </c>
      <c r="BI38" s="60">
        <v>69.773580607260584</v>
      </c>
      <c r="BJ38" s="61">
        <f t="shared" si="8"/>
        <v>40.836243974850191</v>
      </c>
      <c r="BK38" s="60">
        <f t="shared" si="9"/>
        <v>1.3497699168474562</v>
      </c>
      <c r="BL38" s="60">
        <v>51.278802733966181</v>
      </c>
      <c r="BM38" s="124">
        <v>1292.2258288959476</v>
      </c>
      <c r="BN38" s="123">
        <v>35.74</v>
      </c>
      <c r="BO38" s="60">
        <v>7.8628000000000009</v>
      </c>
      <c r="BP38" s="60">
        <v>24.054914220000001</v>
      </c>
      <c r="BQ38" s="60">
        <f t="shared" si="10"/>
        <v>2.3808110800102802</v>
      </c>
      <c r="BR38" s="60">
        <f t="shared" si="11"/>
        <v>7.5277448560067999</v>
      </c>
      <c r="BS38" s="60">
        <v>4.3596799333750003</v>
      </c>
      <c r="BT38" s="60">
        <v>5.2572697731963753</v>
      </c>
      <c r="BU38" s="60">
        <f t="shared" si="12"/>
        <v>0.10170188376248389</v>
      </c>
      <c r="BV38" s="60">
        <f t="shared" si="13"/>
        <v>3.0769117656190961</v>
      </c>
      <c r="BW38" s="60">
        <v>3.8637331963285693</v>
      </c>
      <c r="BX38" s="124">
        <v>97.366076547479935</v>
      </c>
      <c r="BY38" s="59">
        <v>504.96</v>
      </c>
      <c r="BZ38" s="60">
        <v>36.862079999999999</v>
      </c>
      <c r="CA38" s="61">
        <f t="shared" si="14"/>
        <v>21.574195837440001</v>
      </c>
      <c r="CB38" s="61">
        <f t="shared" si="15"/>
        <v>0.71309693760000004</v>
      </c>
      <c r="CC38" s="60">
        <v>27.091104000000001</v>
      </c>
      <c r="CD38" s="62">
        <v>682.69582079999998</v>
      </c>
      <c r="CE38" s="123"/>
      <c r="CF38" s="60">
        <v>0</v>
      </c>
      <c r="CG38" s="61">
        <f t="shared" si="16"/>
        <v>0</v>
      </c>
      <c r="CH38" s="61">
        <f t="shared" si="17"/>
        <v>0</v>
      </c>
      <c r="CI38" s="60">
        <v>0</v>
      </c>
      <c r="CJ38" s="124">
        <v>0</v>
      </c>
      <c r="CK38" s="128">
        <v>1247.7197030659263</v>
      </c>
      <c r="CL38" s="129">
        <v>274.49833467450378</v>
      </c>
      <c r="CM38" s="129">
        <v>132.01104228086766</v>
      </c>
      <c r="CN38" s="130">
        <v>91.938378620917646</v>
      </c>
      <c r="CO38" s="131">
        <f t="shared" si="483"/>
        <v>44.815362658766304</v>
      </c>
      <c r="CP38" s="129">
        <v>839.78148930763098</v>
      </c>
      <c r="CQ38" s="131">
        <f t="shared" si="19"/>
        <v>83.116533122733472</v>
      </c>
      <c r="CR38" s="129">
        <v>262.80121926393002</v>
      </c>
      <c r="CS38" s="129">
        <v>182.06277156101191</v>
      </c>
      <c r="CT38" s="131">
        <f t="shared" si="20"/>
        <v>3.5220043158477758</v>
      </c>
      <c r="CU38" s="131">
        <f t="shared" si="21"/>
        <v>106.55551418597032</v>
      </c>
      <c r="CV38" s="129">
        <f t="shared" si="484"/>
        <v>2676.0733408899405</v>
      </c>
      <c r="CW38" s="124">
        <f t="shared" si="485"/>
        <v>3371.8524095213252</v>
      </c>
      <c r="CX38" s="123">
        <v>128.90360000000001</v>
      </c>
      <c r="CY38" s="60">
        <v>9.4099628000000006</v>
      </c>
      <c r="CZ38" s="60">
        <f t="shared" si="24"/>
        <v>0.18203573036600001</v>
      </c>
      <c r="DA38" s="60">
        <f t="shared" si="25"/>
        <v>5.5073501080304004</v>
      </c>
      <c r="DB38" s="60">
        <v>6.9156781399999998</v>
      </c>
      <c r="DC38" s="124">
        <v>174.27508912800002</v>
      </c>
      <c r="DD38" s="123">
        <v>4.3151999999999999</v>
      </c>
      <c r="DE38" s="60">
        <v>0.3150096</v>
      </c>
      <c r="DF38" s="60">
        <f t="shared" si="26"/>
        <v>6.0938607120000002E-3</v>
      </c>
      <c r="DG38" s="60">
        <f t="shared" si="27"/>
        <v>0.18436503857280001</v>
      </c>
      <c r="DH38" s="60">
        <v>0.23151047999999999</v>
      </c>
      <c r="DI38" s="124">
        <v>5.8340640959999996</v>
      </c>
      <c r="DJ38" s="59">
        <v>69.767749927935995</v>
      </c>
      <c r="DK38" s="60">
        <v>15.34890498414592</v>
      </c>
      <c r="DL38" s="60">
        <v>1.1499988828919461</v>
      </c>
      <c r="DM38" s="60">
        <v>46.957393392247106</v>
      </c>
      <c r="DN38" s="60">
        <f t="shared" si="28"/>
        <v>4.6475610536042655</v>
      </c>
      <c r="DO38" s="60">
        <f t="shared" si="29"/>
        <v>14.694846688169809</v>
      </c>
      <c r="DP38" s="60">
        <v>9.7253554446671284</v>
      </c>
      <c r="DQ38" s="60">
        <f t="shared" si="30"/>
        <v>0.18813700107708561</v>
      </c>
      <c r="DR38" s="60">
        <f t="shared" si="31"/>
        <v>5.6919393303894408</v>
      </c>
      <c r="DS38" s="60">
        <v>7.1474701315944049</v>
      </c>
      <c r="DT38" s="62">
        <v>180.116247316179</v>
      </c>
      <c r="DU38" s="123">
        <v>117.92</v>
      </c>
      <c r="DV38" s="60">
        <v>25.942399999999999</v>
      </c>
      <c r="DW38" s="60">
        <v>79.366409759999996</v>
      </c>
      <c r="DX38" s="60">
        <f t="shared" si="32"/>
        <v>7.8552110395862398</v>
      </c>
      <c r="DY38" s="60">
        <f t="shared" si="33"/>
        <v>24.8369242702944</v>
      </c>
      <c r="DZ38" s="60">
        <v>2.2899475950833299</v>
      </c>
      <c r="EA38" s="60">
        <v>1.1864702861375001</v>
      </c>
      <c r="EB38" s="60"/>
      <c r="EC38" s="60">
        <v>16.549481617809118</v>
      </c>
      <c r="ED38" s="60">
        <f t="shared" si="34"/>
        <v>0.32014972189651741</v>
      </c>
      <c r="EE38" s="60">
        <f t="shared" si="35"/>
        <v>9.685882007491907</v>
      </c>
      <c r="EF38" s="60">
        <v>12.162735462951497</v>
      </c>
      <c r="EG38" s="124">
        <v>306.5009336663777</v>
      </c>
      <c r="EH38" s="128">
        <v>773.03305357142881</v>
      </c>
      <c r="EI38" s="129">
        <v>170.06727178571433</v>
      </c>
      <c r="EJ38" s="129">
        <v>1319.203561671387</v>
      </c>
      <c r="EK38" s="129">
        <v>520.29221580541082</v>
      </c>
      <c r="EL38" s="129">
        <f t="shared" si="36"/>
        <v>51.495401767124733</v>
      </c>
      <c r="EM38" s="129">
        <v>162.82024601414525</v>
      </c>
      <c r="EN38" s="129">
        <v>203.12951550687762</v>
      </c>
      <c r="EO38" s="129">
        <f t="shared" si="37"/>
        <v>3.9295404774805478</v>
      </c>
      <c r="EP38" s="129">
        <f t="shared" si="38"/>
        <v>118.88520528167926</v>
      </c>
      <c r="EQ38" s="129">
        <v>2985.7256183408181</v>
      </c>
      <c r="ER38" s="124">
        <v>3762.0142791094308</v>
      </c>
      <c r="ES38" s="123">
        <v>207.93</v>
      </c>
      <c r="ET38" s="60">
        <v>45.744599999999998</v>
      </c>
      <c r="EU38" s="60">
        <v>139.94791029000001</v>
      </c>
      <c r="EV38" s="60">
        <f t="shared" si="39"/>
        <v>13.851204473042461</v>
      </c>
      <c r="EW38" s="60">
        <f t="shared" si="40"/>
        <v>43.7952990461526</v>
      </c>
      <c r="EX38" s="60">
        <v>15.44151242135</v>
      </c>
      <c r="EY38" s="60">
        <v>29.861673657928499</v>
      </c>
      <c r="EZ38" s="60">
        <f t="shared" si="41"/>
        <v>0.57767407691262684</v>
      </c>
      <c r="FA38" s="60">
        <f t="shared" si="42"/>
        <v>17.477082018428497</v>
      </c>
      <c r="FB38" s="60">
        <v>21.946284818463901</v>
      </c>
      <c r="FC38" s="124">
        <v>553.04637742529087</v>
      </c>
      <c r="FD38" s="123">
        <v>0.83333333333333293</v>
      </c>
      <c r="FE38" s="60">
        <v>6.0833333333333302E-2</v>
      </c>
      <c r="FF38" s="60">
        <f t="shared" si="43"/>
        <v>1.1768208333333328E-3</v>
      </c>
      <c r="FG38" s="60">
        <f t="shared" si="44"/>
        <v>3.5603803333333316E-2</v>
      </c>
      <c r="FH38" s="60">
        <v>4.4708333333333301E-2</v>
      </c>
      <c r="FI38" s="124">
        <v>1.1266499999999995</v>
      </c>
      <c r="FJ38" s="123">
        <v>1279.7468249999999</v>
      </c>
      <c r="FK38" s="60">
        <v>93.421518225</v>
      </c>
      <c r="FL38" s="60">
        <f t="shared" si="45"/>
        <v>1.8072392700626252</v>
      </c>
      <c r="FM38" s="60">
        <f t="shared" si="46"/>
        <v>54.676625128509301</v>
      </c>
      <c r="FN38" s="60">
        <v>68.658500000000004</v>
      </c>
      <c r="FO38" s="124">
        <v>1730.1922118699999</v>
      </c>
      <c r="FP38" s="123">
        <v>995.84625000000005</v>
      </c>
      <c r="FQ38" s="60">
        <v>72.696776249999999</v>
      </c>
      <c r="FR38" s="60">
        <f t="shared" si="47"/>
        <v>1.40631913655625</v>
      </c>
      <c r="FS38" s="60">
        <f t="shared" si="48"/>
        <v>42.547096842285001</v>
      </c>
      <c r="FT38" s="60">
        <v>53.427151312500001</v>
      </c>
      <c r="FU38" s="62">
        <v>1346.3642130750002</v>
      </c>
      <c r="FV38" s="132">
        <f t="shared" si="486"/>
        <v>5339.3672180096546</v>
      </c>
      <c r="FW38" s="133">
        <f t="shared" si="487"/>
        <v>1551.3045206520392</v>
      </c>
      <c r="FX38" s="133">
        <f t="shared" si="488"/>
        <v>146.1556043212826</v>
      </c>
      <c r="FY38" s="133">
        <f t="shared" si="489"/>
        <v>835.93533333333323</v>
      </c>
      <c r="FZ38" s="133">
        <f t="shared" si="490"/>
        <v>504.96</v>
      </c>
      <c r="GA38" s="133">
        <f t="shared" si="491"/>
        <v>0</v>
      </c>
      <c r="GB38" s="133">
        <f t="shared" si="492"/>
        <v>128.90360000000001</v>
      </c>
      <c r="GC38" s="133">
        <f t="shared" si="493"/>
        <v>4.3151999999999999</v>
      </c>
      <c r="GD38" s="133">
        <f t="shared" si="494"/>
        <v>1279.7468249999999</v>
      </c>
      <c r="GE38" s="133">
        <f t="shared" si="495"/>
        <v>995.84625000000005</v>
      </c>
      <c r="GF38" s="133">
        <f t="shared" si="496"/>
        <v>2945.6369870352887</v>
      </c>
      <c r="GG38" s="134">
        <f t="shared" si="497"/>
        <v>1124.6053192418444</v>
      </c>
      <c r="GH38" s="134">
        <f t="shared" si="498"/>
        <v>291.54147515483072</v>
      </c>
      <c r="GI38" s="133">
        <f t="shared" si="499"/>
        <v>1002.4485224327018</v>
      </c>
      <c r="GJ38" s="134">
        <f t="shared" si="500"/>
        <v>715.77527102911392</v>
      </c>
      <c r="GK38" s="135">
        <f t="shared" si="501"/>
        <v>19.392366666460614</v>
      </c>
      <c r="GL38" s="132">
        <f t="shared" si="502"/>
        <v>14734.620060784298</v>
      </c>
      <c r="GM38" s="136">
        <f t="shared" si="503"/>
        <v>18565.621276588216</v>
      </c>
      <c r="GN38" s="114">
        <f t="shared" si="504"/>
        <v>16536.561242713215</v>
      </c>
      <c r="GO38" s="115">
        <f t="shared" si="505"/>
        <v>8947.9149873262995</v>
      </c>
      <c r="GP38" s="115">
        <f t="shared" si="506"/>
        <v>573.26223788620632</v>
      </c>
      <c r="GQ38" s="30">
        <f t="shared" si="507"/>
        <v>0.54109889329434624</v>
      </c>
      <c r="GR38" s="31">
        <f t="shared" si="508"/>
        <v>3.4666351091513212E-2</v>
      </c>
      <c r="GS38" s="137">
        <f t="shared" si="72"/>
        <v>1.0901600143632995</v>
      </c>
      <c r="GT38" s="116">
        <f t="shared" si="509"/>
        <v>18565.621276588216</v>
      </c>
      <c r="GU38" s="115">
        <f t="shared" si="640"/>
        <v>9046.482238433573</v>
      </c>
      <c r="GV38" s="115">
        <f t="shared" si="641"/>
        <v>575.9327021396432</v>
      </c>
      <c r="GW38" s="24">
        <f t="shared" si="510"/>
        <v>0.48727064414706384</v>
      </c>
      <c r="GX38" s="117">
        <f t="shared" si="511"/>
        <v>3.1021461310638227E-2</v>
      </c>
      <c r="GY38" s="137">
        <f t="shared" si="78"/>
        <v>1.0811605342948627</v>
      </c>
      <c r="GZ38" s="114">
        <f t="shared" si="512"/>
        <v>12402.631576654836</v>
      </c>
      <c r="HA38" s="115">
        <f t="shared" si="513"/>
        <v>6708.6995837594905</v>
      </c>
      <c r="HB38" s="115">
        <f t="shared" si="514"/>
        <v>355.0585527620583</v>
      </c>
      <c r="HC38" s="30">
        <f t="shared" si="515"/>
        <v>0.54090936607252837</v>
      </c>
      <c r="HD38" s="31">
        <f t="shared" si="516"/>
        <v>2.8627678776686084E-2</v>
      </c>
      <c r="HE38" s="137">
        <f t="shared" si="84"/>
        <v>1.089194925106074</v>
      </c>
      <c r="HF38" s="114">
        <f t="shared" si="517"/>
        <v>15244.335413817267</v>
      </c>
      <c r="HG38" s="115">
        <f t="shared" si="518"/>
        <v>8885.1415130881596</v>
      </c>
      <c r="HH38" s="115">
        <f t="shared" si="519"/>
        <v>450.73544992633907</v>
      </c>
      <c r="HI38" s="30">
        <f t="shared" si="520"/>
        <v>0.5828487285208106</v>
      </c>
      <c r="HJ38" s="31">
        <f t="shared" si="521"/>
        <v>2.9567405707814479E-2</v>
      </c>
      <c r="HK38" s="138">
        <f t="shared" si="90"/>
        <v>1.0959123869033514</v>
      </c>
      <c r="HL38" s="29">
        <f t="shared" si="522"/>
        <v>3.1190263084591181</v>
      </c>
      <c r="HM38" s="30">
        <f t="shared" si="523"/>
        <v>3.5194716305089897</v>
      </c>
      <c r="HN38" s="30">
        <f t="shared" si="524"/>
        <v>2.3375212287701448</v>
      </c>
      <c r="HO38" s="31">
        <f t="shared" si="525"/>
        <v>2.8905785116962788</v>
      </c>
      <c r="HR38" s="32">
        <f t="shared" si="526"/>
        <v>1727.334864546563</v>
      </c>
      <c r="HS38" s="33">
        <f t="shared" si="96"/>
        <v>1998.0082378210095</v>
      </c>
      <c r="HT38" s="33">
        <f t="shared" si="527"/>
        <v>75.934045368476816</v>
      </c>
      <c r="HU38" s="33">
        <f t="shared" si="98"/>
        <v>87.696228996053875</v>
      </c>
      <c r="HV38" s="33">
        <f t="shared" si="528"/>
        <v>2255.320505684469</v>
      </c>
      <c r="HW38" s="30">
        <f t="shared" si="529"/>
        <v>0.76589329995132238</v>
      </c>
      <c r="HX38" s="31">
        <f t="shared" si="530"/>
        <v>3.3668848918407511E-2</v>
      </c>
      <c r="HY38" s="139">
        <f t="shared" si="102"/>
        <v>1.1252307847998335</v>
      </c>
      <c r="HZ38" s="32">
        <f t="shared" si="531"/>
        <v>1310.1215652616111</v>
      </c>
      <c r="IA38" s="33">
        <f t="shared" si="104"/>
        <v>1515.4176145381057</v>
      </c>
      <c r="IB38" s="33">
        <f t="shared" si="532"/>
        <v>62.994663838290954</v>
      </c>
      <c r="IC38" s="33">
        <f t="shared" si="106"/>
        <v>72.752537266842225</v>
      </c>
      <c r="ID38" s="33">
        <f t="shared" si="533"/>
        <v>1762.1486804613146</v>
      </c>
      <c r="IE38" s="30">
        <f t="shared" si="534"/>
        <v>0.74347958250528157</v>
      </c>
      <c r="IF38" s="31">
        <f t="shared" si="535"/>
        <v>3.5748779054103154E-2</v>
      </c>
      <c r="IG38" s="139">
        <f t="shared" si="110"/>
        <v>1.1220407364540583</v>
      </c>
      <c r="IH38" s="32">
        <f t="shared" si="536"/>
        <v>49.820217649317229</v>
      </c>
      <c r="II38" s="33">
        <f t="shared" si="112"/>
        <v>57.627045754965245</v>
      </c>
      <c r="IJ38" s="33">
        <f t="shared" si="537"/>
        <v>97.243482507831132</v>
      </c>
      <c r="IK38" s="33">
        <f t="shared" si="114"/>
        <v>112.30649794829418</v>
      </c>
      <c r="IL38" s="33">
        <f t="shared" si="538"/>
        <v>1025.5760546793235</v>
      </c>
      <c r="IM38" s="30">
        <f t="shared" si="539"/>
        <v>4.857778945013979E-2</v>
      </c>
      <c r="IN38" s="31">
        <f t="shared" si="540"/>
        <v>9.481840187682343E-2</v>
      </c>
      <c r="IO38" s="139">
        <f t="shared" si="118"/>
        <v>1.0222995100575569</v>
      </c>
      <c r="IP38" s="32">
        <f t="shared" si="541"/>
        <v>56.5404810783836</v>
      </c>
      <c r="IQ38" s="33">
        <f t="shared" si="120"/>
        <v>65.400374463366319</v>
      </c>
      <c r="IR38" s="33">
        <f t="shared" si="542"/>
        <v>2.4825129637727641</v>
      </c>
      <c r="IS38" s="33">
        <f t="shared" si="122"/>
        <v>2.8670542218611654</v>
      </c>
      <c r="IT38" s="33">
        <f t="shared" si="543"/>
        <v>77.274663926571378</v>
      </c>
      <c r="IU38" s="30">
        <f t="shared" si="544"/>
        <v>0.73168200552913443</v>
      </c>
      <c r="IV38" s="31">
        <f t="shared" si="545"/>
        <v>3.2125833198468776E-2</v>
      </c>
      <c r="IW38" s="139">
        <f t="shared" si="126"/>
        <v>1.1196308618288582</v>
      </c>
      <c r="IX38" s="32">
        <f t="shared" si="546"/>
        <v>26.320518921676801</v>
      </c>
      <c r="IY38" s="33">
        <f t="shared" si="128"/>
        <v>30.444944236703556</v>
      </c>
      <c r="IZ38" s="33">
        <f t="shared" si="547"/>
        <v>0.71309693760000004</v>
      </c>
      <c r="JA38" s="33">
        <f t="shared" si="130"/>
        <v>0.82355565323424007</v>
      </c>
      <c r="JB38" s="33">
        <f t="shared" si="548"/>
        <v>541.82207999999991</v>
      </c>
      <c r="JC38" s="30">
        <f t="shared" si="549"/>
        <v>4.8577789450139804E-2</v>
      </c>
      <c r="JD38" s="31">
        <f t="shared" si="550"/>
        <v>1.3161090400745576E-3</v>
      </c>
      <c r="JE38" s="139">
        <f t="shared" si="551"/>
        <v>1.0078160048971445</v>
      </c>
      <c r="JF38" s="32">
        <f t="shared" si="552"/>
        <v>0</v>
      </c>
      <c r="JG38" s="33">
        <f t="shared" si="136"/>
        <v>0</v>
      </c>
      <c r="JH38" s="33">
        <f t="shared" si="553"/>
        <v>0</v>
      </c>
      <c r="JI38" s="33">
        <f t="shared" si="138"/>
        <v>0</v>
      </c>
      <c r="JJ38" s="33">
        <f t="shared" si="554"/>
        <v>0</v>
      </c>
      <c r="JK38" s="30"/>
      <c r="JL38" s="31"/>
      <c r="JM38" s="139"/>
      <c r="JN38" s="32">
        <f t="shared" si="555"/>
        <v>1972.8332525493088</v>
      </c>
      <c r="JO38" s="33">
        <f t="shared" si="141"/>
        <v>2281.9762232237854</v>
      </c>
      <c r="JP38" s="33">
        <f t="shared" si="556"/>
        <v>131.45390009734754</v>
      </c>
      <c r="JQ38" s="33">
        <f t="shared" si="143"/>
        <v>151.81610922242669</v>
      </c>
      <c r="JR38" s="33">
        <f t="shared" si="557"/>
        <v>2676.0733408899405</v>
      </c>
      <c r="JS38" s="30">
        <f t="shared" si="558"/>
        <v>0.7372119524546491</v>
      </c>
      <c r="JT38" s="31">
        <f t="shared" si="559"/>
        <v>4.9121934772397513E-2</v>
      </c>
      <c r="JU38" s="139">
        <f t="shared" si="147"/>
        <v>1.1231301006458878</v>
      </c>
      <c r="JV38" s="32">
        <f t="shared" si="560"/>
        <v>6.718967131797088</v>
      </c>
      <c r="JW38" s="33">
        <f t="shared" si="149"/>
        <v>7.7718292813496923</v>
      </c>
      <c r="JX38" s="33">
        <f t="shared" si="561"/>
        <v>0.18203573036600001</v>
      </c>
      <c r="JY38" s="33">
        <f t="shared" si="151"/>
        <v>0.21023306499969344</v>
      </c>
      <c r="JZ38" s="33">
        <f t="shared" si="562"/>
        <v>138.31356280000003</v>
      </c>
      <c r="KA38" s="30">
        <f t="shared" si="563"/>
        <v>4.8577789450139783E-2</v>
      </c>
      <c r="KB38" s="31">
        <f t="shared" si="564"/>
        <v>1.3161090400745572E-3</v>
      </c>
      <c r="KC38" s="139">
        <f t="shared" si="155"/>
        <v>1.0078160048971445</v>
      </c>
      <c r="KD38" s="32">
        <f t="shared" si="565"/>
        <v>0.22492534705881601</v>
      </c>
      <c r="KE38" s="33">
        <f t="shared" si="157"/>
        <v>0.26017114894293247</v>
      </c>
      <c r="KF38" s="33">
        <f t="shared" si="566"/>
        <v>6.0938607120000002E-3</v>
      </c>
      <c r="KG38" s="33">
        <f t="shared" si="159"/>
        <v>7.0377997362888007E-3</v>
      </c>
      <c r="KH38" s="33">
        <f t="shared" si="567"/>
        <v>4.6302095999999997</v>
      </c>
      <c r="KI38" s="30">
        <f t="shared" si="568"/>
        <v>4.8577789450139797E-2</v>
      </c>
      <c r="KJ38" s="31">
        <f t="shared" si="569"/>
        <v>1.3161090400745574E-3</v>
      </c>
      <c r="KK38" s="139">
        <f t="shared" si="163"/>
        <v>1.0078160048971445</v>
      </c>
      <c r="KL38" s="32">
        <f t="shared" si="570"/>
        <v>109.98853385472421</v>
      </c>
      <c r="KM38" s="33">
        <f t="shared" si="165"/>
        <v>127.2237371097595</v>
      </c>
      <c r="KN38" s="33">
        <f t="shared" si="571"/>
        <v>4.8356980546813508</v>
      </c>
      <c r="KO38" s="33">
        <f t="shared" si="167"/>
        <v>5.584747683351492</v>
      </c>
      <c r="KP38" s="33">
        <f t="shared" si="572"/>
        <v>142.94940263188809</v>
      </c>
      <c r="KQ38" s="30">
        <f t="shared" si="573"/>
        <v>0.76942282954450614</v>
      </c>
      <c r="KR38" s="31">
        <f t="shared" si="574"/>
        <v>3.3828039611567003E-2</v>
      </c>
      <c r="KS38" s="139">
        <f t="shared" si="171"/>
        <v>1.125808520725456</v>
      </c>
      <c r="KT38" s="32">
        <f t="shared" si="575"/>
        <v>185.98022365889929</v>
      </c>
      <c r="KU38" s="33">
        <f t="shared" si="173"/>
        <v>215.12332470624881</v>
      </c>
      <c r="KV38" s="33">
        <f t="shared" si="576"/>
        <v>8.1753607614827573</v>
      </c>
      <c r="KW38" s="33">
        <f t="shared" si="175"/>
        <v>9.4417241434364367</v>
      </c>
      <c r="KX38" s="33">
        <f t="shared" si="577"/>
        <v>243.25470925902991</v>
      </c>
      <c r="KY38" s="30">
        <f t="shared" si="578"/>
        <v>0.76454932455534974</v>
      </c>
      <c r="KZ38" s="31">
        <f t="shared" si="579"/>
        <v>3.360823223684118E-2</v>
      </c>
      <c r="LA38" s="139">
        <f t="shared" si="179"/>
        <v>1.1250107943313101</v>
      </c>
      <c r="LB38" s="32">
        <f t="shared" si="580"/>
        <v>1286.7809759380489</v>
      </c>
      <c r="LC38" s="33">
        <f t="shared" si="181"/>
        <v>1488.4195548675411</v>
      </c>
      <c r="LD38" s="33">
        <f t="shared" si="581"/>
        <v>55.424942244605283</v>
      </c>
      <c r="LE38" s="33">
        <f t="shared" si="183"/>
        <v>64.01026579829464</v>
      </c>
      <c r="LF38" s="33">
        <f t="shared" si="582"/>
        <v>2985.7256183408181</v>
      </c>
      <c r="LG38" s="30">
        <f t="shared" si="583"/>
        <v>0.43097763841177045</v>
      </c>
      <c r="LH38" s="31">
        <f t="shared" si="584"/>
        <v>1.8563307326078138E-2</v>
      </c>
      <c r="LI38" s="139">
        <f t="shared" si="187"/>
        <v>1.0704096522439339</v>
      </c>
      <c r="LJ38" s="32">
        <f t="shared" si="585"/>
        <v>328.42690489878891</v>
      </c>
      <c r="LK38" s="33">
        <f t="shared" si="189"/>
        <v>379.89140089642916</v>
      </c>
      <c r="LL38" s="33">
        <f t="shared" si="586"/>
        <v>14.428878549955089</v>
      </c>
      <c r="LM38" s="33">
        <f t="shared" si="191"/>
        <v>16.663911837343132</v>
      </c>
      <c r="LN38" s="33">
        <f t="shared" si="587"/>
        <v>438.92569636927846</v>
      </c>
      <c r="LO38" s="30">
        <f t="shared" si="588"/>
        <v>0.74825171461931372</v>
      </c>
      <c r="LP38" s="31">
        <f t="shared" si="589"/>
        <v>3.2873168896941807E-2</v>
      </c>
      <c r="LQ38" s="139">
        <f t="shared" si="195"/>
        <v>1.1223430975429827</v>
      </c>
      <c r="LR38" s="32">
        <f t="shared" si="590"/>
        <v>4.3436640066666643E-2</v>
      </c>
      <c r="LS38" s="33">
        <f t="shared" si="197"/>
        <v>5.0243161565113312E-2</v>
      </c>
      <c r="LT38" s="33">
        <f t="shared" si="591"/>
        <v>1.1768208333333328E-3</v>
      </c>
      <c r="LU38" s="33">
        <f t="shared" si="199"/>
        <v>1.359110380416666E-3</v>
      </c>
      <c r="LV38" s="33">
        <f t="shared" si="592"/>
        <v>0.89416666666666633</v>
      </c>
      <c r="LW38" s="30">
        <f t="shared" si="593"/>
        <v>4.857778945013979E-2</v>
      </c>
      <c r="LX38" s="31">
        <f t="shared" si="594"/>
        <v>1.3161090400745572E-3</v>
      </c>
      <c r="LY38" s="139">
        <f t="shared" si="203"/>
        <v>1.0078160048971445</v>
      </c>
      <c r="LZ38" s="32">
        <f t="shared" si="595"/>
        <v>66.705482656781342</v>
      </c>
      <c r="MA38" s="33">
        <f t="shared" si="205"/>
        <v>77.158231789098977</v>
      </c>
      <c r="MB38" s="33">
        <f t="shared" si="596"/>
        <v>1.8072392700626252</v>
      </c>
      <c r="MC38" s="33">
        <f t="shared" si="207"/>
        <v>2.087180632995326</v>
      </c>
      <c r="MD38" s="33">
        <f t="shared" si="597"/>
        <v>1373.1684221190476</v>
      </c>
      <c r="ME38" s="30">
        <f t="shared" si="598"/>
        <v>4.8577786659150447E-2</v>
      </c>
      <c r="MF38" s="31">
        <f t="shared" si="599"/>
        <v>1.3161089644588009E-3</v>
      </c>
      <c r="MG38" s="139">
        <f t="shared" si="211"/>
        <v>1.0078160044480835</v>
      </c>
      <c r="MH38" s="32">
        <f t="shared" si="600"/>
        <v>51.907458147587697</v>
      </c>
      <c r="MI38" s="33">
        <f t="shared" si="213"/>
        <v>60.041356839314695</v>
      </c>
      <c r="MJ38" s="33">
        <f t="shared" si="601"/>
        <v>1.40631913655625</v>
      </c>
      <c r="MK38" s="33">
        <f t="shared" si="215"/>
        <v>1.6241579708088132</v>
      </c>
      <c r="ML38" s="33">
        <f t="shared" si="602"/>
        <v>1068.5430262500001</v>
      </c>
      <c r="MM38" s="30">
        <f t="shared" si="603"/>
        <v>4.8577789450139783E-2</v>
      </c>
      <c r="MN38" s="31">
        <f t="shared" si="604"/>
        <v>1.3161090400745572E-3</v>
      </c>
      <c r="MO38" s="139">
        <f t="shared" si="605"/>
        <v>1.0078160048971445</v>
      </c>
      <c r="MP38" s="34">
        <v>2.8610720145342738</v>
      </c>
      <c r="MQ38" s="35">
        <v>3.2552720145342739</v>
      </c>
      <c r="MR38" s="35">
        <v>2.1460999999999997</v>
      </c>
      <c r="MS38" s="36">
        <v>2.6375999999999995</v>
      </c>
      <c r="MT38" s="34">
        <f t="shared" si="606"/>
        <v>1.0901600143632995</v>
      </c>
      <c r="MU38" s="35">
        <f t="shared" si="651"/>
        <v>1.0811605342948627</v>
      </c>
      <c r="MV38" s="35">
        <f t="shared" si="607"/>
        <v>1.089194925106074</v>
      </c>
      <c r="MW38" s="36">
        <f t="shared" si="608"/>
        <v>1.0959123869033514</v>
      </c>
      <c r="MX38" s="41">
        <f t="shared" si="609"/>
        <v>3.1190263084591181</v>
      </c>
      <c r="MY38" s="271">
        <f t="shared" si="610"/>
        <v>3.5194716305089897</v>
      </c>
      <c r="MZ38" s="42">
        <f t="shared" si="611"/>
        <v>2.3375212287701448</v>
      </c>
      <c r="NA38" s="140">
        <f t="shared" si="612"/>
        <v>2.8905785116962788</v>
      </c>
      <c r="NB38" s="34">
        <f t="shared" si="613"/>
        <v>1.0901753444894879</v>
      </c>
      <c r="NC38" s="35">
        <f t="shared" si="652"/>
        <v>1.0811235504963159</v>
      </c>
      <c r="ND38" s="35">
        <f t="shared" si="614"/>
        <v>1.0892148116840099</v>
      </c>
      <c r="NE38" s="141">
        <f t="shared" si="653"/>
        <v>1.095926159419234</v>
      </c>
      <c r="NF38" s="37">
        <f t="shared" si="615"/>
        <v>3.1190701690541349</v>
      </c>
      <c r="NG38" s="38">
        <f t="shared" si="654"/>
        <v>3.5193512381845888</v>
      </c>
      <c r="NH38" s="38">
        <f t="shared" si="616"/>
        <v>2.3375639073550531</v>
      </c>
      <c r="NI38" s="39">
        <f t="shared" si="655"/>
        <v>2.8906148380841712</v>
      </c>
      <c r="NJ38" s="118">
        <f t="shared" si="617"/>
        <v>-4.386059501682027E-5</v>
      </c>
      <c r="NK38" s="118">
        <f t="shared" si="618"/>
        <v>1.2039232440086423E-4</v>
      </c>
      <c r="NL38" s="118">
        <f t="shared" si="619"/>
        <v>-4.2678584908362183E-5</v>
      </c>
      <c r="NM38" s="118">
        <f t="shared" si="620"/>
        <v>-3.6326387892415823E-5</v>
      </c>
      <c r="NN38" s="119">
        <f t="shared" si="621"/>
        <v>0.55305093072911815</v>
      </c>
      <c r="NO38" s="120">
        <f t="shared" si="622"/>
        <v>0.43086364279835843</v>
      </c>
      <c r="NP38" s="120">
        <f t="shared" ref="NP38:NP41" si="663">P38*IO38</f>
        <v>0.22845533096996384</v>
      </c>
      <c r="NQ38" s="120">
        <f t="shared" si="623"/>
        <v>1.8809798478724816E-2</v>
      </c>
      <c r="NR38" s="120">
        <f>R38*JE38+0.003</f>
        <v>0.13663640224936136</v>
      </c>
      <c r="NS38" s="120">
        <f t="shared" si="624"/>
        <v>0</v>
      </c>
      <c r="NT38" s="120">
        <f t="shared" si="625"/>
        <v>0.65624491780739225</v>
      </c>
      <c r="NU38" s="120">
        <f t="shared" si="626"/>
        <v>3.0335261747404047E-2</v>
      </c>
      <c r="NV38" s="120">
        <f t="shared" si="627"/>
        <v>1.0078160048971445E-3</v>
      </c>
      <c r="NW38" s="120">
        <f t="shared" si="628"/>
        <v>3.5125225846634224E-2</v>
      </c>
      <c r="NX38" s="120">
        <f t="shared" si="629"/>
        <v>5.9625572099559432E-2</v>
      </c>
      <c r="NY38" s="120">
        <f t="shared" si="630"/>
        <v>0.69651556071512777</v>
      </c>
      <c r="NZ38" s="120">
        <f t="shared" si="631"/>
        <v>0.10729600012510915</v>
      </c>
      <c r="OA38" s="120">
        <f t="shared" si="632"/>
        <v>2.0156320097942891E-4</v>
      </c>
      <c r="OB38" s="120">
        <f t="shared" si="633"/>
        <v>0.30153854853086659</v>
      </c>
      <c r="OC38" s="121">
        <f t="shared" si="634"/>
        <v>0.263644666881093</v>
      </c>
      <c r="OD38" s="4"/>
      <c r="OE38" s="4">
        <f t="shared" si="255"/>
        <v>20094.958694565055</v>
      </c>
      <c r="OF38" s="4"/>
      <c r="OG38" s="4"/>
      <c r="OH38" s="4">
        <f t="shared" si="256"/>
        <v>0</v>
      </c>
      <c r="OI38" s="4"/>
      <c r="OJ38" s="583">
        <f t="shared" si="257"/>
        <v>18117.184112371127</v>
      </c>
      <c r="OK38" s="284">
        <f t="shared" si="258"/>
        <v>636.24959999999999</v>
      </c>
      <c r="OL38" s="584">
        <f t="shared" ref="OL38:OL41" si="664">OK38/OJ38</f>
        <v>3.5118570085377873E-2</v>
      </c>
      <c r="OM38" s="585">
        <f t="shared" si="281"/>
        <v>1577.42</v>
      </c>
      <c r="ON38" s="284">
        <f t="shared" ref="ON38:ON41" si="665">OM38*1.05</f>
        <v>1656.2910000000002</v>
      </c>
      <c r="OO38" s="33">
        <f t="shared" ref="OO38:OO41" si="666">ON38/OK38</f>
        <v>2.6032094951415297</v>
      </c>
      <c r="OP38" s="586">
        <f t="shared" si="481"/>
        <v>5.6302425016671084E-2</v>
      </c>
      <c r="OQ38" s="33">
        <f t="shared" si="260"/>
        <v>0.19815478757503335</v>
      </c>
      <c r="OR38" s="39">
        <f t="shared" si="261"/>
        <v>0.33479118982439471</v>
      </c>
      <c r="OS38" s="587"/>
      <c r="OT38" s="284">
        <f t="shared" si="469"/>
        <v>0</v>
      </c>
      <c r="OU38" s="584"/>
      <c r="OV38" s="585">
        <f t="shared" si="283"/>
        <v>0</v>
      </c>
      <c r="OW38" s="284">
        <f t="shared" ref="OW38:OW40" si="667">OV38*1.05</f>
        <v>0</v>
      </c>
      <c r="OX38" s="33"/>
      <c r="OY38" s="33"/>
      <c r="OZ38" s="33"/>
      <c r="PA38" s="588"/>
      <c r="PB38" s="32">
        <f t="shared" si="263"/>
        <v>3.5194716305089897</v>
      </c>
      <c r="PC38" s="589">
        <f t="shared" si="264"/>
        <v>1.056302425016671</v>
      </c>
      <c r="PD38" s="590">
        <f t="shared" si="297"/>
        <v>3.7176264180840231</v>
      </c>
      <c r="PE38" s="591">
        <f t="shared" si="265"/>
        <v>0.55305093072911815</v>
      </c>
      <c r="PF38" s="592">
        <f t="shared" si="266"/>
        <v>0.43086364279835843</v>
      </c>
      <c r="PG38" s="592">
        <f t="shared" si="267"/>
        <v>0.22845533096996384</v>
      </c>
      <c r="PH38" s="592">
        <f t="shared" si="268"/>
        <v>1.8809798478724816E-2</v>
      </c>
      <c r="PI38" s="593">
        <f t="shared" si="284"/>
        <v>0.33479118982439471</v>
      </c>
      <c r="PJ38" s="593">
        <f t="shared" si="285"/>
        <v>0</v>
      </c>
      <c r="PK38" s="592">
        <f t="shared" si="269"/>
        <v>0.65624491780739225</v>
      </c>
      <c r="PL38" s="592">
        <f t="shared" si="270"/>
        <v>3.0335261747404047E-2</v>
      </c>
      <c r="PM38" s="592">
        <f t="shared" si="271"/>
        <v>1.0078160048971445E-3</v>
      </c>
      <c r="PN38" s="592">
        <f t="shared" si="272"/>
        <v>3.5125225846634224E-2</v>
      </c>
      <c r="PO38" s="592">
        <f t="shared" si="273"/>
        <v>5.9625572099559432E-2</v>
      </c>
      <c r="PP38" s="592">
        <f t="shared" si="274"/>
        <v>0.69651556071512777</v>
      </c>
      <c r="PQ38" s="592">
        <f t="shared" si="275"/>
        <v>0.10729600012510915</v>
      </c>
      <c r="PR38" s="592">
        <f t="shared" si="276"/>
        <v>2.0156320097942891E-4</v>
      </c>
      <c r="PS38" s="592">
        <f t="shared" si="277"/>
        <v>0.30153854853086659</v>
      </c>
      <c r="PT38" s="594">
        <f t="shared" si="278"/>
        <v>0.263644666881093</v>
      </c>
      <c r="PU38" s="334"/>
      <c r="PV38" s="310">
        <f t="shared" si="286"/>
        <v>3.7175060257596222</v>
      </c>
      <c r="PW38" s="281">
        <f t="shared" si="287"/>
        <v>1.2039232440086423E-4</v>
      </c>
      <c r="PX38" s="4"/>
      <c r="QA38" s="133">
        <f t="shared" si="288"/>
        <v>703.3632078590374</v>
      </c>
      <c r="QB38" s="323">
        <f t="shared" si="289"/>
        <v>0</v>
      </c>
      <c r="QC38" s="258"/>
      <c r="QD38" s="323">
        <v>0</v>
      </c>
      <c r="QF38" s="133">
        <f t="shared" si="279"/>
        <v>1723.4046078590366</v>
      </c>
      <c r="QH38" s="133">
        <f t="shared" si="290"/>
        <v>0</v>
      </c>
      <c r="QJ38" s="390">
        <f>'лист 1'!E141</f>
        <v>1577.42</v>
      </c>
      <c r="QK38" s="390">
        <f>'лист 1'!F141</f>
        <v>0</v>
      </c>
      <c r="QM38" s="389">
        <f t="shared" si="291"/>
        <v>0</v>
      </c>
      <c r="QN38" s="389">
        <f t="shared" si="292"/>
        <v>0</v>
      </c>
      <c r="QP38" s="4">
        <f t="shared" si="293"/>
        <v>18117.184112371127</v>
      </c>
      <c r="QQ38" s="4">
        <f t="shared" si="294"/>
        <v>19137.225512371126</v>
      </c>
      <c r="QS38" s="395">
        <f t="shared" si="295"/>
        <v>11.889287254502001</v>
      </c>
      <c r="QU38" s="5">
        <v>2</v>
      </c>
    </row>
    <row r="39" spans="1:463" ht="15.05" customHeight="1" x14ac:dyDescent="0.3">
      <c r="A39" s="452">
        <f t="shared" si="639"/>
        <v>28</v>
      </c>
      <c r="B39" s="25" t="s">
        <v>235</v>
      </c>
      <c r="C39" s="26">
        <v>10</v>
      </c>
      <c r="D39" s="256">
        <v>2744.1</v>
      </c>
      <c r="E39" s="27">
        <v>2744.1</v>
      </c>
      <c r="F39" s="28">
        <v>271.5</v>
      </c>
      <c r="G39" s="311">
        <f t="shared" si="280"/>
        <v>2472.6</v>
      </c>
      <c r="H39" s="27"/>
      <c r="I39" s="257"/>
      <c r="J39" s="32">
        <v>3.2203286865581253</v>
      </c>
      <c r="K39" s="33">
        <v>3.6588286865581252</v>
      </c>
      <c r="L39" s="33">
        <v>2.5145</v>
      </c>
      <c r="M39" s="122">
        <v>2.9704999999999999</v>
      </c>
      <c r="N39" s="1">
        <v>0.45600000000000002</v>
      </c>
      <c r="O39" s="2">
        <v>0.55020000000000002</v>
      </c>
      <c r="P39" s="2">
        <v>0.24982868655812543</v>
      </c>
      <c r="Q39" s="2">
        <v>1.41E-2</v>
      </c>
      <c r="R39" s="2">
        <v>0.1757</v>
      </c>
      <c r="S39" s="2">
        <v>0</v>
      </c>
      <c r="T39" s="2">
        <v>0.61</v>
      </c>
      <c r="U39" s="2">
        <v>1.8800000000000001E-2</v>
      </c>
      <c r="V39" s="2">
        <v>5.9999999999999995E-4</v>
      </c>
      <c r="W39" s="2">
        <v>3.1699999999999999E-2</v>
      </c>
      <c r="X39" s="2">
        <v>5.9400000000000001E-2</v>
      </c>
      <c r="Y39" s="2">
        <v>0.66720000000000002</v>
      </c>
      <c r="Z39" s="2">
        <v>0.1444</v>
      </c>
      <c r="AA39" s="2">
        <v>4.0000000000000002E-4</v>
      </c>
      <c r="AB39" s="2">
        <v>0.41770000000000002</v>
      </c>
      <c r="AC39" s="3">
        <v>0.26279999999999998</v>
      </c>
      <c r="AD39" s="123">
        <v>482.52</v>
      </c>
      <c r="AE39" s="60">
        <v>106.1544</v>
      </c>
      <c r="AF39" s="60">
        <v>324.76153355999998</v>
      </c>
      <c r="AG39" s="60">
        <f t="shared" si="0"/>
        <v>32.142948022567438</v>
      </c>
      <c r="AH39" s="60">
        <f t="shared" si="1"/>
        <v>101.63087431226639</v>
      </c>
      <c r="AI39" s="60">
        <v>12.174990186166699</v>
      </c>
      <c r="AJ39" s="60">
        <v>67.569597492055181</v>
      </c>
      <c r="AK39" s="60">
        <f t="shared" si="2"/>
        <v>1.3071338634838074</v>
      </c>
      <c r="AL39" s="60">
        <f t="shared" si="3"/>
        <v>39.546323184980153</v>
      </c>
      <c r="AM39" s="60">
        <v>49.659026061911099</v>
      </c>
      <c r="AN39" s="124">
        <v>1251.4074567601597</v>
      </c>
      <c r="AO39" s="123">
        <v>563.5</v>
      </c>
      <c r="AP39" s="60">
        <v>123.97</v>
      </c>
      <c r="AQ39" s="60">
        <v>379.26536550000003</v>
      </c>
      <c r="AR39" s="60">
        <f t="shared" si="4"/>
        <v>37.537410284997009</v>
      </c>
      <c r="AS39" s="60">
        <f t="shared" si="5"/>
        <v>118.68730347957001</v>
      </c>
      <c r="AT39" s="125">
        <v>49.911307077233303</v>
      </c>
      <c r="AU39" s="126">
        <v>6.5339103172626114</v>
      </c>
      <c r="AV39" s="60">
        <v>81.515207098138035</v>
      </c>
      <c r="AW39" s="60">
        <f t="shared" si="6"/>
        <v>1.5769116813134805</v>
      </c>
      <c r="AX39" s="60">
        <f t="shared" si="7"/>
        <v>47.708242227913054</v>
      </c>
      <c r="AY39" s="60">
        <v>59.908093983768573</v>
      </c>
      <c r="AZ39" s="124">
        <v>1509.6839683909679</v>
      </c>
      <c r="BA39" s="127">
        <v>87</v>
      </c>
      <c r="BB39" s="60">
        <v>443.45350000000002</v>
      </c>
      <c r="BC39" s="60">
        <v>46.245856992496797</v>
      </c>
      <c r="BD39" s="61">
        <v>36.996685593997441</v>
      </c>
      <c r="BE39" s="61">
        <v>9.2491713984993567</v>
      </c>
      <c r="BF39" s="60">
        <v>17.342199375</v>
      </c>
      <c r="BG39" s="61">
        <v>13.8737595</v>
      </c>
      <c r="BH39" s="61">
        <v>3.4684398749999996</v>
      </c>
      <c r="BI39" s="60">
        <v>37.014033614827262</v>
      </c>
      <c r="BJ39" s="61">
        <f t="shared" si="8"/>
        <v>21.663129425682722</v>
      </c>
      <c r="BK39" s="60">
        <f t="shared" si="9"/>
        <v>0.71603648027883338</v>
      </c>
      <c r="BL39" s="60">
        <v>27.202779499116204</v>
      </c>
      <c r="BM39" s="124">
        <v>685.51004337772827</v>
      </c>
      <c r="BN39" s="123">
        <v>14.26</v>
      </c>
      <c r="BO39" s="60">
        <v>3.1372</v>
      </c>
      <c r="BP39" s="60">
        <v>9.5977357800000007</v>
      </c>
      <c r="BQ39" s="60">
        <f t="shared" si="10"/>
        <v>0.94992630108972009</v>
      </c>
      <c r="BR39" s="60">
        <f t="shared" si="11"/>
        <v>3.0035154349932003</v>
      </c>
      <c r="BS39" s="60">
        <v>1.7175119220333299</v>
      </c>
      <c r="BT39" s="60">
        <v>2.0960086822484332</v>
      </c>
      <c r="BU39" s="60">
        <f t="shared" si="12"/>
        <v>4.0547287958095944E-2</v>
      </c>
      <c r="BV39" s="60">
        <f t="shared" si="13"/>
        <v>1.2267268094421759</v>
      </c>
      <c r="BW39" s="60">
        <v>1.5404228192140881</v>
      </c>
      <c r="BX39" s="124">
        <v>38.818655044195019</v>
      </c>
      <c r="BY39" s="59">
        <v>321.33999999999997</v>
      </c>
      <c r="BZ39" s="60">
        <v>23.457820000000002</v>
      </c>
      <c r="CA39" s="61">
        <f t="shared" si="14"/>
        <v>13.72911139576</v>
      </c>
      <c r="CB39" s="61">
        <f t="shared" si="15"/>
        <v>0.45379152790000005</v>
      </c>
      <c r="CC39" s="60">
        <v>17.239891</v>
      </c>
      <c r="CD39" s="62">
        <v>434.44525319999997</v>
      </c>
      <c r="CE39" s="123"/>
      <c r="CF39" s="60">
        <v>0</v>
      </c>
      <c r="CG39" s="61">
        <f t="shared" si="16"/>
        <v>0</v>
      </c>
      <c r="CH39" s="61">
        <f t="shared" si="17"/>
        <v>0</v>
      </c>
      <c r="CI39" s="60">
        <v>0</v>
      </c>
      <c r="CJ39" s="124">
        <v>0</v>
      </c>
      <c r="CK39" s="128">
        <v>618.82499172977418</v>
      </c>
      <c r="CL39" s="129">
        <v>136.14149818055031</v>
      </c>
      <c r="CM39" s="129">
        <v>64.345601059747224</v>
      </c>
      <c r="CN39" s="130">
        <v>43.634872318942215</v>
      </c>
      <c r="CO39" s="131">
        <f t="shared" si="483"/>
        <v>21.269818511868383</v>
      </c>
      <c r="CP39" s="129">
        <v>416.50201715869969</v>
      </c>
      <c r="CQ39" s="131">
        <f t="shared" si="19"/>
        <v>41.222870646265143</v>
      </c>
      <c r="CR39" s="129">
        <v>130.34014124964347</v>
      </c>
      <c r="CS39" s="129">
        <v>90.214429893400222</v>
      </c>
      <c r="CT39" s="131">
        <f t="shared" si="20"/>
        <v>1.7451981462878274</v>
      </c>
      <c r="CU39" s="131">
        <f t="shared" si="21"/>
        <v>52.799618954850565</v>
      </c>
      <c r="CV39" s="129">
        <f t="shared" si="484"/>
        <v>1326.0285380221715</v>
      </c>
      <c r="CW39" s="124">
        <f t="shared" si="485"/>
        <v>1670.7959579079361</v>
      </c>
      <c r="CX39" s="123">
        <v>38.246000000000002</v>
      </c>
      <c r="CY39" s="60">
        <v>2.7919580000000002</v>
      </c>
      <c r="CZ39" s="60">
        <f t="shared" si="24"/>
        <v>5.4010427510000007E-2</v>
      </c>
      <c r="DA39" s="60">
        <f t="shared" si="25"/>
        <v>1.6340436747440001</v>
      </c>
      <c r="DB39" s="60">
        <v>2.0518979000000002</v>
      </c>
      <c r="DC39" s="124">
        <v>51.707827080000001</v>
      </c>
      <c r="DD39" s="123">
        <v>1.2528000000000001</v>
      </c>
      <c r="DE39" s="60">
        <v>9.1454400000000005E-2</v>
      </c>
      <c r="DF39" s="60">
        <f t="shared" si="26"/>
        <v>1.7691853680000002E-3</v>
      </c>
      <c r="DG39" s="60">
        <f t="shared" si="27"/>
        <v>5.3525333779200004E-2</v>
      </c>
      <c r="DH39" s="60">
        <v>6.7212720000000004E-2</v>
      </c>
      <c r="DI39" s="124">
        <v>1.6937605440000001</v>
      </c>
      <c r="DJ39" s="59">
        <v>33.647116237083999</v>
      </c>
      <c r="DK39" s="60">
        <v>7.4023655721584802</v>
      </c>
      <c r="DL39" s="60">
        <v>0.55371680330843631</v>
      </c>
      <c r="DM39" s="60">
        <v>22.646292524718096</v>
      </c>
      <c r="DN39" s="60">
        <f t="shared" si="28"/>
        <v>2.2413941563414488</v>
      </c>
      <c r="DO39" s="60">
        <f t="shared" si="29"/>
        <v>7.0869307826852808</v>
      </c>
      <c r="DP39" s="60">
        <v>4.690212853020638</v>
      </c>
      <c r="DQ39" s="60">
        <f t="shared" si="30"/>
        <v>9.073216764168425E-2</v>
      </c>
      <c r="DR39" s="60">
        <f t="shared" si="31"/>
        <v>2.7450314960616828</v>
      </c>
      <c r="DS39" s="60">
        <v>3.4469851995144825</v>
      </c>
      <c r="DT39" s="62">
        <v>86.864027027764976</v>
      </c>
      <c r="DU39" s="123">
        <v>62.84</v>
      </c>
      <c r="DV39" s="60">
        <v>13.8248</v>
      </c>
      <c r="DW39" s="60">
        <v>42.3</v>
      </c>
      <c r="DX39" s="60">
        <f t="shared" si="32"/>
        <v>4.1866002</v>
      </c>
      <c r="DY39" s="60">
        <f t="shared" si="33"/>
        <v>13.237361999999999</v>
      </c>
      <c r="DZ39" s="60">
        <v>1.24178705925</v>
      </c>
      <c r="EA39" s="60">
        <v>0.44884154439583301</v>
      </c>
      <c r="EB39" s="60"/>
      <c r="EC39" s="60">
        <v>8.8078462880661448</v>
      </c>
      <c r="ED39" s="60">
        <f t="shared" si="34"/>
        <v>0.17038778644263958</v>
      </c>
      <c r="EE39" s="60">
        <f t="shared" si="35"/>
        <v>5.1549505813238969</v>
      </c>
      <c r="EF39" s="60">
        <v>6.4731637445855998</v>
      </c>
      <c r="EG39" s="124">
        <v>163.1237263635571</v>
      </c>
      <c r="EH39" s="128">
        <v>384.88073412698412</v>
      </c>
      <c r="EI39" s="129">
        <v>84.67376150793649</v>
      </c>
      <c r="EJ39" s="129">
        <v>625.5987600818388</v>
      </c>
      <c r="EK39" s="129">
        <v>259.04513274636901</v>
      </c>
      <c r="EL39" s="129">
        <f t="shared" si="36"/>
        <v>25.638732968439129</v>
      </c>
      <c r="EM39" s="129">
        <v>81.065583841648717</v>
      </c>
      <c r="EN39" s="129">
        <v>98.85648235780836</v>
      </c>
      <c r="EO39" s="129">
        <f t="shared" si="37"/>
        <v>1.9123786512118028</v>
      </c>
      <c r="EP39" s="129">
        <f t="shared" si="38"/>
        <v>57.857535716589787</v>
      </c>
      <c r="EQ39" s="129">
        <v>1453.0548708209367</v>
      </c>
      <c r="ER39" s="124">
        <v>1830.8491372343804</v>
      </c>
      <c r="ES39" s="123">
        <v>148.74</v>
      </c>
      <c r="ET39" s="60">
        <v>32.722799999999999</v>
      </c>
      <c r="EU39" s="60">
        <v>100.10990322000001</v>
      </c>
      <c r="EV39" s="60">
        <f t="shared" si="39"/>
        <v>9.9082775612962806</v>
      </c>
      <c r="EW39" s="60">
        <f t="shared" si="40"/>
        <v>31.328393113666802</v>
      </c>
      <c r="EX39" s="60">
        <v>11.369332662625</v>
      </c>
      <c r="EY39" s="60">
        <v>21.3847686194316</v>
      </c>
      <c r="EZ39" s="60">
        <f t="shared" si="41"/>
        <v>0.41368834894290435</v>
      </c>
      <c r="FA39" s="60">
        <f t="shared" si="42"/>
        <v>12.515820760357494</v>
      </c>
      <c r="FB39" s="60">
        <v>15.716340225102799</v>
      </c>
      <c r="FC39" s="124">
        <v>396.05177367259131</v>
      </c>
      <c r="FD39" s="123">
        <v>0.83333333333333293</v>
      </c>
      <c r="FE39" s="60">
        <v>6.0833333333333302E-2</v>
      </c>
      <c r="FF39" s="60">
        <f t="shared" si="43"/>
        <v>1.1768208333333328E-3</v>
      </c>
      <c r="FG39" s="60">
        <f t="shared" si="44"/>
        <v>3.5603803333333316E-2</v>
      </c>
      <c r="FH39" s="60">
        <v>4.4708333333333301E-2</v>
      </c>
      <c r="FI39" s="124">
        <v>1.1266499999999995</v>
      </c>
      <c r="FJ39" s="123">
        <v>847.80835999999999</v>
      </c>
      <c r="FK39" s="60">
        <v>61.890010279999998</v>
      </c>
      <c r="FL39" s="60">
        <f t="shared" si="45"/>
        <v>1.1972622488666</v>
      </c>
      <c r="FM39" s="60">
        <f t="shared" si="46"/>
        <v>36.222242536555036</v>
      </c>
      <c r="FN39" s="60">
        <v>45.484999999999999</v>
      </c>
      <c r="FO39" s="124">
        <v>1146.220044336</v>
      </c>
      <c r="FP39" s="123">
        <v>480.70680000000004</v>
      </c>
      <c r="FQ39" s="60">
        <v>35.0915964</v>
      </c>
      <c r="FR39" s="60">
        <f t="shared" si="47"/>
        <v>0.67884693235800009</v>
      </c>
      <c r="FS39" s="60">
        <f t="shared" si="48"/>
        <v>20.5379884418352</v>
      </c>
      <c r="FT39" s="60">
        <v>25.789919820000001</v>
      </c>
      <c r="FU39" s="62">
        <v>649.90597946399998</v>
      </c>
      <c r="FV39" s="132">
        <f t="shared" si="486"/>
        <v>2817.2396673544868</v>
      </c>
      <c r="FW39" s="133">
        <f t="shared" si="487"/>
        <v>753.10906417430033</v>
      </c>
      <c r="FX39" s="133">
        <f t="shared" si="488"/>
        <v>78.674173923128436</v>
      </c>
      <c r="FY39" s="133">
        <f t="shared" si="489"/>
        <v>443.45350000000002</v>
      </c>
      <c r="FZ39" s="133">
        <f t="shared" si="490"/>
        <v>321.33999999999997</v>
      </c>
      <c r="GA39" s="133">
        <f t="shared" si="491"/>
        <v>0</v>
      </c>
      <c r="GB39" s="133">
        <f t="shared" si="492"/>
        <v>38.246000000000002</v>
      </c>
      <c r="GC39" s="133">
        <f t="shared" si="493"/>
        <v>1.2528000000000001</v>
      </c>
      <c r="GD39" s="133">
        <f t="shared" si="494"/>
        <v>847.80835999999999</v>
      </c>
      <c r="GE39" s="133">
        <f t="shared" si="495"/>
        <v>480.70680000000004</v>
      </c>
      <c r="GF39" s="133">
        <f t="shared" si="496"/>
        <v>1554.2279804897869</v>
      </c>
      <c r="GG39" s="134">
        <f t="shared" si="497"/>
        <v>593.38372714165803</v>
      </c>
      <c r="GH39" s="134">
        <f t="shared" si="498"/>
        <v>153.82816014099615</v>
      </c>
      <c r="GI39" s="133">
        <f t="shared" si="499"/>
        <v>535.53225931232919</v>
      </c>
      <c r="GJ39" s="134">
        <f t="shared" si="500"/>
        <v>382.38447109871407</v>
      </c>
      <c r="GK39" s="135">
        <f t="shared" si="501"/>
        <v>10.35987155639701</v>
      </c>
      <c r="GL39" s="132">
        <f t="shared" si="502"/>
        <v>7871.5906052540322</v>
      </c>
      <c r="GM39" s="136">
        <f t="shared" si="503"/>
        <v>9918.2041626200789</v>
      </c>
      <c r="GN39" s="114">
        <f t="shared" si="504"/>
        <v>8833.8529299560796</v>
      </c>
      <c r="GO39" s="115">
        <f t="shared" si="505"/>
        <v>4726.5145247791716</v>
      </c>
      <c r="GP39" s="115">
        <f t="shared" si="506"/>
        <v>304.57925462193208</v>
      </c>
      <c r="GQ39" s="30">
        <f t="shared" si="507"/>
        <v>0.53504564341922667</v>
      </c>
      <c r="GR39" s="31">
        <f t="shared" si="508"/>
        <v>3.447864222292938E-2</v>
      </c>
      <c r="GS39" s="137">
        <f t="shared" si="72"/>
        <v>1.0891823940041245</v>
      </c>
      <c r="GT39" s="116">
        <f t="shared" si="509"/>
        <v>9918.2041626200789</v>
      </c>
      <c r="GU39" s="115">
        <f t="shared" si="640"/>
        <v>4779.189910649523</v>
      </c>
      <c r="GV39" s="115">
        <f t="shared" si="641"/>
        <v>306.00637908185718</v>
      </c>
      <c r="GW39" s="24">
        <f t="shared" si="510"/>
        <v>0.48186040862734275</v>
      </c>
      <c r="GX39" s="117">
        <f t="shared" si="511"/>
        <v>3.0853002626739626E-2</v>
      </c>
      <c r="GY39" s="137">
        <f t="shared" si="78"/>
        <v>1.0802866561387867</v>
      </c>
      <c r="GZ39" s="114">
        <f t="shared" si="512"/>
        <v>6896.9354298181916</v>
      </c>
      <c r="HA39" s="115">
        <f t="shared" si="513"/>
        <v>3734.4666302332448</v>
      </c>
      <c r="HB39" s="115">
        <f t="shared" si="514"/>
        <v>197.4331846619194</v>
      </c>
      <c r="HC39" s="30">
        <f t="shared" si="515"/>
        <v>0.54146753557930416</v>
      </c>
      <c r="HD39" s="31">
        <f t="shared" si="516"/>
        <v>2.8626219089762289E-2</v>
      </c>
      <c r="HE39" s="137">
        <f t="shared" si="84"/>
        <v>1.0892821641622812</v>
      </c>
      <c r="HF39" s="114">
        <f t="shared" si="517"/>
        <v>8148.3428865783517</v>
      </c>
      <c r="HG39" s="115">
        <f t="shared" si="518"/>
        <v>4693.213962226012</v>
      </c>
      <c r="HH39" s="115">
        <f t="shared" si="519"/>
        <v>239.58028783834396</v>
      </c>
      <c r="HI39" s="30">
        <f t="shared" si="520"/>
        <v>0.5759715843520159</v>
      </c>
      <c r="HJ39" s="31">
        <f t="shared" si="521"/>
        <v>2.9402332618202867E-2</v>
      </c>
      <c r="HK39" s="138">
        <f t="shared" si="90"/>
        <v>1.0948091685905206</v>
      </c>
      <c r="HL39" s="29">
        <f t="shared" si="522"/>
        <v>3.5075253083055369</v>
      </c>
      <c r="HM39" s="30">
        <f t="shared" si="523"/>
        <v>3.9525838071865462</v>
      </c>
      <c r="HN39" s="30">
        <f t="shared" si="524"/>
        <v>2.7390000017860561</v>
      </c>
      <c r="HO39" s="31">
        <f t="shared" si="525"/>
        <v>3.2521306352981414</v>
      </c>
      <c r="HR39" s="32">
        <f t="shared" si="526"/>
        <v>760.91058094664072</v>
      </c>
      <c r="HS39" s="33">
        <f t="shared" si="96"/>
        <v>880.14526898097938</v>
      </c>
      <c r="HT39" s="33">
        <f t="shared" si="527"/>
        <v>33.450081886051244</v>
      </c>
      <c r="HU39" s="33">
        <f t="shared" si="98"/>
        <v>38.631499570200582</v>
      </c>
      <c r="HV39" s="33">
        <f t="shared" si="528"/>
        <v>993.18052123822201</v>
      </c>
      <c r="HW39" s="30">
        <f t="shared" si="529"/>
        <v>0.76613522383422827</v>
      </c>
      <c r="HX39" s="31">
        <f t="shared" si="530"/>
        <v>3.3679760296092216E-2</v>
      </c>
      <c r="HY39" s="139">
        <f t="shared" si="102"/>
        <v>1.1252703844446883</v>
      </c>
      <c r="HZ39" s="32">
        <f t="shared" si="531"/>
        <v>890.4725657631293</v>
      </c>
      <c r="IA39" s="33">
        <f t="shared" si="104"/>
        <v>1030.0096168182117</v>
      </c>
      <c r="IB39" s="33">
        <f t="shared" si="532"/>
        <v>45.648232283573101</v>
      </c>
      <c r="IC39" s="33">
        <f t="shared" si="106"/>
        <v>52.719143464298575</v>
      </c>
      <c r="ID39" s="33">
        <f t="shared" si="533"/>
        <v>1198.1618796753714</v>
      </c>
      <c r="IE39" s="30">
        <f t="shared" si="534"/>
        <v>0.74319887893979142</v>
      </c>
      <c r="IF39" s="31">
        <f t="shared" si="535"/>
        <v>3.8098551671449418E-2</v>
      </c>
      <c r="IG39" s="139">
        <f t="shared" si="110"/>
        <v>1.122360729983773</v>
      </c>
      <c r="IH39" s="32">
        <f t="shared" si="536"/>
        <v>26.429017899332919</v>
      </c>
      <c r="II39" s="33">
        <f t="shared" si="112"/>
        <v>30.57044500415839</v>
      </c>
      <c r="IJ39" s="33">
        <f t="shared" si="537"/>
        <v>51.58648157427627</v>
      </c>
      <c r="IK39" s="33">
        <f t="shared" si="114"/>
        <v>59.577227570131669</v>
      </c>
      <c r="IL39" s="33">
        <f t="shared" si="538"/>
        <v>544.05558998232402</v>
      </c>
      <c r="IM39" s="30">
        <f t="shared" si="539"/>
        <v>4.857778945013979E-2</v>
      </c>
      <c r="IN39" s="31">
        <f t="shared" si="540"/>
        <v>9.481840187682343E-2</v>
      </c>
      <c r="IO39" s="139">
        <f t="shared" si="118"/>
        <v>1.0222995100575569</v>
      </c>
      <c r="IP39" s="32">
        <f t="shared" si="541"/>
        <v>22.558095538211155</v>
      </c>
      <c r="IQ39" s="33">
        <f t="shared" si="120"/>
        <v>26.092949109048845</v>
      </c>
      <c r="IR39" s="33">
        <f t="shared" si="542"/>
        <v>0.99047358904781602</v>
      </c>
      <c r="IS39" s="33">
        <f t="shared" si="122"/>
        <v>1.1438979479913227</v>
      </c>
      <c r="IT39" s="33">
        <f t="shared" si="543"/>
        <v>30.808456384281762</v>
      </c>
      <c r="IU39" s="30">
        <f t="shared" si="544"/>
        <v>0.73220466669404838</v>
      </c>
      <c r="IV39" s="31">
        <f t="shared" si="545"/>
        <v>3.2149406536094681E-2</v>
      </c>
      <c r="IW39" s="139">
        <f t="shared" si="126"/>
        <v>1.1197164143433986</v>
      </c>
      <c r="IX39" s="32">
        <f t="shared" si="546"/>
        <v>16.749515902827198</v>
      </c>
      <c r="IY39" s="33">
        <f t="shared" si="128"/>
        <v>19.374165044800222</v>
      </c>
      <c r="IZ39" s="33">
        <f t="shared" si="547"/>
        <v>0.45379152790000005</v>
      </c>
      <c r="JA39" s="33">
        <f t="shared" si="130"/>
        <v>0.52408383557171012</v>
      </c>
      <c r="JB39" s="33">
        <f t="shared" si="548"/>
        <v>344.79781999999994</v>
      </c>
      <c r="JC39" s="30">
        <f t="shared" si="549"/>
        <v>4.8577789450139797E-2</v>
      </c>
      <c r="JD39" s="31">
        <f t="shared" si="550"/>
        <v>1.3161090400745576E-3</v>
      </c>
      <c r="JE39" s="139">
        <f t="shared" si="551"/>
        <v>1.0078160048971445</v>
      </c>
      <c r="JF39" s="32">
        <f t="shared" si="552"/>
        <v>0</v>
      </c>
      <c r="JG39" s="33">
        <f t="shared" si="136"/>
        <v>0</v>
      </c>
      <c r="JH39" s="33">
        <f t="shared" si="553"/>
        <v>0</v>
      </c>
      <c r="JI39" s="33">
        <f t="shared" si="138"/>
        <v>0</v>
      </c>
      <c r="JJ39" s="33">
        <f t="shared" si="554"/>
        <v>0</v>
      </c>
      <c r="JK39" s="30"/>
      <c r="JL39" s="31"/>
      <c r="JM39" s="139"/>
      <c r="JN39" s="32">
        <f t="shared" si="555"/>
        <v>978.3969973598073</v>
      </c>
      <c r="JO39" s="33">
        <f t="shared" si="141"/>
        <v>1131.7118068460891</v>
      </c>
      <c r="JP39" s="33">
        <f t="shared" si="556"/>
        <v>64.237887304421363</v>
      </c>
      <c r="JQ39" s="33">
        <f t="shared" si="143"/>
        <v>74.188336047876234</v>
      </c>
      <c r="JR39" s="33">
        <f t="shared" si="557"/>
        <v>1326.0285380221715</v>
      </c>
      <c r="JS39" s="30">
        <f t="shared" si="558"/>
        <v>0.73784007606588053</v>
      </c>
      <c r="JT39" s="31">
        <f t="shared" si="559"/>
        <v>4.8443819618116918E-2</v>
      </c>
      <c r="JU39" s="139">
        <f t="shared" si="147"/>
        <v>1.1231234875783698</v>
      </c>
      <c r="JV39" s="32">
        <f t="shared" si="560"/>
        <v>1.9935332831876802</v>
      </c>
      <c r="JW39" s="33">
        <f t="shared" si="149"/>
        <v>2.3059199486631896</v>
      </c>
      <c r="JX39" s="33">
        <f t="shared" si="561"/>
        <v>5.4010427510000007E-2</v>
      </c>
      <c r="JY39" s="33">
        <f t="shared" si="151"/>
        <v>6.237664273129901E-2</v>
      </c>
      <c r="JZ39" s="33">
        <f t="shared" si="562"/>
        <v>41.037957999999996</v>
      </c>
      <c r="KA39" s="30">
        <f t="shared" si="563"/>
        <v>4.8577789450139804E-2</v>
      </c>
      <c r="KB39" s="31">
        <f t="shared" si="564"/>
        <v>1.3161090400745576E-3</v>
      </c>
      <c r="KC39" s="139">
        <f t="shared" si="155"/>
        <v>1.0078160048971445</v>
      </c>
      <c r="KD39" s="32">
        <f t="shared" si="565"/>
        <v>6.530090721062401E-2</v>
      </c>
      <c r="KE39" s="33">
        <f t="shared" si="157"/>
        <v>7.5533559370528802E-2</v>
      </c>
      <c r="KF39" s="33">
        <f t="shared" si="566"/>
        <v>1.7691853680000002E-3</v>
      </c>
      <c r="KG39" s="33">
        <f t="shared" si="159"/>
        <v>2.0432321815032004E-3</v>
      </c>
      <c r="KH39" s="33">
        <f t="shared" si="567"/>
        <v>1.3442544000000001</v>
      </c>
      <c r="KI39" s="30">
        <f t="shared" si="568"/>
        <v>4.8577789450139797E-2</v>
      </c>
      <c r="KJ39" s="31">
        <f t="shared" si="569"/>
        <v>1.3161090400745574E-3</v>
      </c>
      <c r="KK39" s="139">
        <f t="shared" si="163"/>
        <v>1.0078160048971445</v>
      </c>
      <c r="KL39" s="32">
        <f t="shared" si="570"/>
        <v>53.044475789313772</v>
      </c>
      <c r="KM39" s="33">
        <f t="shared" si="165"/>
        <v>61.35654514549924</v>
      </c>
      <c r="KN39" s="33">
        <f t="shared" si="571"/>
        <v>2.3321263239831329</v>
      </c>
      <c r="KO39" s="33">
        <f t="shared" si="167"/>
        <v>2.6933726915681202</v>
      </c>
      <c r="KP39" s="33">
        <f t="shared" si="572"/>
        <v>68.939703990289658</v>
      </c>
      <c r="KQ39" s="30">
        <f t="shared" si="573"/>
        <v>0.76943289162925954</v>
      </c>
      <c r="KR39" s="31">
        <f t="shared" si="574"/>
        <v>3.3828493436983992E-2</v>
      </c>
      <c r="KS39" s="139">
        <f t="shared" si="171"/>
        <v>1.1258101677516938</v>
      </c>
      <c r="KT39" s="32">
        <f t="shared" si="575"/>
        <v>99.103421349215154</v>
      </c>
      <c r="KU39" s="33">
        <f t="shared" si="173"/>
        <v>114.63292747463717</v>
      </c>
      <c r="KV39" s="33">
        <f t="shared" si="576"/>
        <v>4.3569879864426397</v>
      </c>
      <c r="KW39" s="33">
        <f t="shared" si="175"/>
        <v>5.0318854255426047</v>
      </c>
      <c r="KX39" s="33">
        <f t="shared" si="577"/>
        <v>129.46327489171199</v>
      </c>
      <c r="KY39" s="30">
        <f t="shared" si="578"/>
        <v>0.76549447271520843</v>
      </c>
      <c r="KZ39" s="31">
        <f t="shared" si="579"/>
        <v>3.3654238934454503E-2</v>
      </c>
      <c r="LA39" s="139">
        <f t="shared" si="179"/>
        <v>1.1251660254854203</v>
      </c>
      <c r="LB39" s="32">
        <f t="shared" si="580"/>
        <v>639.04070149597169</v>
      </c>
      <c r="LC39" s="33">
        <f t="shared" si="181"/>
        <v>739.17837942039046</v>
      </c>
      <c r="LD39" s="33">
        <f t="shared" si="581"/>
        <v>27.551111619650932</v>
      </c>
      <c r="LE39" s="33">
        <f t="shared" si="183"/>
        <v>31.818778809534862</v>
      </c>
      <c r="LF39" s="33">
        <f t="shared" si="582"/>
        <v>1453.0548708209367</v>
      </c>
      <c r="LG39" s="30">
        <f t="shared" si="583"/>
        <v>0.43979116985095751</v>
      </c>
      <c r="LH39" s="31">
        <f t="shared" si="584"/>
        <v>1.8960819837509163E-2</v>
      </c>
      <c r="LI39" s="139">
        <f t="shared" si="187"/>
        <v>1.0718523073084754</v>
      </c>
      <c r="LJ39" s="32">
        <f t="shared" si="585"/>
        <v>234.95274092630967</v>
      </c>
      <c r="LK39" s="33">
        <f t="shared" si="189"/>
        <v>271.76983542946243</v>
      </c>
      <c r="LL39" s="33">
        <f t="shared" si="586"/>
        <v>10.321965910239184</v>
      </c>
      <c r="LM39" s="33">
        <f t="shared" si="191"/>
        <v>11.920838429735234</v>
      </c>
      <c r="LN39" s="33">
        <f t="shared" si="587"/>
        <v>314.32680450205658</v>
      </c>
      <c r="LO39" s="30">
        <f t="shared" si="588"/>
        <v>0.74747917632577343</v>
      </c>
      <c r="LP39" s="31">
        <f t="shared" si="589"/>
        <v>3.283832547017685E-2</v>
      </c>
      <c r="LQ39" s="139">
        <f t="shared" si="195"/>
        <v>1.1222166435455792</v>
      </c>
      <c r="LR39" s="32">
        <f t="shared" si="590"/>
        <v>4.3436640066666643E-2</v>
      </c>
      <c r="LS39" s="33">
        <f t="shared" si="197"/>
        <v>5.0243161565113312E-2</v>
      </c>
      <c r="LT39" s="33">
        <f t="shared" si="591"/>
        <v>1.1768208333333328E-3</v>
      </c>
      <c r="LU39" s="33">
        <f t="shared" si="199"/>
        <v>1.359110380416666E-3</v>
      </c>
      <c r="LV39" s="33">
        <f t="shared" si="592"/>
        <v>0.89416666666666633</v>
      </c>
      <c r="LW39" s="30">
        <f t="shared" si="593"/>
        <v>4.857778945013979E-2</v>
      </c>
      <c r="LX39" s="31">
        <f t="shared" si="594"/>
        <v>1.3161090400745572E-3</v>
      </c>
      <c r="LY39" s="139">
        <f t="shared" si="203"/>
        <v>1.0078160048971445</v>
      </c>
      <c r="LZ39" s="32">
        <f t="shared" si="595"/>
        <v>44.191135894597146</v>
      </c>
      <c r="MA39" s="33">
        <f t="shared" si="205"/>
        <v>51.115886889280524</v>
      </c>
      <c r="MB39" s="33">
        <f t="shared" si="596"/>
        <v>1.1972622488666</v>
      </c>
      <c r="MC39" s="33">
        <f t="shared" si="207"/>
        <v>1.3827181712160364</v>
      </c>
      <c r="MD39" s="33">
        <f t="shared" si="597"/>
        <v>909.69844788571424</v>
      </c>
      <c r="ME39" s="30">
        <f t="shared" si="598"/>
        <v>4.8577785306003839E-2</v>
      </c>
      <c r="MF39" s="31">
        <f t="shared" si="599"/>
        <v>1.3161089277982504E-3</v>
      </c>
      <c r="MG39" s="139">
        <f t="shared" si="211"/>
        <v>1.0078160042303668</v>
      </c>
      <c r="MH39" s="32">
        <f t="shared" si="600"/>
        <v>25.056345899038945</v>
      </c>
      <c r="MI39" s="33">
        <f t="shared" si="213"/>
        <v>28.98267530141835</v>
      </c>
      <c r="MJ39" s="33">
        <f t="shared" si="601"/>
        <v>0.67884693235800009</v>
      </c>
      <c r="MK39" s="33">
        <f t="shared" si="215"/>
        <v>0.78400032218025428</v>
      </c>
      <c r="ML39" s="33">
        <f t="shared" si="602"/>
        <v>515.7983964</v>
      </c>
      <c r="MM39" s="30">
        <f t="shared" si="603"/>
        <v>4.8577789450139797E-2</v>
      </c>
      <c r="MN39" s="31">
        <f t="shared" si="604"/>
        <v>1.3161090400745576E-3</v>
      </c>
      <c r="MO39" s="139">
        <f t="shared" si="605"/>
        <v>1.0078160048971445</v>
      </c>
      <c r="MP39" s="34">
        <v>3.2203286865581253</v>
      </c>
      <c r="MQ39" s="35">
        <v>3.6588286865581252</v>
      </c>
      <c r="MR39" s="35">
        <v>2.5145</v>
      </c>
      <c r="MS39" s="36">
        <v>2.9704999999999999</v>
      </c>
      <c r="MT39" s="34">
        <f t="shared" si="606"/>
        <v>1.0891823940041245</v>
      </c>
      <c r="MU39" s="35">
        <f t="shared" si="651"/>
        <v>1.0802866561387867</v>
      </c>
      <c r="MV39" s="35">
        <f t="shared" si="607"/>
        <v>1.0892821641622812</v>
      </c>
      <c r="MW39" s="36">
        <f t="shared" si="608"/>
        <v>1.0948091685905206</v>
      </c>
      <c r="MX39" s="41">
        <f t="shared" si="609"/>
        <v>3.5075253083055369</v>
      </c>
      <c r="MY39" s="271">
        <f t="shared" si="610"/>
        <v>3.9525838071865462</v>
      </c>
      <c r="MZ39" s="42">
        <f t="shared" si="611"/>
        <v>2.7390000017860561</v>
      </c>
      <c r="NA39" s="140">
        <f t="shared" si="612"/>
        <v>3.2521306352981414</v>
      </c>
      <c r="NB39" s="34">
        <f t="shared" si="613"/>
        <v>1.0891961883195893</v>
      </c>
      <c r="NC39" s="35">
        <f t="shared" si="652"/>
        <v>1.080262944040943</v>
      </c>
      <c r="ND39" s="35">
        <f t="shared" si="614"/>
        <v>1.0893007322974217</v>
      </c>
      <c r="NE39" s="141">
        <f t="shared" si="653"/>
        <v>1.0948224159800184</v>
      </c>
      <c r="NF39" s="37">
        <f t="shared" si="615"/>
        <v>3.5075697305353395</v>
      </c>
      <c r="NG39" s="38">
        <f t="shared" si="654"/>
        <v>3.9524970486827371</v>
      </c>
      <c r="NH39" s="38">
        <f t="shared" si="616"/>
        <v>2.739046691361867</v>
      </c>
      <c r="NI39" s="39">
        <f t="shared" si="655"/>
        <v>3.2521699866686449</v>
      </c>
      <c r="NJ39" s="118">
        <f t="shared" si="617"/>
        <v>-4.4422229802609792E-5</v>
      </c>
      <c r="NK39" s="118">
        <f t="shared" si="618"/>
        <v>8.6758503809125642E-5</v>
      </c>
      <c r="NL39" s="118">
        <f t="shared" si="619"/>
        <v>-4.6689575810887618E-5</v>
      </c>
      <c r="NM39" s="118">
        <f t="shared" si="620"/>
        <v>-3.935137050348203E-5</v>
      </c>
      <c r="NN39" s="119">
        <f t="shared" si="621"/>
        <v>0.51312329530677792</v>
      </c>
      <c r="NO39" s="120">
        <f t="shared" si="622"/>
        <v>0.61752287363707192</v>
      </c>
      <c r="NP39" s="120">
        <f t="shared" si="663"/>
        <v>0.25539974386669456</v>
      </c>
      <c r="NQ39" s="120">
        <f t="shared" si="623"/>
        <v>1.578800144224192E-2</v>
      </c>
      <c r="NR39" s="120">
        <f>R39*JE39+0.003</f>
        <v>0.18007327206042828</v>
      </c>
      <c r="NS39" s="120">
        <f t="shared" si="624"/>
        <v>0</v>
      </c>
      <c r="NT39" s="120">
        <f t="shared" si="625"/>
        <v>0.6851053274228055</v>
      </c>
      <c r="NU39" s="120">
        <f t="shared" si="626"/>
        <v>1.8946940892066319E-2</v>
      </c>
      <c r="NV39" s="120">
        <f t="shared" si="627"/>
        <v>6.046896029382867E-4</v>
      </c>
      <c r="NW39" s="120">
        <f t="shared" si="628"/>
        <v>3.5688182317728696E-2</v>
      </c>
      <c r="NX39" s="120">
        <f t="shared" si="629"/>
        <v>6.6834861913833962E-2</v>
      </c>
      <c r="NY39" s="120">
        <f t="shared" si="630"/>
        <v>0.71513985943621483</v>
      </c>
      <c r="NZ39" s="120">
        <f t="shared" si="631"/>
        <v>0.16204808332798162</v>
      </c>
      <c r="OA39" s="120">
        <f t="shared" si="632"/>
        <v>4.0312640195885782E-4</v>
      </c>
      <c r="OB39" s="120">
        <f t="shared" si="633"/>
        <v>0.42096474496702424</v>
      </c>
      <c r="OC39" s="121">
        <f t="shared" si="634"/>
        <v>0.26485404608696955</v>
      </c>
      <c r="OD39" s="4"/>
      <c r="OE39" s="4">
        <f t="shared" si="255"/>
        <v>10725.451842854407</v>
      </c>
      <c r="OF39" s="4"/>
      <c r="OG39" s="4"/>
      <c r="OH39" s="4">
        <f t="shared" si="256"/>
        <v>0</v>
      </c>
      <c r="OI39" s="4"/>
      <c r="OJ39" s="583">
        <f t="shared" si="257"/>
        <v>9773.1587216494536</v>
      </c>
      <c r="OK39" s="284">
        <f t="shared" si="258"/>
        <v>404.88839999999999</v>
      </c>
      <c r="OL39" s="584">
        <f t="shared" si="664"/>
        <v>4.1428611929026915E-2</v>
      </c>
      <c r="OM39" s="585">
        <f t="shared" si="281"/>
        <v>744.81</v>
      </c>
      <c r="ON39" s="284">
        <f t="shared" si="665"/>
        <v>782.05049999999994</v>
      </c>
      <c r="OO39" s="33">
        <f t="shared" si="666"/>
        <v>1.9315211302670068</v>
      </c>
      <c r="OP39" s="586">
        <f t="shared" si="481"/>
        <v>3.8591627409520352E-2</v>
      </c>
      <c r="OQ39" s="33">
        <f t="shared" si="260"/>
        <v>0.15253664159184632</v>
      </c>
      <c r="OR39" s="39">
        <f t="shared" si="261"/>
        <v>0.3326099136522746</v>
      </c>
      <c r="OS39" s="587"/>
      <c r="OT39" s="284">
        <f t="shared" si="469"/>
        <v>0</v>
      </c>
      <c r="OU39" s="584"/>
      <c r="OV39" s="585">
        <f t="shared" si="283"/>
        <v>0</v>
      </c>
      <c r="OW39" s="284">
        <f t="shared" si="667"/>
        <v>0</v>
      </c>
      <c r="OX39" s="33"/>
      <c r="OY39" s="33"/>
      <c r="OZ39" s="33"/>
      <c r="PA39" s="588"/>
      <c r="PB39" s="32">
        <f t="shared" si="263"/>
        <v>3.9525838071865462</v>
      </c>
      <c r="PC39" s="589">
        <f t="shared" si="264"/>
        <v>1.0385916274095204</v>
      </c>
      <c r="PD39" s="590">
        <f t="shared" si="297"/>
        <v>4.1051204487783926</v>
      </c>
      <c r="PE39" s="591">
        <f t="shared" si="265"/>
        <v>0.51312329530677792</v>
      </c>
      <c r="PF39" s="592">
        <f t="shared" si="266"/>
        <v>0.61752287363707192</v>
      </c>
      <c r="PG39" s="592">
        <f t="shared" si="267"/>
        <v>0.25539974386669456</v>
      </c>
      <c r="PH39" s="592">
        <f t="shared" si="268"/>
        <v>1.578800144224192E-2</v>
      </c>
      <c r="PI39" s="593">
        <f t="shared" si="284"/>
        <v>0.3326099136522746</v>
      </c>
      <c r="PJ39" s="593">
        <f t="shared" si="285"/>
        <v>0</v>
      </c>
      <c r="PK39" s="592">
        <f t="shared" si="269"/>
        <v>0.6851053274228055</v>
      </c>
      <c r="PL39" s="592">
        <f t="shared" si="270"/>
        <v>1.8946940892066319E-2</v>
      </c>
      <c r="PM39" s="592">
        <f t="shared" si="271"/>
        <v>6.046896029382867E-4</v>
      </c>
      <c r="PN39" s="592">
        <f t="shared" si="272"/>
        <v>3.5688182317728696E-2</v>
      </c>
      <c r="PO39" s="592">
        <f t="shared" si="273"/>
        <v>6.6834861913833962E-2</v>
      </c>
      <c r="PP39" s="592">
        <f t="shared" si="274"/>
        <v>0.71513985943621483</v>
      </c>
      <c r="PQ39" s="592">
        <f t="shared" si="275"/>
        <v>0.16204808332798162</v>
      </c>
      <c r="PR39" s="592">
        <f t="shared" si="276"/>
        <v>4.0312640195885782E-4</v>
      </c>
      <c r="PS39" s="592">
        <f t="shared" si="277"/>
        <v>0.42096474496702424</v>
      </c>
      <c r="PT39" s="594">
        <f t="shared" si="278"/>
        <v>0.26485404608696955</v>
      </c>
      <c r="PU39" s="334"/>
      <c r="PV39" s="310">
        <f t="shared" si="286"/>
        <v>4.1050336902745839</v>
      </c>
      <c r="PW39" s="281">
        <f t="shared" si="287"/>
        <v>8.6758503808681553E-5</v>
      </c>
      <c r="PX39" s="4"/>
      <c r="QA39" s="133">
        <f t="shared" si="288"/>
        <v>445.24917249661496</v>
      </c>
      <c r="QB39" s="323">
        <f t="shared" si="289"/>
        <v>0</v>
      </c>
      <c r="QC39" s="258"/>
      <c r="QD39" s="323">
        <v>0</v>
      </c>
      <c r="QF39" s="133">
        <f t="shared" si="279"/>
        <v>822.41127249661417</v>
      </c>
      <c r="QH39" s="133">
        <f t="shared" si="290"/>
        <v>0</v>
      </c>
      <c r="QJ39" s="390">
        <f>'лист 1'!E142</f>
        <v>744.81</v>
      </c>
      <c r="QK39" s="390">
        <f>'лист 1'!F142</f>
        <v>0</v>
      </c>
      <c r="QM39" s="389">
        <f t="shared" si="291"/>
        <v>0</v>
      </c>
      <c r="QN39" s="389">
        <f t="shared" si="292"/>
        <v>0</v>
      </c>
      <c r="QP39" s="4">
        <f t="shared" si="293"/>
        <v>9773.1587216494536</v>
      </c>
      <c r="QQ39" s="4">
        <f t="shared" si="294"/>
        <v>10150.320821649453</v>
      </c>
      <c r="QS39" s="395">
        <f t="shared" si="295"/>
        <v>9.1521984955107794</v>
      </c>
      <c r="QU39" s="5">
        <v>2</v>
      </c>
    </row>
    <row r="40" spans="1:463" ht="15.05" customHeight="1" x14ac:dyDescent="0.3">
      <c r="A40" s="452">
        <f t="shared" si="639"/>
        <v>29</v>
      </c>
      <c r="B40" s="25" t="s">
        <v>236</v>
      </c>
      <c r="C40" s="26">
        <v>9</v>
      </c>
      <c r="D40" s="256">
        <v>4255.3</v>
      </c>
      <c r="E40" s="27">
        <v>4255.3</v>
      </c>
      <c r="F40" s="28">
        <v>485.66</v>
      </c>
      <c r="G40" s="311">
        <f t="shared" si="280"/>
        <v>3769.6400000000003</v>
      </c>
      <c r="H40" s="27"/>
      <c r="I40" s="257"/>
      <c r="J40" s="32">
        <v>3.1357931637667993</v>
      </c>
      <c r="K40" s="33">
        <v>3.6752931637667992</v>
      </c>
      <c r="L40" s="33">
        <v>2.4556999999999998</v>
      </c>
      <c r="M40" s="122">
        <v>2.8302999999999998</v>
      </c>
      <c r="N40" s="1">
        <v>0.37459999999999999</v>
      </c>
      <c r="O40" s="2">
        <v>0.45169999999999999</v>
      </c>
      <c r="P40" s="2">
        <v>0.30549316376679941</v>
      </c>
      <c r="Q40" s="2">
        <v>1.46E-2</v>
      </c>
      <c r="R40" s="2">
        <v>0.22359999999999999</v>
      </c>
      <c r="S40" s="2">
        <v>1.2699999999999999E-2</v>
      </c>
      <c r="T40" s="2">
        <v>0.6542</v>
      </c>
      <c r="U40" s="2">
        <v>1.5599999999999999E-2</v>
      </c>
      <c r="V40" s="2">
        <v>5.0000000000000001E-4</v>
      </c>
      <c r="W40" s="2">
        <v>3.7699999999999997E-2</v>
      </c>
      <c r="X40" s="2">
        <v>7.6899999999999996E-2</v>
      </c>
      <c r="Y40" s="2">
        <v>0.74119999999999997</v>
      </c>
      <c r="Z40" s="2">
        <v>0.1178</v>
      </c>
      <c r="AA40" s="2">
        <v>2.0000000000000001E-4</v>
      </c>
      <c r="AB40" s="2">
        <v>0.3453</v>
      </c>
      <c r="AC40" s="3">
        <v>0.30320000000000003</v>
      </c>
      <c r="AD40" s="123">
        <v>614.47</v>
      </c>
      <c r="AE40" s="60">
        <v>135.18340000000001</v>
      </c>
      <c r="AF40" s="60">
        <v>413.57087691000004</v>
      </c>
      <c r="AG40" s="60">
        <f t="shared" si="0"/>
        <v>40.932763971290349</v>
      </c>
      <c r="AH40" s="60">
        <f t="shared" si="1"/>
        <v>129.4228702202154</v>
      </c>
      <c r="AI40" s="60">
        <v>15.9147961992083</v>
      </c>
      <c r="AJ40" s="60">
        <v>86.077152411603862</v>
      </c>
      <c r="AK40" s="60">
        <f t="shared" si="2"/>
        <v>1.6651625134024768</v>
      </c>
      <c r="AL40" s="60">
        <f t="shared" si="3"/>
        <v>50.378202837634568</v>
      </c>
      <c r="AM40" s="60">
        <v>63.260811276040613</v>
      </c>
      <c r="AN40" s="124">
        <v>1594.1724441562235</v>
      </c>
      <c r="AO40" s="123">
        <v>717.59</v>
      </c>
      <c r="AP40" s="60">
        <v>157.8698</v>
      </c>
      <c r="AQ40" s="60">
        <v>482.97610227000001</v>
      </c>
      <c r="AR40" s="60">
        <f t="shared" si="4"/>
        <v>47.802076746070988</v>
      </c>
      <c r="AS40" s="60">
        <f t="shared" si="5"/>
        <v>151.14254144437379</v>
      </c>
      <c r="AT40" s="125">
        <v>63.300655807366702</v>
      </c>
      <c r="AU40" s="126">
        <v>3.0408183508909943</v>
      </c>
      <c r="AV40" s="60">
        <v>103.78676873964775</v>
      </c>
      <c r="AW40" s="60">
        <f t="shared" si="6"/>
        <v>2.0077550412684859</v>
      </c>
      <c r="AX40" s="60">
        <f t="shared" si="7"/>
        <v>60.74307456671616</v>
      </c>
      <c r="AY40" s="60">
        <v>76.276166340850736</v>
      </c>
      <c r="AZ40" s="124">
        <v>1922.1593917894384</v>
      </c>
      <c r="BA40" s="127">
        <v>165</v>
      </c>
      <c r="BB40" s="60">
        <v>841.0324999999998</v>
      </c>
      <c r="BC40" s="60">
        <v>87.707659813355988</v>
      </c>
      <c r="BD40" s="61">
        <v>70.166127850684788</v>
      </c>
      <c r="BE40" s="61">
        <v>17.541531962671201</v>
      </c>
      <c r="BF40" s="60">
        <v>32.890378124999998</v>
      </c>
      <c r="BG40" s="61">
        <v>26.312302500000001</v>
      </c>
      <c r="BH40" s="61">
        <v>6.5780756249999968</v>
      </c>
      <c r="BI40" s="60">
        <v>70.199029269499974</v>
      </c>
      <c r="BJ40" s="61">
        <f t="shared" si="8"/>
        <v>41.08524546250171</v>
      </c>
      <c r="BK40" s="60">
        <f t="shared" si="9"/>
        <v>1.358000221218477</v>
      </c>
      <c r="BL40" s="60">
        <v>51.591478360392784</v>
      </c>
      <c r="BM40" s="124">
        <v>1300.105254681898</v>
      </c>
      <c r="BN40" s="123">
        <v>22.82</v>
      </c>
      <c r="BO40" s="60">
        <v>5.0204000000000004</v>
      </c>
      <c r="BP40" s="60">
        <v>15.359069460000001</v>
      </c>
      <c r="BQ40" s="60">
        <f t="shared" si="10"/>
        <v>1.5201485407340403</v>
      </c>
      <c r="BR40" s="60">
        <f t="shared" si="11"/>
        <v>4.8064671968123998</v>
      </c>
      <c r="BS40" s="60">
        <v>2.8488264520833302</v>
      </c>
      <c r="BT40" s="60">
        <v>3.3615256015820831</v>
      </c>
      <c r="BU40" s="60">
        <f t="shared" si="12"/>
        <v>6.5028712762605398E-2</v>
      </c>
      <c r="BV40" s="60">
        <f t="shared" si="13"/>
        <v>1.9673933657867426</v>
      </c>
      <c r="BW40" s="60">
        <v>2.4704910756832708</v>
      </c>
      <c r="BX40" s="124">
        <v>62.256375107218417</v>
      </c>
      <c r="BY40" s="59">
        <v>623.32000000000005</v>
      </c>
      <c r="BZ40" s="60">
        <v>45.502360000000003</v>
      </c>
      <c r="CA40" s="61">
        <f t="shared" si="14"/>
        <v>26.631075232480001</v>
      </c>
      <c r="CB40" s="61">
        <f t="shared" si="15"/>
        <v>0.8802431542000001</v>
      </c>
      <c r="CC40" s="60">
        <v>33.441118000000003</v>
      </c>
      <c r="CD40" s="62">
        <v>842.71617359999993</v>
      </c>
      <c r="CE40" s="123">
        <v>35.299999999999997</v>
      </c>
      <c r="CF40" s="60">
        <v>2.5768999999999997</v>
      </c>
      <c r="CG40" s="61">
        <f t="shared" si="16"/>
        <v>1.5081771091999998</v>
      </c>
      <c r="CH40" s="61">
        <f t="shared" si="17"/>
        <v>4.9850130499999999E-2</v>
      </c>
      <c r="CI40" s="60">
        <v>1.893845</v>
      </c>
      <c r="CJ40" s="124">
        <v>47.724893999999999</v>
      </c>
      <c r="CK40" s="128">
        <v>1030.1936847446186</v>
      </c>
      <c r="CL40" s="129">
        <v>226.64261064381611</v>
      </c>
      <c r="CM40" s="129">
        <v>105.29051286734385</v>
      </c>
      <c r="CN40" s="130">
        <v>67.664980204363843</v>
      </c>
      <c r="CO40" s="131">
        <f t="shared" si="483"/>
        <v>32.983294600617157</v>
      </c>
      <c r="CP40" s="129">
        <v>693.37495009841984</v>
      </c>
      <c r="CQ40" s="131">
        <f t="shared" si="19"/>
        <v>68.626092311041006</v>
      </c>
      <c r="CR40" s="129">
        <v>216.98475688379949</v>
      </c>
      <c r="CS40" s="129">
        <v>150.05162835985664</v>
      </c>
      <c r="CT40" s="131">
        <f t="shared" si="20"/>
        <v>2.9027487506214267</v>
      </c>
      <c r="CU40" s="131">
        <f t="shared" si="21"/>
        <v>87.82041642691658</v>
      </c>
      <c r="CV40" s="129">
        <f t="shared" si="484"/>
        <v>2205.5533867140553</v>
      </c>
      <c r="CW40" s="124">
        <f t="shared" si="485"/>
        <v>2778.9972672597096</v>
      </c>
      <c r="CX40" s="123">
        <v>49.234800000000007</v>
      </c>
      <c r="CY40" s="60">
        <v>3.5941404000000001</v>
      </c>
      <c r="CZ40" s="60">
        <f t="shared" si="24"/>
        <v>6.9528646038000005E-2</v>
      </c>
      <c r="DA40" s="60">
        <f t="shared" si="25"/>
        <v>2.1035353636272003</v>
      </c>
      <c r="DB40" s="60">
        <v>2.6414470200000002</v>
      </c>
      <c r="DC40" s="124">
        <v>66.564464904000005</v>
      </c>
      <c r="DD40" s="123">
        <v>1.6240000000000001</v>
      </c>
      <c r="DE40" s="60">
        <v>0.118552</v>
      </c>
      <c r="DF40" s="60">
        <f t="shared" si="26"/>
        <v>2.2933884400000003E-3</v>
      </c>
      <c r="DG40" s="60">
        <f t="shared" si="27"/>
        <v>6.9384691935999998E-2</v>
      </c>
      <c r="DH40" s="60">
        <v>8.7127599999999999E-2</v>
      </c>
      <c r="DI40" s="124">
        <v>2.19561552</v>
      </c>
      <c r="DJ40" s="59">
        <v>62.199473125872004</v>
      </c>
      <c r="DK40" s="60">
        <v>13.68388408769184</v>
      </c>
      <c r="DL40" s="60">
        <v>1.0240704703826462</v>
      </c>
      <c r="DM40" s="60">
        <v>41.863541985787528</v>
      </c>
      <c r="DN40" s="60">
        <f t="shared" si="28"/>
        <v>4.143402204501335</v>
      </c>
      <c r="DO40" s="60">
        <f t="shared" si="29"/>
        <v>13.100776829032348</v>
      </c>
      <c r="DP40" s="60">
        <v>8.6702807858905828</v>
      </c>
      <c r="DQ40" s="60">
        <f t="shared" si="30"/>
        <v>0.16772658180305333</v>
      </c>
      <c r="DR40" s="60">
        <f t="shared" si="31"/>
        <v>5.0744378949966098</v>
      </c>
      <c r="DS40" s="60">
        <v>6.3720625227812304</v>
      </c>
      <c r="DT40" s="62">
        <v>160.57597557408698</v>
      </c>
      <c r="DU40" s="123">
        <v>125.97</v>
      </c>
      <c r="DV40" s="60">
        <v>27.7134</v>
      </c>
      <c r="DW40" s="60">
        <v>84.78448641</v>
      </c>
      <c r="DX40" s="60">
        <f t="shared" si="32"/>
        <v>8.3914597579433412</v>
      </c>
      <c r="DY40" s="60">
        <f t="shared" si="33"/>
        <v>26.5324571771454</v>
      </c>
      <c r="DZ40" s="60">
        <v>2.4523837501666699</v>
      </c>
      <c r="EA40" s="60">
        <v>1.2907753662375001</v>
      </c>
      <c r="EB40" s="60"/>
      <c r="EC40" s="60">
        <v>17.681406323427503</v>
      </c>
      <c r="ED40" s="60">
        <f t="shared" si="34"/>
        <v>0.34204680532670506</v>
      </c>
      <c r="EE40" s="60">
        <f t="shared" si="35"/>
        <v>10.348361316099767</v>
      </c>
      <c r="EF40" s="60">
        <v>12.994622592491584</v>
      </c>
      <c r="EG40" s="124">
        <v>327.4644893307879</v>
      </c>
      <c r="EH40" s="128">
        <v>678.16959404761951</v>
      </c>
      <c r="EI40" s="129">
        <v>149.19731069047626</v>
      </c>
      <c r="EJ40" s="129">
        <v>1049.2017467627084</v>
      </c>
      <c r="EK40" s="129">
        <v>456.44407978253241</v>
      </c>
      <c r="EL40" s="129">
        <f t="shared" si="36"/>
        <v>45.176096352396364</v>
      </c>
      <c r="EM40" s="129">
        <v>142.83961032714569</v>
      </c>
      <c r="EN40" s="129">
        <v>170.30992938368354</v>
      </c>
      <c r="EO40" s="129">
        <f t="shared" si="37"/>
        <v>3.2946455839273581</v>
      </c>
      <c r="EP40" s="129">
        <f t="shared" si="38"/>
        <v>99.676951750529696</v>
      </c>
      <c r="EQ40" s="129">
        <v>2503.32266066702</v>
      </c>
      <c r="ER40" s="124">
        <v>3154.1865524404452</v>
      </c>
      <c r="ES40" s="123">
        <v>188.06</v>
      </c>
      <c r="ET40" s="60">
        <v>41.373199999999997</v>
      </c>
      <c r="EU40" s="60">
        <v>126.57434718</v>
      </c>
      <c r="EV40" s="60">
        <f t="shared" si="39"/>
        <v>12.527569437793321</v>
      </c>
      <c r="EW40" s="60">
        <f t="shared" si="40"/>
        <v>39.610176206509202</v>
      </c>
      <c r="EX40" s="60">
        <v>14.703954746425</v>
      </c>
      <c r="EY40" s="60">
        <v>27.061939640628999</v>
      </c>
      <c r="EZ40" s="60">
        <f t="shared" si="41"/>
        <v>0.52351322234796804</v>
      </c>
      <c r="FA40" s="60">
        <f t="shared" si="42"/>
        <v>15.838487289591653</v>
      </c>
      <c r="FB40" s="60">
        <v>19.888672078352698</v>
      </c>
      <c r="FC40" s="124">
        <v>501.19453637448805</v>
      </c>
      <c r="FD40" s="123">
        <v>0.83333333333333293</v>
      </c>
      <c r="FE40" s="60">
        <v>6.0833333333333302E-2</v>
      </c>
      <c r="FF40" s="60">
        <f t="shared" si="43"/>
        <v>1.1768208333333328E-3</v>
      </c>
      <c r="FG40" s="60">
        <f t="shared" si="44"/>
        <v>3.5603803333333316E-2</v>
      </c>
      <c r="FH40" s="60">
        <v>4.4708333333333301E-2</v>
      </c>
      <c r="FI40" s="124">
        <v>1.1266499999999995</v>
      </c>
      <c r="FJ40" s="123">
        <v>1086.7343783333299</v>
      </c>
      <c r="FK40" s="60">
        <v>79.331609618333104</v>
      </c>
      <c r="FL40" s="60">
        <f t="shared" si="45"/>
        <v>1.5346699880666539</v>
      </c>
      <c r="FM40" s="60">
        <f t="shared" si="46"/>
        <v>46.430252498102583</v>
      </c>
      <c r="FN40" s="60">
        <v>58.3035</v>
      </c>
      <c r="FO40" s="124">
        <v>1469.2433855419954</v>
      </c>
      <c r="FP40" s="123">
        <v>845.65191666666715</v>
      </c>
      <c r="FQ40" s="60">
        <v>61.732589916666697</v>
      </c>
      <c r="FR40" s="60">
        <f t="shared" si="47"/>
        <v>1.1942169519379173</v>
      </c>
      <c r="FS40" s="60">
        <f t="shared" si="48"/>
        <v>36.130109435347684</v>
      </c>
      <c r="FT40" s="60">
        <v>45.369225329166703</v>
      </c>
      <c r="FU40" s="62">
        <v>1143.3044782950008</v>
      </c>
      <c r="FV40" s="132">
        <f t="shared" si="486"/>
        <v>4196.1567573400944</v>
      </c>
      <c r="FW40" s="133">
        <f t="shared" si="487"/>
        <v>1244.9565503914187</v>
      </c>
      <c r="FX40" s="133">
        <f t="shared" si="488"/>
        <v>132.50254330219295</v>
      </c>
      <c r="FY40" s="133">
        <f t="shared" si="489"/>
        <v>841.0324999999998</v>
      </c>
      <c r="FZ40" s="133">
        <f t="shared" si="490"/>
        <v>623.32000000000005</v>
      </c>
      <c r="GA40" s="133">
        <f t="shared" si="491"/>
        <v>35.299999999999997</v>
      </c>
      <c r="GB40" s="133">
        <f t="shared" si="492"/>
        <v>49.234800000000007</v>
      </c>
      <c r="GC40" s="133">
        <f t="shared" si="493"/>
        <v>1.6240000000000001</v>
      </c>
      <c r="GD40" s="133">
        <f t="shared" si="494"/>
        <v>1086.7343783333299</v>
      </c>
      <c r="GE40" s="133">
        <f t="shared" si="495"/>
        <v>845.65191666666715</v>
      </c>
      <c r="GF40" s="133">
        <f t="shared" si="496"/>
        <v>2314.9474540967399</v>
      </c>
      <c r="GG40" s="134">
        <f t="shared" si="497"/>
        <v>883.8163806677411</v>
      </c>
      <c r="GH40" s="134">
        <f t="shared" si="498"/>
        <v>229.11960932177075</v>
      </c>
      <c r="GI40" s="133">
        <f t="shared" si="499"/>
        <v>830.11664578415412</v>
      </c>
      <c r="GJ40" s="134">
        <f t="shared" si="500"/>
        <v>592.72566503465634</v>
      </c>
      <c r="GK40" s="135">
        <f t="shared" si="501"/>
        <v>16.05860651269446</v>
      </c>
      <c r="GL40" s="132">
        <f t="shared" si="502"/>
        <v>12201.577545914597</v>
      </c>
      <c r="GM40" s="136">
        <f t="shared" si="503"/>
        <v>15373.987707852393</v>
      </c>
      <c r="GN40" s="114">
        <f t="shared" si="504"/>
        <v>13340.242161957392</v>
      </c>
      <c r="GO40" s="115">
        <f t="shared" si="505"/>
        <v>7048.8056289098922</v>
      </c>
      <c r="GP40" s="115">
        <f t="shared" si="506"/>
        <v>473.20112561402544</v>
      </c>
      <c r="GQ40" s="30">
        <f t="shared" si="507"/>
        <v>0.5283866322165498</v>
      </c>
      <c r="GR40" s="31">
        <f t="shared" si="508"/>
        <v>3.5471704326587229E-2</v>
      </c>
      <c r="GS40" s="137">
        <f t="shared" si="72"/>
        <v>1.088292752268522</v>
      </c>
      <c r="GT40" s="116">
        <f t="shared" si="509"/>
        <v>15373.987707852393</v>
      </c>
      <c r="GU40" s="115">
        <f t="shared" si="640"/>
        <v>7147.6004918335393</v>
      </c>
      <c r="GV40" s="115">
        <f t="shared" si="641"/>
        <v>475.87775651218925</v>
      </c>
      <c r="GW40" s="24">
        <f t="shared" si="510"/>
        <v>0.46491519491607519</v>
      </c>
      <c r="GX40" s="117">
        <f t="shared" si="511"/>
        <v>3.0953436776141735E-2</v>
      </c>
      <c r="GY40" s="137">
        <f t="shared" si="78"/>
        <v>1.0776468983999732</v>
      </c>
      <c r="GZ40" s="114">
        <f t="shared" si="512"/>
        <v>10445.964463119271</v>
      </c>
      <c r="HA40" s="115">
        <f t="shared" si="513"/>
        <v>5764.6958960804077</v>
      </c>
      <c r="HB40" s="115">
        <f t="shared" si="514"/>
        <v>296.25383572271437</v>
      </c>
      <c r="HC40" s="30">
        <f t="shared" si="515"/>
        <v>0.55185865474014939</v>
      </c>
      <c r="HD40" s="31">
        <f t="shared" si="516"/>
        <v>2.8360601528817565E-2</v>
      </c>
      <c r="HE40" s="137">
        <f t="shared" si="84"/>
        <v>1.0908693083745953</v>
      </c>
      <c r="HF40" s="114">
        <f t="shared" si="517"/>
        <v>12040.136907275495</v>
      </c>
      <c r="HG40" s="115">
        <f t="shared" si="518"/>
        <v>6985.6493895849344</v>
      </c>
      <c r="HH40" s="115">
        <f t="shared" si="519"/>
        <v>349.92722309342736</v>
      </c>
      <c r="HI40" s="30">
        <f t="shared" si="520"/>
        <v>0.58019684023391094</v>
      </c>
      <c r="HJ40" s="31">
        <f t="shared" si="521"/>
        <v>2.9063392367405457E-2</v>
      </c>
      <c r="HK40" s="138">
        <f t="shared" si="90"/>
        <v>1.095418764342365</v>
      </c>
      <c r="HL40" s="29">
        <f t="shared" si="522"/>
        <v>3.4126609727405861</v>
      </c>
      <c r="HM40" s="30">
        <f t="shared" si="523"/>
        <v>3.960668278643916</v>
      </c>
      <c r="HN40" s="30">
        <f t="shared" si="524"/>
        <v>2.6788477605754935</v>
      </c>
      <c r="HO40" s="31">
        <f t="shared" si="525"/>
        <v>3.1003637287181953</v>
      </c>
      <c r="HR40" s="32">
        <f t="shared" si="526"/>
        <v>969.01070913057697</v>
      </c>
      <c r="HS40" s="33">
        <f t="shared" si="96"/>
        <v>1120.8546872513384</v>
      </c>
      <c r="HT40" s="33">
        <f t="shared" si="527"/>
        <v>42.597926484692827</v>
      </c>
      <c r="HU40" s="33">
        <f t="shared" si="98"/>
        <v>49.196345297171746</v>
      </c>
      <c r="HV40" s="33">
        <f t="shared" si="528"/>
        <v>1265.2162255208123</v>
      </c>
      <c r="HW40" s="30">
        <f t="shared" si="529"/>
        <v>0.76588545861534019</v>
      </c>
      <c r="HX40" s="31">
        <f t="shared" si="530"/>
        <v>3.3668495254364814E-2</v>
      </c>
      <c r="HY40" s="139">
        <f t="shared" si="102"/>
        <v>1.1252295012799249</v>
      </c>
      <c r="HZ40" s="32">
        <f t="shared" si="531"/>
        <v>1133.9602515335298</v>
      </c>
      <c r="IA40" s="33">
        <f t="shared" si="104"/>
        <v>1311.651822948834</v>
      </c>
      <c r="IB40" s="33">
        <f t="shared" si="532"/>
        <v>52.850650138230471</v>
      </c>
      <c r="IC40" s="33">
        <f t="shared" si="106"/>
        <v>61.037215844642375</v>
      </c>
      <c r="ID40" s="33">
        <f t="shared" si="533"/>
        <v>1525.5233268170145</v>
      </c>
      <c r="IE40" s="30">
        <f t="shared" si="534"/>
        <v>0.74332540945114467</v>
      </c>
      <c r="IF40" s="31">
        <f t="shared" si="535"/>
        <v>3.4644275317967571E-2</v>
      </c>
      <c r="IG40" s="139">
        <f t="shared" si="110"/>
        <v>1.1218454899077475</v>
      </c>
      <c r="IH40" s="32">
        <f t="shared" si="536"/>
        <v>50.123999464252087</v>
      </c>
      <c r="II40" s="33">
        <f t="shared" si="112"/>
        <v>57.978430180300393</v>
      </c>
      <c r="IJ40" s="33">
        <f t="shared" si="537"/>
        <v>97.836430571903264</v>
      </c>
      <c r="IK40" s="33">
        <f t="shared" si="114"/>
        <v>112.99129366749108</v>
      </c>
      <c r="IL40" s="33">
        <f t="shared" si="538"/>
        <v>1031.8295672078555</v>
      </c>
      <c r="IM40" s="30">
        <f t="shared" si="539"/>
        <v>4.8577789450139811E-2</v>
      </c>
      <c r="IN40" s="31">
        <f t="shared" si="540"/>
        <v>9.4818401876823458E-2</v>
      </c>
      <c r="IO40" s="139">
        <f t="shared" si="118"/>
        <v>1.0222995100575569</v>
      </c>
      <c r="IP40" s="32">
        <f t="shared" si="541"/>
        <v>36.104509886370955</v>
      </c>
      <c r="IQ40" s="33">
        <f t="shared" si="120"/>
        <v>41.762086585565285</v>
      </c>
      <c r="IR40" s="33">
        <f t="shared" si="542"/>
        <v>1.5851772534966457</v>
      </c>
      <c r="IS40" s="33">
        <f t="shared" si="122"/>
        <v>1.8307212100632761</v>
      </c>
      <c r="IT40" s="33">
        <f t="shared" si="543"/>
        <v>49.409821513665406</v>
      </c>
      <c r="IU40" s="30">
        <f t="shared" si="544"/>
        <v>0.73071524608493954</v>
      </c>
      <c r="IV40" s="31">
        <f t="shared" si="545"/>
        <v>3.208222990763545E-2</v>
      </c>
      <c r="IW40" s="139">
        <f t="shared" si="126"/>
        <v>1.119472616474203</v>
      </c>
      <c r="IX40" s="32">
        <f t="shared" si="546"/>
        <v>32.489911783625601</v>
      </c>
      <c r="IY40" s="33">
        <f t="shared" si="128"/>
        <v>37.581080960119735</v>
      </c>
      <c r="IZ40" s="33">
        <f t="shared" si="547"/>
        <v>0.8802431542000001</v>
      </c>
      <c r="JA40" s="33">
        <f t="shared" si="130"/>
        <v>1.0165928187855802</v>
      </c>
      <c r="JB40" s="33">
        <f t="shared" si="548"/>
        <v>668.82236</v>
      </c>
      <c r="JC40" s="30">
        <f t="shared" si="549"/>
        <v>4.8577789450139797E-2</v>
      </c>
      <c r="JD40" s="31">
        <f t="shared" si="550"/>
        <v>1.3161090400745574E-3</v>
      </c>
      <c r="JE40" s="139">
        <f t="shared" si="551"/>
        <v>1.0078160048971445</v>
      </c>
      <c r="JF40" s="32">
        <f t="shared" si="552"/>
        <v>1.8399760732239998</v>
      </c>
      <c r="JG40" s="33">
        <f t="shared" si="136"/>
        <v>2.1283003238982006</v>
      </c>
      <c r="JH40" s="33">
        <f t="shared" si="553"/>
        <v>4.9850130499999999E-2</v>
      </c>
      <c r="JI40" s="33">
        <f t="shared" si="138"/>
        <v>5.757191571445E-2</v>
      </c>
      <c r="JJ40" s="33">
        <f t="shared" si="554"/>
        <v>37.876899999999999</v>
      </c>
      <c r="JK40" s="30">
        <f t="shared" si="643"/>
        <v>4.857778945013979E-2</v>
      </c>
      <c r="JL40" s="31">
        <f t="shared" si="644"/>
        <v>1.3161090400745574E-3</v>
      </c>
      <c r="JM40" s="139">
        <f t="shared" si="645"/>
        <v>1.0078160048971445</v>
      </c>
      <c r="JN40" s="32">
        <f t="shared" si="555"/>
        <v>1628.6986068275085</v>
      </c>
      <c r="JO40" s="33">
        <f t="shared" si="141"/>
        <v>1883.9156785173791</v>
      </c>
      <c r="JP40" s="33">
        <f t="shared" si="556"/>
        <v>104.51213566227959</v>
      </c>
      <c r="JQ40" s="33">
        <f t="shared" si="143"/>
        <v>120.70106547636671</v>
      </c>
      <c r="JR40" s="33">
        <f t="shared" si="557"/>
        <v>2205.5533867140553</v>
      </c>
      <c r="JS40" s="30">
        <f t="shared" si="558"/>
        <v>0.73845349499974056</v>
      </c>
      <c r="JT40" s="31">
        <f t="shared" si="559"/>
        <v>4.7385901557335255E-2</v>
      </c>
      <c r="JU40" s="139">
        <f t="shared" si="147"/>
        <v>1.1230557388176907</v>
      </c>
      <c r="JV40" s="32">
        <f t="shared" si="560"/>
        <v>2.5663131436251843</v>
      </c>
      <c r="JW40" s="33">
        <f t="shared" si="149"/>
        <v>2.9684544132312509</v>
      </c>
      <c r="JX40" s="33">
        <f t="shared" si="561"/>
        <v>6.9528646038000005E-2</v>
      </c>
      <c r="JY40" s="33">
        <f t="shared" si="151"/>
        <v>8.0298633309286202E-2</v>
      </c>
      <c r="JZ40" s="33">
        <f t="shared" si="562"/>
        <v>52.828940400000008</v>
      </c>
      <c r="KA40" s="30">
        <f t="shared" si="563"/>
        <v>4.857778945013979E-2</v>
      </c>
      <c r="KB40" s="31">
        <f t="shared" si="564"/>
        <v>1.3161090400745572E-3</v>
      </c>
      <c r="KC40" s="139">
        <f t="shared" si="155"/>
        <v>1.0078160048971445</v>
      </c>
      <c r="KD40" s="32">
        <f t="shared" si="565"/>
        <v>8.4649324161919989E-2</v>
      </c>
      <c r="KE40" s="33">
        <f t="shared" si="157"/>
        <v>9.7913873258092851E-2</v>
      </c>
      <c r="KF40" s="33">
        <f t="shared" si="566"/>
        <v>2.2933884400000003E-3</v>
      </c>
      <c r="KG40" s="33">
        <f t="shared" si="159"/>
        <v>2.6486343093560004E-3</v>
      </c>
      <c r="KH40" s="33">
        <f t="shared" si="567"/>
        <v>1.7425519999999999</v>
      </c>
      <c r="KI40" s="30">
        <f t="shared" si="568"/>
        <v>4.857778945013979E-2</v>
      </c>
      <c r="KJ40" s="31">
        <f t="shared" si="569"/>
        <v>1.3161090400745576E-3</v>
      </c>
      <c r="KK40" s="139">
        <f t="shared" si="163"/>
        <v>1.0078160048971445</v>
      </c>
      <c r="KL40" s="32">
        <f t="shared" si="570"/>
        <v>98.057119176879183</v>
      </c>
      <c r="KM40" s="33">
        <f t="shared" si="165"/>
        <v>113.42266975189615</v>
      </c>
      <c r="KN40" s="33">
        <f t="shared" si="571"/>
        <v>4.3111287863043888</v>
      </c>
      <c r="KO40" s="33">
        <f t="shared" si="167"/>
        <v>4.978922635302939</v>
      </c>
      <c r="KP40" s="33">
        <f t="shared" si="572"/>
        <v>127.44125045562458</v>
      </c>
      <c r="KQ40" s="30">
        <f t="shared" si="573"/>
        <v>0.7694299830416601</v>
      </c>
      <c r="KR40" s="31">
        <f t="shared" si="574"/>
        <v>3.3828362252342592E-2</v>
      </c>
      <c r="KS40" s="139">
        <f t="shared" si="171"/>
        <v>1.125809691655516</v>
      </c>
      <c r="KT40" s="32">
        <f t="shared" si="575"/>
        <v>198.67799856175913</v>
      </c>
      <c r="KU40" s="33">
        <f t="shared" si="173"/>
        <v>229.8108409363868</v>
      </c>
      <c r="KV40" s="33">
        <f t="shared" si="576"/>
        <v>8.7335065632700459</v>
      </c>
      <c r="KW40" s="33">
        <f t="shared" si="175"/>
        <v>10.086326729920577</v>
      </c>
      <c r="KX40" s="33">
        <f t="shared" si="577"/>
        <v>259.89245184983167</v>
      </c>
      <c r="KY40" s="30">
        <f t="shared" si="578"/>
        <v>0.76446236567330994</v>
      </c>
      <c r="KZ40" s="31">
        <f t="shared" si="579"/>
        <v>3.3604310171795021E-2</v>
      </c>
      <c r="LA40" s="139">
        <f t="shared" si="179"/>
        <v>1.1249965603466188</v>
      </c>
      <c r="LB40" s="32">
        <f t="shared" si="580"/>
        <v>1123.2371104728597</v>
      </c>
      <c r="LC40" s="33">
        <f t="shared" si="181"/>
        <v>1299.248365683957</v>
      </c>
      <c r="LD40" s="33">
        <f t="shared" si="581"/>
        <v>48.470741936323719</v>
      </c>
      <c r="LE40" s="33">
        <f t="shared" si="183"/>
        <v>55.978859862260265</v>
      </c>
      <c r="LF40" s="33">
        <f t="shared" si="582"/>
        <v>2503.32266066702</v>
      </c>
      <c r="LG40" s="30">
        <f t="shared" si="583"/>
        <v>0.44869849505279868</v>
      </c>
      <c r="LH40" s="31">
        <f t="shared" si="584"/>
        <v>1.9362562684351884E-2</v>
      </c>
      <c r="LI40" s="139">
        <f t="shared" si="187"/>
        <v>1.0733103151345798</v>
      </c>
      <c r="LJ40" s="32">
        <f t="shared" si="585"/>
        <v>297.08056946524306</v>
      </c>
      <c r="LK40" s="33">
        <f t="shared" si="189"/>
        <v>343.63309470044669</v>
      </c>
      <c r="LL40" s="33">
        <f t="shared" si="586"/>
        <v>13.05108266014129</v>
      </c>
      <c r="LM40" s="33">
        <f t="shared" si="191"/>
        <v>15.072695364197177</v>
      </c>
      <c r="LN40" s="33">
        <f t="shared" si="587"/>
        <v>397.77344156705402</v>
      </c>
      <c r="LO40" s="30">
        <f t="shared" si="588"/>
        <v>0.74685873520080948</v>
      </c>
      <c r="LP40" s="31">
        <f t="shared" si="589"/>
        <v>3.2810342009576388E-2</v>
      </c>
      <c r="LQ40" s="139">
        <f t="shared" si="195"/>
        <v>1.12211508578325</v>
      </c>
      <c r="LR40" s="32">
        <f t="shared" si="590"/>
        <v>4.3436640066666643E-2</v>
      </c>
      <c r="LS40" s="33">
        <f t="shared" si="197"/>
        <v>5.0243161565113312E-2</v>
      </c>
      <c r="LT40" s="33">
        <f t="shared" si="591"/>
        <v>1.1768208333333328E-3</v>
      </c>
      <c r="LU40" s="33">
        <f t="shared" si="199"/>
        <v>1.359110380416666E-3</v>
      </c>
      <c r="LV40" s="33">
        <f t="shared" si="592"/>
        <v>0.89416666666666633</v>
      </c>
      <c r="LW40" s="30">
        <f t="shared" si="593"/>
        <v>4.857778945013979E-2</v>
      </c>
      <c r="LX40" s="31">
        <f t="shared" si="594"/>
        <v>1.3161090400745572E-3</v>
      </c>
      <c r="LY40" s="139">
        <f t="shared" si="203"/>
        <v>1.0078160048971445</v>
      </c>
      <c r="LZ40" s="32">
        <f t="shared" si="595"/>
        <v>56.644908047685149</v>
      </c>
      <c r="MA40" s="33">
        <f t="shared" si="205"/>
        <v>65.521165138757411</v>
      </c>
      <c r="MB40" s="33">
        <f t="shared" si="596"/>
        <v>1.5346699880666539</v>
      </c>
      <c r="MC40" s="33">
        <f t="shared" si="207"/>
        <v>1.7723903692181786</v>
      </c>
      <c r="MD40" s="33">
        <f t="shared" si="597"/>
        <v>1166.0661790015838</v>
      </c>
      <c r="ME40" s="30">
        <f t="shared" si="598"/>
        <v>4.8577781491086547E-2</v>
      </c>
      <c r="MF40" s="31">
        <f t="shared" si="599"/>
        <v>1.3161088244414037E-3</v>
      </c>
      <c r="MG40" s="139">
        <f t="shared" si="211"/>
        <v>1.0078160036165593</v>
      </c>
      <c r="MH40" s="32">
        <f t="shared" si="600"/>
        <v>44.07873351112417</v>
      </c>
      <c r="MI40" s="33">
        <f t="shared" si="213"/>
        <v>50.985871052317329</v>
      </c>
      <c r="MJ40" s="33">
        <f t="shared" si="601"/>
        <v>1.1942169519379173</v>
      </c>
      <c r="MK40" s="33">
        <f t="shared" si="215"/>
        <v>1.3792011577931007</v>
      </c>
      <c r="ML40" s="33">
        <f t="shared" si="602"/>
        <v>907.38450658333386</v>
      </c>
      <c r="MM40" s="30">
        <f t="shared" si="603"/>
        <v>4.8577789450139783E-2</v>
      </c>
      <c r="MN40" s="31">
        <f t="shared" si="604"/>
        <v>1.3161090400745574E-3</v>
      </c>
      <c r="MO40" s="139">
        <f t="shared" si="605"/>
        <v>1.0078160048971445</v>
      </c>
      <c r="MP40" s="34">
        <v>3.1357931637667993</v>
      </c>
      <c r="MQ40" s="35">
        <v>3.6752931637667992</v>
      </c>
      <c r="MR40" s="35">
        <v>2.4556999999999998</v>
      </c>
      <c r="MS40" s="36">
        <v>2.8302999999999998</v>
      </c>
      <c r="MT40" s="34">
        <f t="shared" si="606"/>
        <v>1.088292752268522</v>
      </c>
      <c r="MU40" s="35">
        <f t="shared" si="651"/>
        <v>1.0776468983999732</v>
      </c>
      <c r="MV40" s="35">
        <f t="shared" si="607"/>
        <v>1.0908693083745953</v>
      </c>
      <c r="MW40" s="36">
        <f t="shared" si="608"/>
        <v>1.095418764342365</v>
      </c>
      <c r="MX40" s="41">
        <f t="shared" si="609"/>
        <v>3.4126609727405861</v>
      </c>
      <c r="MY40" s="271">
        <f t="shared" si="610"/>
        <v>3.960668278643916</v>
      </c>
      <c r="MZ40" s="42">
        <f t="shared" si="611"/>
        <v>2.6788477605754935</v>
      </c>
      <c r="NA40" s="140">
        <f t="shared" si="612"/>
        <v>3.1003637287181953</v>
      </c>
      <c r="NB40" s="34">
        <f t="shared" si="613"/>
        <v>1.0883070302790157</v>
      </c>
      <c r="NC40" s="35">
        <f t="shared" si="652"/>
        <v>1.0775800198238517</v>
      </c>
      <c r="ND40" s="35">
        <f t="shared" si="614"/>
        <v>1.0908862087405189</v>
      </c>
      <c r="NE40" s="141">
        <f t="shared" si="653"/>
        <v>1.0954316623621356</v>
      </c>
      <c r="NF40" s="37">
        <f t="shared" si="615"/>
        <v>3.4127057456282843</v>
      </c>
      <c r="NG40" s="38">
        <f t="shared" si="654"/>
        <v>3.9604224802702936</v>
      </c>
      <c r="NH40" s="38">
        <f t="shared" si="616"/>
        <v>2.6788892628040921</v>
      </c>
      <c r="NI40" s="39">
        <f t="shared" si="655"/>
        <v>3.1004002339835521</v>
      </c>
      <c r="NJ40" s="118">
        <f t="shared" si="617"/>
        <v>-4.4772887698218966E-5</v>
      </c>
      <c r="NK40" s="118">
        <f t="shared" si="618"/>
        <v>2.4579837362237456E-4</v>
      </c>
      <c r="NL40" s="118">
        <f t="shared" si="619"/>
        <v>-4.1502228598666591E-5</v>
      </c>
      <c r="NM40" s="118">
        <f t="shared" si="620"/>
        <v>-3.6505265356812089E-5</v>
      </c>
      <c r="NN40" s="119">
        <f t="shared" si="621"/>
        <v>0.42151097117945985</v>
      </c>
      <c r="NO40" s="120">
        <f t="shared" si="622"/>
        <v>0.50673760779132948</v>
      </c>
      <c r="NP40" s="120">
        <f t="shared" si="663"/>
        <v>0.31230551164473203</v>
      </c>
      <c r="NQ40" s="120">
        <f t="shared" si="623"/>
        <v>1.6344300200523364E-2</v>
      </c>
      <c r="NR40" s="120">
        <f>R40*JE40+0.004</f>
        <v>0.22934765869500151</v>
      </c>
      <c r="NS40" s="120">
        <f t="shared" si="624"/>
        <v>1.2799263262193735E-2</v>
      </c>
      <c r="NT40" s="120">
        <f t="shared" si="625"/>
        <v>0.73470306433453325</v>
      </c>
      <c r="NU40" s="120">
        <f t="shared" si="626"/>
        <v>1.5721929676395453E-2</v>
      </c>
      <c r="NV40" s="120">
        <f t="shared" si="627"/>
        <v>5.0390800244857223E-4</v>
      </c>
      <c r="NW40" s="120">
        <f t="shared" si="628"/>
        <v>4.2443025375412953E-2</v>
      </c>
      <c r="NX40" s="120">
        <f t="shared" si="629"/>
        <v>8.6512235490654982E-2</v>
      </c>
      <c r="NY40" s="120">
        <f t="shared" si="630"/>
        <v>0.79553760557775044</v>
      </c>
      <c r="NZ40" s="120">
        <f t="shared" si="631"/>
        <v>0.13218515710526685</v>
      </c>
      <c r="OA40" s="120">
        <f t="shared" si="632"/>
        <v>2.0156320097942891E-4</v>
      </c>
      <c r="OB40" s="120">
        <f t="shared" si="633"/>
        <v>0.34799886604879793</v>
      </c>
      <c r="OC40" s="121">
        <f t="shared" si="634"/>
        <v>0.30556981268481426</v>
      </c>
      <c r="OD40" s="4"/>
      <c r="OE40" s="4">
        <f t="shared" si="255"/>
        <v>16587.686497928447</v>
      </c>
      <c r="OF40" s="4"/>
      <c r="OG40" s="4"/>
      <c r="OH40" s="4">
        <f t="shared" si="256"/>
        <v>0</v>
      </c>
      <c r="OI40" s="4"/>
      <c r="OJ40" s="583">
        <f t="shared" si="257"/>
        <v>14930.293569907253</v>
      </c>
      <c r="OK40" s="284">
        <f t="shared" si="258"/>
        <v>785.3832000000001</v>
      </c>
      <c r="OL40" s="584">
        <f t="shared" si="664"/>
        <v>5.2603332702243634E-2</v>
      </c>
      <c r="OM40" s="585">
        <f t="shared" si="281"/>
        <v>1230.72</v>
      </c>
      <c r="ON40" s="284">
        <f t="shared" si="665"/>
        <v>1292.2560000000001</v>
      </c>
      <c r="OO40" s="33">
        <f t="shared" si="666"/>
        <v>1.6453827889366617</v>
      </c>
      <c r="OP40" s="586">
        <f t="shared" si="481"/>
        <v>3.3949285566737097E-2</v>
      </c>
      <c r="OQ40" s="33">
        <f t="shared" si="260"/>
        <v>0.13446185842679981</v>
      </c>
      <c r="OR40" s="39">
        <f t="shared" si="261"/>
        <v>0.36380951712180132</v>
      </c>
      <c r="OS40" s="587">
        <f>OJ40</f>
        <v>14930.293569907253</v>
      </c>
      <c r="OT40" s="284">
        <f t="shared" si="469"/>
        <v>44.477999999999994</v>
      </c>
      <c r="OU40" s="584">
        <f t="shared" ref="OU40:OU41" si="668">OT40/OS40</f>
        <v>2.9790439010286851E-3</v>
      </c>
      <c r="OV40" s="585">
        <f t="shared" si="283"/>
        <v>151.1</v>
      </c>
      <c r="OW40" s="284">
        <f t="shared" si="667"/>
        <v>158.655</v>
      </c>
      <c r="OX40" s="33">
        <f>OW40/OT40</f>
        <v>3.5670443814919741</v>
      </c>
      <c r="OY40" s="30">
        <f>OU40*(OW40-OT40)/OT40</f>
        <v>7.6473379083536186E-3</v>
      </c>
      <c r="OZ40" s="33">
        <f>(1+OY40)*MY40-MY40</f>
        <v>3.0288568669687432E-2</v>
      </c>
      <c r="PA40" s="588">
        <f>OZ40+NS40</f>
        <v>4.308783193188117E-2</v>
      </c>
      <c r="PB40" s="32">
        <f t="shared" si="263"/>
        <v>3.960668278643916</v>
      </c>
      <c r="PC40" s="589">
        <f t="shared" si="264"/>
        <v>1.0415966234750906</v>
      </c>
      <c r="PD40" s="590">
        <f t="shared" ref="PD40" si="669">PB40*PC40</f>
        <v>4.1254187057404019</v>
      </c>
      <c r="PE40" s="591">
        <f t="shared" si="265"/>
        <v>0.42151097117945985</v>
      </c>
      <c r="PF40" s="592">
        <f t="shared" si="266"/>
        <v>0.50673760779132948</v>
      </c>
      <c r="PG40" s="592">
        <f t="shared" si="267"/>
        <v>0.31230551164473203</v>
      </c>
      <c r="PH40" s="592">
        <f t="shared" si="268"/>
        <v>1.6344300200523364E-2</v>
      </c>
      <c r="PI40" s="593">
        <f t="shared" si="284"/>
        <v>0.36380951712180132</v>
      </c>
      <c r="PJ40" s="593">
        <f t="shared" si="285"/>
        <v>4.308783193188117E-2</v>
      </c>
      <c r="PK40" s="592">
        <f t="shared" si="269"/>
        <v>0.73470306433453325</v>
      </c>
      <c r="PL40" s="592">
        <f t="shared" si="270"/>
        <v>1.5721929676395453E-2</v>
      </c>
      <c r="PM40" s="592">
        <f t="shared" si="271"/>
        <v>5.0390800244857223E-4</v>
      </c>
      <c r="PN40" s="592">
        <f t="shared" si="272"/>
        <v>4.2443025375412953E-2</v>
      </c>
      <c r="PO40" s="592">
        <f t="shared" si="273"/>
        <v>8.6512235490654982E-2</v>
      </c>
      <c r="PP40" s="592">
        <f t="shared" si="274"/>
        <v>0.79553760557775044</v>
      </c>
      <c r="PQ40" s="592">
        <f t="shared" si="275"/>
        <v>0.13218515710526685</v>
      </c>
      <c r="PR40" s="592">
        <f t="shared" si="276"/>
        <v>2.0156320097942891E-4</v>
      </c>
      <c r="PS40" s="592">
        <f t="shared" si="277"/>
        <v>0.34799886604879793</v>
      </c>
      <c r="PT40" s="594">
        <f t="shared" si="278"/>
        <v>0.30556981268481426</v>
      </c>
      <c r="PU40" s="334"/>
      <c r="PV40" s="310">
        <f t="shared" si="286"/>
        <v>4.1251729073667809</v>
      </c>
      <c r="PW40" s="281">
        <f t="shared" si="287"/>
        <v>2.4579837362104229E-4</v>
      </c>
      <c r="PX40" s="4"/>
      <c r="QA40" s="133">
        <f t="shared" si="288"/>
        <v>864.55810812302559</v>
      </c>
      <c r="QB40" s="323">
        <f t="shared" si="289"/>
        <v>48.248614763695997</v>
      </c>
      <c r="QC40" s="258"/>
      <c r="QD40" s="323">
        <f t="shared" ref="QD40:QD41" si="670">G40</f>
        <v>3769.6400000000003</v>
      </c>
      <c r="QF40" s="133">
        <f t="shared" si="279"/>
        <v>1371.4309081230272</v>
      </c>
      <c r="QH40" s="133">
        <f t="shared" si="290"/>
        <v>162.42561476369656</v>
      </c>
      <c r="QJ40" s="390">
        <f>'лист 1'!E144</f>
        <v>1230.72</v>
      </c>
      <c r="QK40" s="390">
        <f>'лист 1'!F144</f>
        <v>151.1</v>
      </c>
      <c r="QM40" s="389">
        <f t="shared" si="291"/>
        <v>0</v>
      </c>
      <c r="QN40" s="389">
        <f t="shared" si="292"/>
        <v>0</v>
      </c>
      <c r="QP40" s="4">
        <f t="shared" si="293"/>
        <v>14930.293569907253</v>
      </c>
      <c r="QQ40" s="4">
        <f t="shared" si="294"/>
        <v>15551.34336990725</v>
      </c>
      <c r="QS40" s="395">
        <f t="shared" si="295"/>
        <v>9.8850256257891544</v>
      </c>
      <c r="QU40" s="5">
        <v>2</v>
      </c>
    </row>
    <row r="41" spans="1:463" ht="15.05" customHeight="1" x14ac:dyDescent="0.3">
      <c r="A41" s="452">
        <f t="shared" si="639"/>
        <v>30</v>
      </c>
      <c r="B41" s="25" t="s">
        <v>237</v>
      </c>
      <c r="C41" s="26">
        <v>9</v>
      </c>
      <c r="D41" s="256">
        <v>3842.2</v>
      </c>
      <c r="E41" s="27">
        <v>3842.2</v>
      </c>
      <c r="F41" s="28">
        <v>374.62</v>
      </c>
      <c r="G41" s="311">
        <f t="shared" si="280"/>
        <v>3467.58</v>
      </c>
      <c r="H41" s="27"/>
      <c r="I41" s="257"/>
      <c r="J41" s="32">
        <v>3.393285118673282</v>
      </c>
      <c r="K41" s="33">
        <v>3.8539851186732821</v>
      </c>
      <c r="L41" s="33">
        <v>2.5936000000000003</v>
      </c>
      <c r="M41" s="122">
        <v>3.2210000000000001</v>
      </c>
      <c r="N41" s="1">
        <v>0.62739999999999996</v>
      </c>
      <c r="O41" s="2">
        <v>0.81810000000000005</v>
      </c>
      <c r="P41" s="2">
        <v>0.17228511867328161</v>
      </c>
      <c r="Q41" s="2">
        <v>1.14E-2</v>
      </c>
      <c r="R41" s="2">
        <v>0.1474</v>
      </c>
      <c r="S41" s="2">
        <v>1.38E-2</v>
      </c>
      <c r="T41" s="2">
        <v>0.53700000000000003</v>
      </c>
      <c r="U41" s="2">
        <v>1.8499999999999999E-2</v>
      </c>
      <c r="V41" s="2">
        <v>5.9999999999999995E-4</v>
      </c>
      <c r="W41" s="2">
        <v>2.4500000000000001E-2</v>
      </c>
      <c r="X41" s="2">
        <v>4.9799999999999997E-2</v>
      </c>
      <c r="Y41" s="2">
        <v>0.52259999999999995</v>
      </c>
      <c r="Z41" s="2">
        <v>0.26350000000000001</v>
      </c>
      <c r="AA41" s="2">
        <v>2.0000000000000001E-4</v>
      </c>
      <c r="AB41" s="2">
        <v>0.34739999999999999</v>
      </c>
      <c r="AC41" s="3">
        <v>0.29949999999999999</v>
      </c>
      <c r="AD41" s="123">
        <v>929.54</v>
      </c>
      <c r="AE41" s="60">
        <v>204.49879999999999</v>
      </c>
      <c r="AF41" s="60">
        <v>625.62968562000003</v>
      </c>
      <c r="AG41" s="60">
        <f t="shared" si="0"/>
        <v>61.921072504553884</v>
      </c>
      <c r="AH41" s="60">
        <f t="shared" si="1"/>
        <v>195.78455381792281</v>
      </c>
      <c r="AI41" s="60">
        <v>23.435325588125</v>
      </c>
      <c r="AJ41" s="60">
        <v>130.16657833105171</v>
      </c>
      <c r="AK41" s="60">
        <f t="shared" si="2"/>
        <v>2.5180724578141955</v>
      </c>
      <c r="AL41" s="60">
        <f t="shared" si="3"/>
        <v>76.182332966657967</v>
      </c>
      <c r="AM41" s="60">
        <v>95.663519476958825</v>
      </c>
      <c r="AN41" s="124">
        <v>2410.7206908193621</v>
      </c>
      <c r="AO41" s="123">
        <v>1172.48</v>
      </c>
      <c r="AP41" s="60">
        <v>257.94560000000001</v>
      </c>
      <c r="AQ41" s="60">
        <v>789.14118144000008</v>
      </c>
      <c r="AR41" s="60">
        <f t="shared" si="4"/>
        <v>78.104459291842574</v>
      </c>
      <c r="AS41" s="60">
        <f t="shared" si="5"/>
        <v>246.95384131983363</v>
      </c>
      <c r="AT41" s="125">
        <v>105.410268092558</v>
      </c>
      <c r="AU41" s="126">
        <v>16.512798386484008</v>
      </c>
      <c r="AV41" s="60">
        <v>169.72332461587675</v>
      </c>
      <c r="AW41" s="60">
        <f t="shared" si="6"/>
        <v>3.283297714694136</v>
      </c>
      <c r="AX41" s="60">
        <f t="shared" si="7"/>
        <v>99.333630751284957</v>
      </c>
      <c r="AY41" s="60">
        <v>124.73501870742176</v>
      </c>
      <c r="AZ41" s="124">
        <v>3143.3224714270277</v>
      </c>
      <c r="BA41" s="127">
        <v>84</v>
      </c>
      <c r="BB41" s="60">
        <v>428.16199999999992</v>
      </c>
      <c r="BC41" s="60">
        <v>44.6511722686176</v>
      </c>
      <c r="BD41" s="61">
        <v>35.720937814894079</v>
      </c>
      <c r="BE41" s="61">
        <v>8.9302344537235214</v>
      </c>
      <c r="BF41" s="60">
        <v>16.744192499999997</v>
      </c>
      <c r="BG41" s="61">
        <v>13.395353999999998</v>
      </c>
      <c r="BH41" s="61">
        <v>3.3488384999999994</v>
      </c>
      <c r="BI41" s="60">
        <v>35.737687628109079</v>
      </c>
      <c r="BJ41" s="61">
        <f t="shared" si="8"/>
        <v>20.916124962728144</v>
      </c>
      <c r="BK41" s="60">
        <f t="shared" si="9"/>
        <v>0.69134556716577011</v>
      </c>
      <c r="BL41" s="60">
        <v>26.264752619836329</v>
      </c>
      <c r="BM41" s="124">
        <v>661.87176601987551</v>
      </c>
      <c r="BN41" s="123">
        <v>16</v>
      </c>
      <c r="BO41" s="60">
        <v>3.52</v>
      </c>
      <c r="BP41" s="60">
        <v>10.768848</v>
      </c>
      <c r="BQ41" s="60">
        <f t="shared" si="10"/>
        <v>1.0658359619520001</v>
      </c>
      <c r="BR41" s="60">
        <f t="shared" si="11"/>
        <v>3.3700032931199999</v>
      </c>
      <c r="BS41" s="60">
        <v>2.1350763778416701</v>
      </c>
      <c r="BT41" s="60">
        <v>2.3669464795824418</v>
      </c>
      <c r="BU41" s="60">
        <f t="shared" si="12"/>
        <v>4.5788579647522337E-2</v>
      </c>
      <c r="BV41" s="60">
        <f t="shared" si="13"/>
        <v>1.3852980322122566</v>
      </c>
      <c r="BW41" s="60">
        <v>1.7395435428712056</v>
      </c>
      <c r="BX41" s="124">
        <v>43.836497280354372</v>
      </c>
      <c r="BY41" s="59">
        <v>377.86</v>
      </c>
      <c r="BZ41" s="60">
        <v>27.583780000000001</v>
      </c>
      <c r="CA41" s="61">
        <f t="shared" si="14"/>
        <v>16.14390375304</v>
      </c>
      <c r="CB41" s="61">
        <f t="shared" si="15"/>
        <v>0.53360822410000008</v>
      </c>
      <c r="CC41" s="60">
        <v>20.272189000000001</v>
      </c>
      <c r="CD41" s="62">
        <v>510.85916280000004</v>
      </c>
      <c r="CE41" s="123">
        <v>35.299999999999997</v>
      </c>
      <c r="CF41" s="60">
        <v>2.5768999999999997</v>
      </c>
      <c r="CG41" s="61">
        <f t="shared" si="16"/>
        <v>1.5081771091999998</v>
      </c>
      <c r="CH41" s="61">
        <f t="shared" si="17"/>
        <v>4.9850130499999999E-2</v>
      </c>
      <c r="CI41" s="60">
        <v>1.893845</v>
      </c>
      <c r="CJ41" s="124">
        <v>47.724893999999999</v>
      </c>
      <c r="CK41" s="128">
        <v>760.19590147011343</v>
      </c>
      <c r="CL41" s="129">
        <v>167.24309832342496</v>
      </c>
      <c r="CM41" s="129">
        <v>83.968510110862439</v>
      </c>
      <c r="CN41" s="130">
        <v>61.096135863794963</v>
      </c>
      <c r="CO41" s="131">
        <f t="shared" si="483"/>
        <v>29.781311426806855</v>
      </c>
      <c r="CP41" s="129">
        <v>511.65213207216425</v>
      </c>
      <c r="CQ41" s="131">
        <f t="shared" si="19"/>
        <v>50.640258119710388</v>
      </c>
      <c r="CR41" s="129">
        <v>160.11641821066308</v>
      </c>
      <c r="CS41" s="129">
        <v>111.18335386428933</v>
      </c>
      <c r="CT41" s="131">
        <f t="shared" si="20"/>
        <v>2.1508419805046772</v>
      </c>
      <c r="CU41" s="131">
        <f t="shared" si="21"/>
        <v>65.072059149444883</v>
      </c>
      <c r="CV41" s="129">
        <f t="shared" si="484"/>
        <v>1634.2429958408545</v>
      </c>
      <c r="CW41" s="124">
        <f t="shared" si="485"/>
        <v>2059.1461747594767</v>
      </c>
      <c r="CX41" s="123">
        <v>52.5398</v>
      </c>
      <c r="CY41" s="60">
        <v>3.8354054</v>
      </c>
      <c r="CZ41" s="60">
        <f t="shared" si="24"/>
        <v>7.4195917463E-2</v>
      </c>
      <c r="DA41" s="60">
        <f t="shared" si="25"/>
        <v>2.2447400476472001</v>
      </c>
      <c r="DB41" s="60">
        <v>2.8187602699999998</v>
      </c>
      <c r="DC41" s="124">
        <v>71.032758803999997</v>
      </c>
      <c r="DD41" s="123">
        <v>1.6878</v>
      </c>
      <c r="DE41" s="60">
        <v>0.1232094</v>
      </c>
      <c r="DF41" s="60">
        <f t="shared" si="26"/>
        <v>2.383485843E-3</v>
      </c>
      <c r="DG41" s="60">
        <f t="shared" si="27"/>
        <v>7.2110519119199995E-2</v>
      </c>
      <c r="DH41" s="60">
        <v>9.0550469999999994E-2</v>
      </c>
      <c r="DI41" s="124">
        <v>2.2818718439999999</v>
      </c>
      <c r="DJ41" s="59">
        <v>36.507235064608004</v>
      </c>
      <c r="DK41" s="60">
        <v>8.0315917142137607</v>
      </c>
      <c r="DL41" s="60">
        <v>0.60106883210579309</v>
      </c>
      <c r="DM41" s="60">
        <v>24.571304081939612</v>
      </c>
      <c r="DN41" s="60">
        <f t="shared" si="28"/>
        <v>2.4319202502058914</v>
      </c>
      <c r="DO41" s="60">
        <f t="shared" si="29"/>
        <v>7.6893438994021821</v>
      </c>
      <c r="DP41" s="60">
        <v>5.088917577579303</v>
      </c>
      <c r="DQ41" s="60">
        <f t="shared" si="30"/>
        <v>9.8445110538271624E-2</v>
      </c>
      <c r="DR41" s="60">
        <f t="shared" si="31"/>
        <v>2.9783806127946835</v>
      </c>
      <c r="DS41" s="60">
        <v>3.7400058635223234</v>
      </c>
      <c r="DT41" s="62">
        <v>94.248147760762549</v>
      </c>
      <c r="DU41" s="123">
        <v>73.8</v>
      </c>
      <c r="DV41" s="60">
        <v>16.236000000000001</v>
      </c>
      <c r="DW41" s="60">
        <v>49.6713114</v>
      </c>
      <c r="DX41" s="60">
        <f t="shared" si="32"/>
        <v>4.9161683745036004</v>
      </c>
      <c r="DY41" s="60">
        <f t="shared" si="33"/>
        <v>15.544140189516</v>
      </c>
      <c r="DZ41" s="60">
        <v>1.4490388488333299</v>
      </c>
      <c r="EA41" s="60">
        <v>0.46607586079166702</v>
      </c>
      <c r="EB41" s="60"/>
      <c r="EC41" s="60">
        <v>10.338437106002624</v>
      </c>
      <c r="ED41" s="60">
        <f t="shared" si="34"/>
        <v>0.19999706581562077</v>
      </c>
      <c r="EE41" s="60">
        <f t="shared" si="35"/>
        <v>6.0507564081559444</v>
      </c>
      <c r="EF41" s="60">
        <v>7.5980431607813816</v>
      </c>
      <c r="EG41" s="124">
        <v>191.47068765169084</v>
      </c>
      <c r="EH41" s="128">
        <v>441.13954563492052</v>
      </c>
      <c r="EI41" s="129">
        <v>97.050700039682525</v>
      </c>
      <c r="EJ41" s="129">
        <v>650.02729921997479</v>
      </c>
      <c r="EK41" s="129">
        <v>296.91029460822017</v>
      </c>
      <c r="EL41" s="129">
        <f t="shared" si="36"/>
        <v>29.386399498553985</v>
      </c>
      <c r="EM41" s="129">
        <v>92.915107594696423</v>
      </c>
      <c r="EN41" s="129">
        <v>108.4143322837042</v>
      </c>
      <c r="EO41" s="129">
        <f t="shared" si="37"/>
        <v>2.0972752580282576</v>
      </c>
      <c r="EP41" s="129">
        <f t="shared" si="38"/>
        <v>63.45143942701899</v>
      </c>
      <c r="EQ41" s="129">
        <v>1593.5421717865022</v>
      </c>
      <c r="ER41" s="124">
        <v>2007.8631364509927</v>
      </c>
      <c r="ES41" s="123">
        <v>380.61</v>
      </c>
      <c r="ET41" s="60">
        <v>83.734200000000001</v>
      </c>
      <c r="EU41" s="60">
        <v>256.17070232999998</v>
      </c>
      <c r="EV41" s="60">
        <f t="shared" si="39"/>
        <v>25.354239092409419</v>
      </c>
      <c r="EW41" s="60">
        <f t="shared" si="40"/>
        <v>80.166059587150187</v>
      </c>
      <c r="EX41" s="60">
        <v>28.339624414425</v>
      </c>
      <c r="EY41" s="60">
        <v>54.666380452342999</v>
      </c>
      <c r="EZ41" s="60">
        <f t="shared" si="41"/>
        <v>1.0575211298505753</v>
      </c>
      <c r="FA41" s="60">
        <f t="shared" si="42"/>
        <v>31.994483154581882</v>
      </c>
      <c r="FB41" s="60">
        <v>40.176045359838398</v>
      </c>
      <c r="FC41" s="124">
        <v>1012.4363430679277</v>
      </c>
      <c r="FD41" s="123">
        <v>0.83333333333333293</v>
      </c>
      <c r="FE41" s="60">
        <v>6.0833333333333302E-2</v>
      </c>
      <c r="FF41" s="60">
        <f t="shared" si="43"/>
        <v>1.1768208333333328E-3</v>
      </c>
      <c r="FG41" s="60">
        <f t="shared" si="44"/>
        <v>3.5603803333333316E-2</v>
      </c>
      <c r="FH41" s="60">
        <v>4.4708333333333301E-2</v>
      </c>
      <c r="FI41" s="124">
        <v>1.1266499999999995</v>
      </c>
      <c r="FJ41" s="123">
        <v>987.15428583333403</v>
      </c>
      <c r="FK41" s="60">
        <v>72.062262865833404</v>
      </c>
      <c r="FL41" s="60">
        <f t="shared" si="45"/>
        <v>1.3940444751395473</v>
      </c>
      <c r="FM41" s="60">
        <f t="shared" si="46"/>
        <v>42.175736462960586</v>
      </c>
      <c r="FN41" s="60">
        <v>52.960999999999999</v>
      </c>
      <c r="FO41" s="124">
        <v>1334.6130584390007</v>
      </c>
      <c r="FP41" s="123">
        <v>768.16279166666573</v>
      </c>
      <c r="FQ41" s="60">
        <v>56.075883791666598</v>
      </c>
      <c r="FR41" s="60">
        <f t="shared" si="47"/>
        <v>1.0847879719497904</v>
      </c>
      <c r="FS41" s="60">
        <f t="shared" si="48"/>
        <v>32.819420354981126</v>
      </c>
      <c r="FT41" s="60">
        <v>41.211933772916602</v>
      </c>
      <c r="FU41" s="62">
        <v>1038.5407310774985</v>
      </c>
      <c r="FV41" s="132">
        <f t="shared" si="486"/>
        <v>4648.5326722469626</v>
      </c>
      <c r="FW41" s="133">
        <f t="shared" si="487"/>
        <v>862.65058381928372</v>
      </c>
      <c r="FX41" s="133">
        <f t="shared" si="488"/>
        <v>95.410401628184943</v>
      </c>
      <c r="FY41" s="133">
        <f t="shared" si="489"/>
        <v>428.16199999999992</v>
      </c>
      <c r="FZ41" s="133">
        <f t="shared" si="490"/>
        <v>377.86</v>
      </c>
      <c r="GA41" s="133">
        <f t="shared" si="491"/>
        <v>35.299999999999997</v>
      </c>
      <c r="GB41" s="133">
        <f t="shared" si="492"/>
        <v>52.5398</v>
      </c>
      <c r="GC41" s="133">
        <f t="shared" si="493"/>
        <v>1.6878</v>
      </c>
      <c r="GD41" s="133">
        <f t="shared" si="494"/>
        <v>987.15428583333403</v>
      </c>
      <c r="GE41" s="133">
        <f t="shared" si="495"/>
        <v>768.16279166666573</v>
      </c>
      <c r="GF41" s="133">
        <f t="shared" si="496"/>
        <v>2564.515459552324</v>
      </c>
      <c r="GG41" s="134">
        <f t="shared" si="497"/>
        <v>979.09815085301136</v>
      </c>
      <c r="GH41" s="134">
        <f t="shared" si="498"/>
        <v>253.82035309373171</v>
      </c>
      <c r="GI41" s="133">
        <f t="shared" si="499"/>
        <v>790.00423312937187</v>
      </c>
      <c r="GJ41" s="134">
        <f t="shared" si="500"/>
        <v>564.08432096849663</v>
      </c>
      <c r="GK41" s="135">
        <f t="shared" si="501"/>
        <v>15.2826318898877</v>
      </c>
      <c r="GL41" s="132">
        <f t="shared" si="502"/>
        <v>11611.980027876127</v>
      </c>
      <c r="GM41" s="136">
        <f t="shared" si="503"/>
        <v>14631.094835123919</v>
      </c>
      <c r="GN41" s="114">
        <f t="shared" si="504"/>
        <v>13033.970047246419</v>
      </c>
      <c r="GO41" s="115">
        <f t="shared" si="505"/>
        <v>7723.9762898551598</v>
      </c>
      <c r="GP41" s="115">
        <f t="shared" si="506"/>
        <v>457.18487675942066</v>
      </c>
      <c r="GQ41" s="30">
        <f t="shared" si="507"/>
        <v>0.59260350160824116</v>
      </c>
      <c r="GR41" s="31">
        <f t="shared" si="508"/>
        <v>3.5076409958146745E-2</v>
      </c>
      <c r="GS41" s="137">
        <f t="shared" si="72"/>
        <v>1.0982943046045284</v>
      </c>
      <c r="GT41" s="116">
        <f t="shared" si="509"/>
        <v>14631.094835123919</v>
      </c>
      <c r="GU41" s="115">
        <f t="shared" si="640"/>
        <v>7801.5610815262726</v>
      </c>
      <c r="GV41" s="115">
        <f t="shared" si="641"/>
        <v>459.28686713087342</v>
      </c>
      <c r="GW41" s="24">
        <f t="shared" si="510"/>
        <v>0.53321786027916185</v>
      </c>
      <c r="GX41" s="117">
        <f t="shared" si="511"/>
        <v>3.1391148256950212E-2</v>
      </c>
      <c r="GY41" s="137">
        <f t="shared" si="78"/>
        <v>1.0884177275707463</v>
      </c>
      <c r="GZ41" s="114">
        <f t="shared" si="512"/>
        <v>9961.3775904071808</v>
      </c>
      <c r="HA41" s="115">
        <f t="shared" si="513"/>
        <v>5844.8676361971966</v>
      </c>
      <c r="HB41" s="115">
        <f t="shared" si="514"/>
        <v>313.23393100544149</v>
      </c>
      <c r="HC41" s="30">
        <f t="shared" si="515"/>
        <v>0.58675294487640062</v>
      </c>
      <c r="HD41" s="31">
        <f t="shared" si="516"/>
        <v>3.1444840652068665E-2</v>
      </c>
      <c r="HE41" s="137">
        <f t="shared" si="84"/>
        <v>1.0968149922791375</v>
      </c>
      <c r="HF41" s="114">
        <f t="shared" si="517"/>
        <v>12372.098281226543</v>
      </c>
      <c r="HG41" s="115">
        <f t="shared" si="518"/>
        <v>7691.824022562454</v>
      </c>
      <c r="HH41" s="115">
        <f t="shared" si="519"/>
        <v>394.42725365802528</v>
      </c>
      <c r="HI41" s="30">
        <f t="shared" si="520"/>
        <v>0.62170731655389855</v>
      </c>
      <c r="HJ41" s="31">
        <f t="shared" si="521"/>
        <v>3.1880384773254694E-2</v>
      </c>
      <c r="HK41" s="138">
        <f t="shared" si="90"/>
        <v>1.1023598081053732</v>
      </c>
      <c r="HL41" s="29">
        <f t="shared" si="522"/>
        <v>3.7268257197381667</v>
      </c>
      <c r="HM41" s="30">
        <f t="shared" si="523"/>
        <v>4.1947457249578468</v>
      </c>
      <c r="HN41" s="30">
        <f t="shared" si="524"/>
        <v>2.8446993639751712</v>
      </c>
      <c r="HO41" s="31">
        <f t="shared" si="525"/>
        <v>3.5507009419074071</v>
      </c>
      <c r="HR41" s="32">
        <f t="shared" si="526"/>
        <v>1465.8384018771885</v>
      </c>
      <c r="HS41" s="33">
        <f t="shared" si="96"/>
        <v>1695.535279451344</v>
      </c>
      <c r="HT41" s="33">
        <f t="shared" si="527"/>
        <v>64.439144962368076</v>
      </c>
      <c r="HU41" s="33">
        <f t="shared" si="98"/>
        <v>74.420768517038894</v>
      </c>
      <c r="HV41" s="33">
        <f t="shared" si="528"/>
        <v>1913.2703895391762</v>
      </c>
      <c r="HW41" s="30">
        <f t="shared" si="529"/>
        <v>0.76614283579136211</v>
      </c>
      <c r="HX41" s="31">
        <f t="shared" si="530"/>
        <v>3.3680103614569953E-2</v>
      </c>
      <c r="HY41" s="139">
        <f t="shared" si="102"/>
        <v>1.1252716304184034</v>
      </c>
      <c r="HZ41" s="32">
        <f t="shared" si="531"/>
        <v>1852.8963159267646</v>
      </c>
      <c r="IA41" s="33">
        <f t="shared" si="104"/>
        <v>2143.2451686324889</v>
      </c>
      <c r="IB41" s="33">
        <f t="shared" si="532"/>
        <v>97.90055539302071</v>
      </c>
      <c r="IC41" s="33">
        <f t="shared" si="106"/>
        <v>113.06535142339962</v>
      </c>
      <c r="ID41" s="33">
        <f t="shared" si="533"/>
        <v>2494.700374148435</v>
      </c>
      <c r="IE41" s="30">
        <f t="shared" si="534"/>
        <v>0.74273300919323826</v>
      </c>
      <c r="IF41" s="31">
        <f t="shared" si="535"/>
        <v>3.9243412318178302E-2</v>
      </c>
      <c r="IG41" s="139">
        <f t="shared" si="110"/>
        <v>1.1224650671086662</v>
      </c>
      <c r="IH41" s="32">
        <f t="shared" si="536"/>
        <v>25.517672454528334</v>
      </c>
      <c r="II41" s="33">
        <f t="shared" si="112"/>
        <v>29.516291728152925</v>
      </c>
      <c r="IJ41" s="33">
        <f t="shared" si="537"/>
        <v>49.807637382059845</v>
      </c>
      <c r="IK41" s="33">
        <f t="shared" si="114"/>
        <v>57.522840412540916</v>
      </c>
      <c r="IL41" s="33">
        <f t="shared" si="538"/>
        <v>525.29505239672665</v>
      </c>
      <c r="IM41" s="30">
        <f t="shared" si="539"/>
        <v>4.857778945013979E-2</v>
      </c>
      <c r="IN41" s="31">
        <f t="shared" si="540"/>
        <v>9.481840187682343E-2</v>
      </c>
      <c r="IO41" s="139">
        <f t="shared" si="118"/>
        <v>1.0222995100575569</v>
      </c>
      <c r="IP41" s="32">
        <f t="shared" si="541"/>
        <v>25.321467616905352</v>
      </c>
      <c r="IQ41" s="33">
        <f t="shared" si="120"/>
        <v>29.289341592474422</v>
      </c>
      <c r="IR41" s="33">
        <f t="shared" si="542"/>
        <v>1.1116245415995225</v>
      </c>
      <c r="IS41" s="33">
        <f t="shared" si="122"/>
        <v>1.2838151830932887</v>
      </c>
      <c r="IT41" s="33">
        <f t="shared" si="543"/>
        <v>34.790870857424103</v>
      </c>
      <c r="IU41" s="30">
        <f t="shared" si="544"/>
        <v>0.72781930986076326</v>
      </c>
      <c r="IV41" s="31">
        <f t="shared" si="545"/>
        <v>3.1951615875183255E-2</v>
      </c>
      <c r="IW41" s="139">
        <f t="shared" si="126"/>
        <v>1.1189985911542477</v>
      </c>
      <c r="IX41" s="32">
        <f t="shared" si="546"/>
        <v>19.695562578708799</v>
      </c>
      <c r="IY41" s="33">
        <f t="shared" si="128"/>
        <v>22.781857234792469</v>
      </c>
      <c r="IZ41" s="33">
        <f t="shared" si="547"/>
        <v>0.53360822410000008</v>
      </c>
      <c r="JA41" s="33">
        <f t="shared" si="130"/>
        <v>0.6162641380130901</v>
      </c>
      <c r="JB41" s="33">
        <f t="shared" si="548"/>
        <v>405.44378</v>
      </c>
      <c r="JC41" s="30">
        <f t="shared" si="549"/>
        <v>4.857778945013979E-2</v>
      </c>
      <c r="JD41" s="31">
        <f t="shared" si="550"/>
        <v>1.3161090400745576E-3</v>
      </c>
      <c r="JE41" s="139">
        <f t="shared" si="551"/>
        <v>1.0078160048971445</v>
      </c>
      <c r="JF41" s="32">
        <f t="shared" si="552"/>
        <v>1.8399760732239998</v>
      </c>
      <c r="JG41" s="33">
        <f t="shared" si="136"/>
        <v>2.1283003238982006</v>
      </c>
      <c r="JH41" s="33">
        <f t="shared" si="553"/>
        <v>4.9850130499999999E-2</v>
      </c>
      <c r="JI41" s="33">
        <f t="shared" si="138"/>
        <v>5.757191571445E-2</v>
      </c>
      <c r="JJ41" s="33">
        <f t="shared" si="554"/>
        <v>37.876899999999999</v>
      </c>
      <c r="JK41" s="30">
        <f t="shared" si="643"/>
        <v>4.857778945013979E-2</v>
      </c>
      <c r="JL41" s="31">
        <f t="shared" si="644"/>
        <v>1.3161090400745574E-3</v>
      </c>
      <c r="JM41" s="139">
        <f t="shared" si="645"/>
        <v>1.0078160048971445</v>
      </c>
      <c r="JN41" s="32">
        <f t="shared" si="555"/>
        <v>1202.1689421728699</v>
      </c>
      <c r="JO41" s="33">
        <f t="shared" si="141"/>
        <v>1390.5488154113586</v>
      </c>
      <c r="JP41" s="33">
        <f t="shared" si="556"/>
        <v>82.572411527021927</v>
      </c>
      <c r="JQ41" s="33">
        <f t="shared" si="143"/>
        <v>95.362878072557621</v>
      </c>
      <c r="JR41" s="33">
        <f t="shared" si="557"/>
        <v>1634.2429958408545</v>
      </c>
      <c r="JS41" s="30">
        <f t="shared" si="558"/>
        <v>0.73561211229443091</v>
      </c>
      <c r="JT41" s="31">
        <f t="shared" si="559"/>
        <v>5.0526397688207055E-2</v>
      </c>
      <c r="JU41" s="139">
        <f t="shared" si="147"/>
        <v>1.1230969569984406</v>
      </c>
      <c r="JV41" s="32">
        <f t="shared" si="560"/>
        <v>2.7385828581295839</v>
      </c>
      <c r="JW41" s="33">
        <f t="shared" si="149"/>
        <v>3.1677187919984897</v>
      </c>
      <c r="JX41" s="33">
        <f t="shared" si="561"/>
        <v>7.4195917463E-2</v>
      </c>
      <c r="JY41" s="33">
        <f t="shared" si="151"/>
        <v>8.5688865078018706E-2</v>
      </c>
      <c r="JZ41" s="33">
        <f t="shared" si="562"/>
        <v>56.375205399999999</v>
      </c>
      <c r="KA41" s="30">
        <f t="shared" si="563"/>
        <v>4.8577789450139797E-2</v>
      </c>
      <c r="KB41" s="31">
        <f t="shared" si="564"/>
        <v>1.3161090400745574E-3</v>
      </c>
      <c r="KC41" s="139">
        <f t="shared" si="155"/>
        <v>1.0078160048971445</v>
      </c>
      <c r="KD41" s="32">
        <f t="shared" si="565"/>
        <v>8.7974833325423996E-2</v>
      </c>
      <c r="KE41" s="33">
        <f t="shared" si="157"/>
        <v>0.10176048970751794</v>
      </c>
      <c r="KF41" s="33">
        <f t="shared" si="566"/>
        <v>2.383485843E-3</v>
      </c>
      <c r="KG41" s="33">
        <f t="shared" si="159"/>
        <v>2.7526878000807002E-3</v>
      </c>
      <c r="KH41" s="33">
        <f t="shared" si="567"/>
        <v>1.8110093999999999</v>
      </c>
      <c r="KI41" s="30">
        <f t="shared" si="568"/>
        <v>4.8577789450139797E-2</v>
      </c>
      <c r="KJ41" s="31">
        <f t="shared" si="569"/>
        <v>1.3161090400745574E-3</v>
      </c>
      <c r="KK41" s="139">
        <f t="shared" si="163"/>
        <v>1.0078160048971445</v>
      </c>
      <c r="KL41" s="32">
        <f t="shared" si="570"/>
        <v>57.553450683701939</v>
      </c>
      <c r="KM41" s="33">
        <f t="shared" si="165"/>
        <v>66.572076405838033</v>
      </c>
      <c r="KN41" s="33">
        <f t="shared" si="571"/>
        <v>2.5303653607441632</v>
      </c>
      <c r="KO41" s="33">
        <f t="shared" si="167"/>
        <v>2.9223189551234343</v>
      </c>
      <c r="KP41" s="33">
        <f t="shared" si="572"/>
        <v>74.800117270446464</v>
      </c>
      <c r="KQ41" s="30">
        <f t="shared" si="573"/>
        <v>0.76942995257096092</v>
      </c>
      <c r="KR41" s="31">
        <f t="shared" si="574"/>
        <v>3.3828360878037166E-2</v>
      </c>
      <c r="KS41" s="139">
        <f t="shared" si="171"/>
        <v>1.1258096866678775</v>
      </c>
      <c r="KT41" s="32">
        <f t="shared" si="575"/>
        <v>116.38177384915977</v>
      </c>
      <c r="KU41" s="33">
        <f t="shared" si="173"/>
        <v>134.61879781132311</v>
      </c>
      <c r="KV41" s="33">
        <f t="shared" si="576"/>
        <v>5.1161654403192216</v>
      </c>
      <c r="KW41" s="33">
        <f t="shared" si="175"/>
        <v>5.9086594670246688</v>
      </c>
      <c r="KX41" s="33">
        <f t="shared" si="577"/>
        <v>151.96086321562765</v>
      </c>
      <c r="KY41" s="30">
        <f t="shared" si="578"/>
        <v>0.76586675928536752</v>
      </c>
      <c r="KZ41" s="31">
        <f t="shared" si="579"/>
        <v>3.3667651868096754E-2</v>
      </c>
      <c r="LA41" s="139">
        <f t="shared" si="179"/>
        <v>1.1252264404543852</v>
      </c>
      <c r="LB41" s="32">
        <f t="shared" si="580"/>
        <v>728.95743304109578</v>
      </c>
      <c r="LC41" s="33">
        <f t="shared" si="181"/>
        <v>843.1850627986355</v>
      </c>
      <c r="LD41" s="33">
        <f t="shared" si="581"/>
        <v>31.483674756582243</v>
      </c>
      <c r="LE41" s="33">
        <f t="shared" si="183"/>
        <v>36.360495976376832</v>
      </c>
      <c r="LF41" s="33">
        <f t="shared" si="582"/>
        <v>1593.5421717865022</v>
      </c>
      <c r="LG41" s="30">
        <f t="shared" si="583"/>
        <v>0.45744470773802604</v>
      </c>
      <c r="LH41" s="31">
        <f t="shared" si="584"/>
        <v>1.9757038950080782E-2</v>
      </c>
      <c r="LI41" s="139">
        <f t="shared" si="187"/>
        <v>1.0747419510359164</v>
      </c>
      <c r="LJ41" s="32">
        <f t="shared" si="585"/>
        <v>601.18006214491311</v>
      </c>
      <c r="LK41" s="33">
        <f t="shared" si="189"/>
        <v>695.38497788302107</v>
      </c>
      <c r="LL41" s="33">
        <f t="shared" si="586"/>
        <v>26.411760222259993</v>
      </c>
      <c r="LM41" s="33">
        <f t="shared" si="191"/>
        <v>30.502941880688066</v>
      </c>
      <c r="LN41" s="33">
        <f t="shared" si="587"/>
        <v>803.52090719676812</v>
      </c>
      <c r="LO41" s="30">
        <f t="shared" si="588"/>
        <v>0.74818222744476104</v>
      </c>
      <c r="LP41" s="31">
        <f t="shared" si="589"/>
        <v>3.2870034849998266E-2</v>
      </c>
      <c r="LQ41" s="139">
        <f t="shared" si="195"/>
        <v>1.1223317234388586</v>
      </c>
      <c r="LR41" s="32">
        <f t="shared" si="590"/>
        <v>4.3436640066666643E-2</v>
      </c>
      <c r="LS41" s="33">
        <f t="shared" si="197"/>
        <v>5.0243161565113312E-2</v>
      </c>
      <c r="LT41" s="33">
        <f t="shared" si="591"/>
        <v>1.1768208333333328E-3</v>
      </c>
      <c r="LU41" s="33">
        <f t="shared" si="199"/>
        <v>1.359110380416666E-3</v>
      </c>
      <c r="LV41" s="33">
        <f t="shared" si="592"/>
        <v>0.89416666666666633</v>
      </c>
      <c r="LW41" s="30">
        <f t="shared" si="593"/>
        <v>4.857778945013979E-2</v>
      </c>
      <c r="LX41" s="31">
        <f t="shared" si="594"/>
        <v>1.3161090400745572E-3</v>
      </c>
      <c r="LY41" s="139">
        <f t="shared" si="203"/>
        <v>1.0078160048971445</v>
      </c>
      <c r="LZ41" s="32">
        <f t="shared" si="595"/>
        <v>51.454398484811911</v>
      </c>
      <c r="MA41" s="33">
        <f t="shared" si="205"/>
        <v>59.517302727381939</v>
      </c>
      <c r="MB41" s="33">
        <f t="shared" si="596"/>
        <v>1.3940444751395473</v>
      </c>
      <c r="MC41" s="33">
        <f t="shared" si="207"/>
        <v>1.6099819643386633</v>
      </c>
      <c r="MD41" s="33">
        <f t="shared" si="597"/>
        <v>1059.2167130468258</v>
      </c>
      <c r="ME41" s="30">
        <f t="shared" si="598"/>
        <v>4.8577781912828653E-2</v>
      </c>
      <c r="MF41" s="31">
        <f t="shared" si="599"/>
        <v>1.3161088358675846E-3</v>
      </c>
      <c r="MG41" s="139">
        <f t="shared" si="211"/>
        <v>1.0078160036844162</v>
      </c>
      <c r="MH41" s="32">
        <f t="shared" si="600"/>
        <v>40.03969283307697</v>
      </c>
      <c r="MI41" s="33">
        <f t="shared" si="213"/>
        <v>46.313912700020133</v>
      </c>
      <c r="MJ41" s="33">
        <f t="shared" si="601"/>
        <v>1.0847879719497904</v>
      </c>
      <c r="MK41" s="33">
        <f t="shared" si="215"/>
        <v>1.2528216288048128</v>
      </c>
      <c r="ML41" s="33">
        <f t="shared" si="602"/>
        <v>824.23867545833218</v>
      </c>
      <c r="MM41" s="30">
        <f t="shared" si="603"/>
        <v>4.8577789450139797E-2</v>
      </c>
      <c r="MN41" s="31">
        <f t="shared" si="604"/>
        <v>1.3161090400745576E-3</v>
      </c>
      <c r="MO41" s="139">
        <f t="shared" si="605"/>
        <v>1.0078160048971445</v>
      </c>
      <c r="MP41" s="34">
        <v>3.393285118673282</v>
      </c>
      <c r="MQ41" s="35">
        <v>3.8539851186732821</v>
      </c>
      <c r="MR41" s="35">
        <v>2.5936000000000003</v>
      </c>
      <c r="MS41" s="36">
        <v>3.2210000000000001</v>
      </c>
      <c r="MT41" s="34">
        <f t="shared" si="606"/>
        <v>1.0982943046045284</v>
      </c>
      <c r="MU41" s="35">
        <f t="shared" si="651"/>
        <v>1.0884177275707463</v>
      </c>
      <c r="MV41" s="35">
        <f t="shared" si="607"/>
        <v>1.0968149922791375</v>
      </c>
      <c r="MW41" s="36">
        <f t="shared" si="608"/>
        <v>1.1023598081053732</v>
      </c>
      <c r="MX41" s="41">
        <f t="shared" si="609"/>
        <v>3.7268257197381667</v>
      </c>
      <c r="MY41" s="271">
        <f t="shared" si="610"/>
        <v>4.1947457249578468</v>
      </c>
      <c r="MZ41" s="42">
        <f t="shared" si="611"/>
        <v>2.8446993639751712</v>
      </c>
      <c r="NA41" s="140">
        <f t="shared" si="612"/>
        <v>3.5507009419074071</v>
      </c>
      <c r="NB41" s="34">
        <f t="shared" si="613"/>
        <v>1.0983014688168755</v>
      </c>
      <c r="NC41" s="35">
        <f t="shared" si="652"/>
        <v>1.0885228495260999</v>
      </c>
      <c r="ND41" s="35">
        <f t="shared" si="614"/>
        <v>1.0968258854946409</v>
      </c>
      <c r="NE41" s="141">
        <f t="shared" si="653"/>
        <v>1.1023666679737369</v>
      </c>
      <c r="NF41" s="37">
        <f t="shared" si="615"/>
        <v>3.7268500299533116</v>
      </c>
      <c r="NG41" s="38">
        <f t="shared" si="654"/>
        <v>4.1951508634094257</v>
      </c>
      <c r="NH41" s="38">
        <f t="shared" si="616"/>
        <v>2.8447276166189011</v>
      </c>
      <c r="NI41" s="39">
        <f t="shared" si="655"/>
        <v>3.5507230375434071</v>
      </c>
      <c r="NJ41" s="118">
        <f t="shared" si="617"/>
        <v>-2.4310215144929259E-5</v>
      </c>
      <c r="NK41" s="118">
        <f t="shared" si="618"/>
        <v>-4.0513845157885697E-4</v>
      </c>
      <c r="NL41" s="118">
        <f t="shared" si="619"/>
        <v>-2.8252643729853588E-5</v>
      </c>
      <c r="NM41" s="118">
        <f t="shared" si="620"/>
        <v>-2.2095635999974661E-5</v>
      </c>
      <c r="NN41" s="119">
        <f t="shared" si="621"/>
        <v>0.70599542092450629</v>
      </c>
      <c r="NO41" s="120">
        <f t="shared" si="622"/>
        <v>0.91828867140159987</v>
      </c>
      <c r="NP41" s="120">
        <f t="shared" si="663"/>
        <v>0.17612699240990384</v>
      </c>
      <c r="NQ41" s="120">
        <f t="shared" si="623"/>
        <v>1.2756583939158425E-2</v>
      </c>
      <c r="NR41" s="120">
        <f>R41*JE41+0.004</f>
        <v>0.1525520791218391</v>
      </c>
      <c r="NS41" s="120">
        <f t="shared" si="624"/>
        <v>1.3907860867580593E-2</v>
      </c>
      <c r="NT41" s="120">
        <f t="shared" si="625"/>
        <v>0.60310306590816265</v>
      </c>
      <c r="NU41" s="120">
        <f t="shared" si="626"/>
        <v>1.8644596090597172E-2</v>
      </c>
      <c r="NV41" s="120">
        <f t="shared" si="627"/>
        <v>6.046896029382867E-4</v>
      </c>
      <c r="NW41" s="120">
        <f t="shared" si="628"/>
        <v>2.7582337323363001E-2</v>
      </c>
      <c r="NX41" s="120">
        <f t="shared" si="629"/>
        <v>5.6036276734628382E-2</v>
      </c>
      <c r="NY41" s="120">
        <f t="shared" si="630"/>
        <v>0.56166014361136984</v>
      </c>
      <c r="NZ41" s="120">
        <f t="shared" si="631"/>
        <v>0.29573440912613924</v>
      </c>
      <c r="OA41" s="120">
        <f t="shared" si="632"/>
        <v>2.0156320097942891E-4</v>
      </c>
      <c r="OB41" s="120">
        <f t="shared" si="633"/>
        <v>0.35011527967996614</v>
      </c>
      <c r="OC41" s="121">
        <f t="shared" si="634"/>
        <v>0.30184089346669479</v>
      </c>
      <c r="OD41" s="4"/>
      <c r="OE41" s="4">
        <f t="shared" si="255"/>
        <v>15941.759832077641</v>
      </c>
      <c r="OF41" s="4"/>
      <c r="OG41" s="4"/>
      <c r="OH41" s="4">
        <f t="shared" si="256"/>
        <v>0</v>
      </c>
      <c r="OI41" s="4"/>
      <c r="OJ41" s="583">
        <f t="shared" si="257"/>
        <v>14545.61638094933</v>
      </c>
      <c r="OK41" s="284">
        <f t="shared" si="258"/>
        <v>476.10360000000003</v>
      </c>
      <c r="OL41" s="584">
        <f t="shared" si="664"/>
        <v>3.2731758320229176E-2</v>
      </c>
      <c r="OM41" s="585">
        <f t="shared" si="281"/>
        <v>1334.66</v>
      </c>
      <c r="ON41" s="284">
        <f t="shared" si="665"/>
        <v>1401.3930000000003</v>
      </c>
      <c r="OO41" s="33">
        <f t="shared" si="666"/>
        <v>2.9434623052629725</v>
      </c>
      <c r="OP41" s="586">
        <f t="shared" si="481"/>
        <v>6.3612938480343079E-2</v>
      </c>
      <c r="OQ41" s="33">
        <f t="shared" si="260"/>
        <v>0.26684010174242534</v>
      </c>
      <c r="OR41" s="39">
        <f t="shared" si="261"/>
        <v>0.41939218086426444</v>
      </c>
      <c r="OS41" s="587">
        <f t="shared" ref="OS41" si="671">OJ41</f>
        <v>14545.61638094933</v>
      </c>
      <c r="OT41" s="284">
        <f t="shared" si="469"/>
        <v>44.477999999999994</v>
      </c>
      <c r="OU41" s="584">
        <f t="shared" si="668"/>
        <v>3.0578284780185512E-3</v>
      </c>
      <c r="OV41" s="585">
        <f t="shared" si="283"/>
        <v>0</v>
      </c>
      <c r="OW41" s="284">
        <f>OV41*1.05+0.001</f>
        <v>1E-3</v>
      </c>
      <c r="OX41" s="33"/>
      <c r="OY41" s="30">
        <f t="shared" ref="OY41" si="672">OU41*(OW41-OT41)/OT41</f>
        <v>-3.0577597287834686E-3</v>
      </c>
      <c r="OZ41" s="33"/>
      <c r="PA41" s="588">
        <v>0</v>
      </c>
      <c r="PB41" s="32">
        <f t="shared" si="263"/>
        <v>4.1947457249578468</v>
      </c>
      <c r="PC41" s="589">
        <f t="shared" si="264"/>
        <v>1.0605551787515597</v>
      </c>
      <c r="PD41" s="590">
        <f>PB41*PC41+0.001</f>
        <v>4.4497593021500101</v>
      </c>
      <c r="PE41" s="591">
        <f t="shared" si="265"/>
        <v>0.70599542092450629</v>
      </c>
      <c r="PF41" s="592">
        <f t="shared" si="266"/>
        <v>0.91828867140159987</v>
      </c>
      <c r="PG41" s="592">
        <f t="shared" si="267"/>
        <v>0.17612699240990384</v>
      </c>
      <c r="PH41" s="592">
        <f t="shared" si="268"/>
        <v>1.2756583939158425E-2</v>
      </c>
      <c r="PI41" s="593">
        <f t="shared" si="284"/>
        <v>0.41939218086426444</v>
      </c>
      <c r="PJ41" s="593">
        <f t="shared" si="285"/>
        <v>0</v>
      </c>
      <c r="PK41" s="592">
        <f t="shared" si="269"/>
        <v>0.60310306590816265</v>
      </c>
      <c r="PL41" s="592">
        <f t="shared" si="270"/>
        <v>1.8644596090597172E-2</v>
      </c>
      <c r="PM41" s="592">
        <f t="shared" si="271"/>
        <v>6.046896029382867E-4</v>
      </c>
      <c r="PN41" s="592">
        <f t="shared" si="272"/>
        <v>2.7582337323363001E-2</v>
      </c>
      <c r="PO41" s="592">
        <f t="shared" si="273"/>
        <v>5.6036276734628382E-2</v>
      </c>
      <c r="PP41" s="592">
        <f t="shared" si="274"/>
        <v>0.56166014361136984</v>
      </c>
      <c r="PQ41" s="592">
        <f t="shared" si="275"/>
        <v>0.29573440912613924</v>
      </c>
      <c r="PR41" s="592">
        <f t="shared" si="276"/>
        <v>2.0156320097942891E-4</v>
      </c>
      <c r="PS41" s="592">
        <f t="shared" si="277"/>
        <v>0.35011527967996614</v>
      </c>
      <c r="PT41" s="594">
        <f t="shared" si="278"/>
        <v>0.30184089346669479</v>
      </c>
      <c r="PU41" s="334"/>
      <c r="PV41" s="310">
        <f t="shared" si="286"/>
        <v>4.4480831042842706</v>
      </c>
      <c r="PW41" s="281">
        <f t="shared" si="287"/>
        <v>1.6761978657395815E-3</v>
      </c>
      <c r="PX41" s="4"/>
      <c r="QA41" s="133">
        <f t="shared" si="288"/>
        <v>528.98653852130678</v>
      </c>
      <c r="QB41" s="323">
        <f t="shared" si="289"/>
        <v>48.226620187205114</v>
      </c>
      <c r="QC41" s="258"/>
      <c r="QD41" s="323">
        <f t="shared" si="670"/>
        <v>3467.58</v>
      </c>
      <c r="QF41" s="133">
        <f t="shared" si="279"/>
        <v>1454.275938521306</v>
      </c>
      <c r="QH41" s="133">
        <f t="shared" si="290"/>
        <v>0</v>
      </c>
      <c r="QJ41" s="390">
        <f>'лист 1'!E145</f>
        <v>1334.66</v>
      </c>
      <c r="QK41" s="390">
        <f>'лист 1'!F145</f>
        <v>0</v>
      </c>
      <c r="QM41" s="389">
        <f t="shared" si="291"/>
        <v>0</v>
      </c>
      <c r="QN41" s="389">
        <f t="shared" si="292"/>
        <v>0</v>
      </c>
      <c r="QP41" s="4">
        <f t="shared" si="293"/>
        <v>14545.61638094933</v>
      </c>
      <c r="QQ41" s="4">
        <f t="shared" si="294"/>
        <v>15429.896360949331</v>
      </c>
      <c r="QS41" s="395">
        <f t="shared" si="295"/>
        <v>15.3008146315298</v>
      </c>
      <c r="QU41" s="5">
        <v>2</v>
      </c>
    </row>
    <row r="42" spans="1:463" ht="15.05" customHeight="1" x14ac:dyDescent="0.3">
      <c r="A42" s="452">
        <f t="shared" si="639"/>
        <v>31</v>
      </c>
      <c r="B42" s="25" t="s">
        <v>269</v>
      </c>
      <c r="C42" s="26">
        <v>10</v>
      </c>
      <c r="D42" s="256">
        <v>7115.7</v>
      </c>
      <c r="E42" s="27">
        <v>7115.7</v>
      </c>
      <c r="F42" s="28">
        <v>822.32</v>
      </c>
      <c r="G42" s="311">
        <f t="shared" si="280"/>
        <v>6293.38</v>
      </c>
      <c r="H42" s="27"/>
      <c r="I42" s="257"/>
      <c r="J42" s="32">
        <v>3.3892803181701718</v>
      </c>
      <c r="K42" s="33">
        <v>3.8970803181701719</v>
      </c>
      <c r="L42" s="33">
        <v>2.6383999999999994</v>
      </c>
      <c r="M42" s="122">
        <v>3.0902999999999996</v>
      </c>
      <c r="N42" s="1">
        <v>0.45190000000000002</v>
      </c>
      <c r="O42" s="2">
        <v>0.53249999999999997</v>
      </c>
      <c r="P42" s="2">
        <v>0.29898031817017212</v>
      </c>
      <c r="Q42" s="2">
        <v>1.55E-2</v>
      </c>
      <c r="R42" s="2">
        <v>0.2293</v>
      </c>
      <c r="S42" s="2">
        <v>0</v>
      </c>
      <c r="T42" s="2">
        <v>0.64939999999999998</v>
      </c>
      <c r="U42" s="2">
        <v>2.0400000000000001E-2</v>
      </c>
      <c r="V42" s="2">
        <v>6.9999999999999999E-4</v>
      </c>
      <c r="W42" s="2">
        <v>4.6199999999999998E-2</v>
      </c>
      <c r="X42" s="2">
        <v>7.8200000000000006E-2</v>
      </c>
      <c r="Y42" s="2">
        <v>0.71689999999999998</v>
      </c>
      <c r="Z42" s="2">
        <v>0.14399999999999999</v>
      </c>
      <c r="AA42" s="2">
        <v>1E-4</v>
      </c>
      <c r="AB42" s="2">
        <v>0.4345</v>
      </c>
      <c r="AC42" s="3">
        <v>0.27850000000000003</v>
      </c>
      <c r="AD42" s="123">
        <v>1240.21</v>
      </c>
      <c r="AE42" s="60">
        <v>272.84620000000001</v>
      </c>
      <c r="AF42" s="60">
        <v>834.72706113000004</v>
      </c>
      <c r="AG42" s="60">
        <f t="shared" si="0"/>
        <v>82.616276148280633</v>
      </c>
      <c r="AH42" s="60">
        <f t="shared" si="1"/>
        <v>261.21948651002219</v>
      </c>
      <c r="AI42" s="60">
        <v>30.76534934835</v>
      </c>
      <c r="AJ42" s="60">
        <v>173.63404871546584</v>
      </c>
      <c r="AK42" s="60">
        <f t="shared" si="2"/>
        <v>3.3589506724006868</v>
      </c>
      <c r="AL42" s="60">
        <f t="shared" si="3"/>
        <v>101.62245242360326</v>
      </c>
      <c r="AM42" s="60">
        <v>127.60913295969078</v>
      </c>
      <c r="AN42" s="124">
        <v>3215.7501505842074</v>
      </c>
      <c r="AO42" s="123">
        <v>1411.74</v>
      </c>
      <c r="AP42" s="60">
        <v>310.58280000000002</v>
      </c>
      <c r="AQ42" s="60">
        <v>950.17584222000005</v>
      </c>
      <c r="AR42" s="60">
        <f t="shared" si="4"/>
        <v>94.04270380788229</v>
      </c>
      <c r="AS42" s="60">
        <f t="shared" si="5"/>
        <v>297.3480280643268</v>
      </c>
      <c r="AT42" s="125">
        <v>130.26</v>
      </c>
      <c r="AU42" s="126">
        <v>19.245685765132876</v>
      </c>
      <c r="AV42" s="60">
        <v>204.60138088206</v>
      </c>
      <c r="AW42" s="60">
        <f t="shared" si="6"/>
        <v>3.9580137131634507</v>
      </c>
      <c r="AX42" s="60">
        <f t="shared" si="7"/>
        <v>119.74664098608149</v>
      </c>
      <c r="AY42" s="60">
        <v>150.368001155103</v>
      </c>
      <c r="AZ42" s="124">
        <v>3789.2736291085957</v>
      </c>
      <c r="BA42" s="127">
        <v>270</v>
      </c>
      <c r="BB42" s="60">
        <v>1376.2349999999999</v>
      </c>
      <c r="BC42" s="60">
        <v>143.521625149128</v>
      </c>
      <c r="BD42" s="61">
        <v>114.8173001193024</v>
      </c>
      <c r="BE42" s="61">
        <v>28.704325029825597</v>
      </c>
      <c r="BF42" s="60">
        <v>53.820618749999987</v>
      </c>
      <c r="BG42" s="61">
        <v>43.056494999999991</v>
      </c>
      <c r="BH42" s="61">
        <v>10.764123749999996</v>
      </c>
      <c r="BI42" s="60">
        <v>114.87113880463633</v>
      </c>
      <c r="BJ42" s="61">
        <f t="shared" si="8"/>
        <v>67.230401665911899</v>
      </c>
      <c r="BK42" s="60">
        <f t="shared" si="9"/>
        <v>2.22218218017569</v>
      </c>
      <c r="BL42" s="60">
        <v>84.422419135188221</v>
      </c>
      <c r="BM42" s="124">
        <v>2127.4449622067427</v>
      </c>
      <c r="BN42" s="123">
        <v>40.44</v>
      </c>
      <c r="BO42" s="60">
        <v>8.8967999999999989</v>
      </c>
      <c r="BP42" s="60">
        <v>27.218263319999998</v>
      </c>
      <c r="BQ42" s="60">
        <f t="shared" si="10"/>
        <v>2.6939003938336801</v>
      </c>
      <c r="BR42" s="60">
        <f t="shared" si="11"/>
        <v>8.5176833233607994</v>
      </c>
      <c r="BS42" s="60">
        <v>5.1326130905999996</v>
      </c>
      <c r="BT42" s="60">
        <v>5.9632003779737985</v>
      </c>
      <c r="BU42" s="60">
        <f t="shared" si="12"/>
        <v>0.11535811131190314</v>
      </c>
      <c r="BV42" s="60">
        <f t="shared" si="13"/>
        <v>3.4900703588159692</v>
      </c>
      <c r="BW42" s="60">
        <v>4.3825438394286893</v>
      </c>
      <c r="BX42" s="124">
        <v>110.44010475360297</v>
      </c>
      <c r="BY42" s="59">
        <v>1067.55</v>
      </c>
      <c r="BZ42" s="60">
        <v>77.931150000000002</v>
      </c>
      <c r="CA42" s="61">
        <f t="shared" si="14"/>
        <v>45.610608298199999</v>
      </c>
      <c r="CB42" s="61">
        <f t="shared" si="15"/>
        <v>1.5075780967500001</v>
      </c>
      <c r="CC42" s="60">
        <v>57.274057499999998</v>
      </c>
      <c r="CD42" s="62">
        <v>1443.306249</v>
      </c>
      <c r="CE42" s="123"/>
      <c r="CF42" s="60">
        <v>0</v>
      </c>
      <c r="CG42" s="61">
        <f t="shared" si="16"/>
        <v>0</v>
      </c>
      <c r="CH42" s="61">
        <f t="shared" si="17"/>
        <v>0</v>
      </c>
      <c r="CI42" s="60">
        <v>0</v>
      </c>
      <c r="CJ42" s="124">
        <v>0</v>
      </c>
      <c r="CK42" s="128">
        <v>1710.6082145882274</v>
      </c>
      <c r="CL42" s="129">
        <v>376.33380720941</v>
      </c>
      <c r="CM42" s="129">
        <v>173.69487127186619</v>
      </c>
      <c r="CN42" s="130">
        <v>113.14917858674869</v>
      </c>
      <c r="CO42" s="131">
        <f t="shared" ref="CO42:CO56" si="673">CN42*0.48745</f>
        <v>55.154567102110647</v>
      </c>
      <c r="CP42" s="129">
        <v>1151.32999065325</v>
      </c>
      <c r="CQ42" s="131">
        <f t="shared" si="19"/>
        <v>113.95173449491477</v>
      </c>
      <c r="CR42" s="129">
        <v>360.29720727502803</v>
      </c>
      <c r="CS42" s="129">
        <v>249.07358251176078</v>
      </c>
      <c r="CT42" s="131">
        <f t="shared" si="20"/>
        <v>4.8183284536900128</v>
      </c>
      <c r="CU42" s="131">
        <f t="shared" si="21"/>
        <v>145.77479748949321</v>
      </c>
      <c r="CV42" s="129">
        <f t="shared" ref="CV42:CV56" si="674">CK42+CL42+CM42+CP42+CS42</f>
        <v>3661.0404662345145</v>
      </c>
      <c r="CW42" s="124">
        <f t="shared" ref="CW42:CW56" si="675">CV42*1.05*1.2</f>
        <v>4612.9109874554879</v>
      </c>
      <c r="CX42" s="123">
        <v>107.08864000000001</v>
      </c>
      <c r="CY42" s="60">
        <v>7.8174707200000002</v>
      </c>
      <c r="CZ42" s="60">
        <f t="shared" si="24"/>
        <v>0.15122897107840003</v>
      </c>
      <c r="DA42" s="60">
        <f t="shared" si="25"/>
        <v>4.5753154533529603</v>
      </c>
      <c r="DB42" s="60">
        <v>5.745305536</v>
      </c>
      <c r="DC42" s="124">
        <v>144.78169950720002</v>
      </c>
      <c r="DD42" s="123">
        <v>3.5101600000000004</v>
      </c>
      <c r="DE42" s="60">
        <v>0.25624168000000003</v>
      </c>
      <c r="DF42" s="60">
        <f t="shared" si="26"/>
        <v>4.9569952996000007E-3</v>
      </c>
      <c r="DG42" s="60">
        <f t="shared" si="27"/>
        <v>0.14997005557024001</v>
      </c>
      <c r="DH42" s="60">
        <v>0.188320084</v>
      </c>
      <c r="DI42" s="124">
        <v>4.7456661167999998</v>
      </c>
      <c r="DJ42" s="59">
        <v>127.41308897394001</v>
      </c>
      <c r="DK42" s="60">
        <v>28.030879574266802</v>
      </c>
      <c r="DL42" s="60">
        <v>2.1021207807473492</v>
      </c>
      <c r="DM42" s="60">
        <v>85.755761773177241</v>
      </c>
      <c r="DN42" s="60">
        <f t="shared" si="28"/>
        <v>8.4875907657384442</v>
      </c>
      <c r="DO42" s="60">
        <f t="shared" si="29"/>
        <v>26.836408089298086</v>
      </c>
      <c r="DP42" s="60">
        <v>17.761035130455593</v>
      </c>
      <c r="DQ42" s="60">
        <f t="shared" si="30"/>
        <v>0.34358722459866348</v>
      </c>
      <c r="DR42" s="60">
        <f t="shared" si="31"/>
        <v>10.394965508731485</v>
      </c>
      <c r="DS42" s="60">
        <v>13.053144311629351</v>
      </c>
      <c r="DT42" s="62">
        <v>328.9392366530596</v>
      </c>
      <c r="DU42" s="123">
        <v>213.86</v>
      </c>
      <c r="DV42" s="60">
        <v>47.049199999999999</v>
      </c>
      <c r="DW42" s="60">
        <v>143.93911457999999</v>
      </c>
      <c r="DX42" s="60">
        <f t="shared" si="32"/>
        <v>14.24622992644092</v>
      </c>
      <c r="DY42" s="60">
        <f t="shared" si="33"/>
        <v>45.044306516665195</v>
      </c>
      <c r="DZ42" s="60">
        <v>4.1484010682500001</v>
      </c>
      <c r="EA42" s="60">
        <v>2.5416870093333301</v>
      </c>
      <c r="EB42" s="60"/>
      <c r="EC42" s="60">
        <v>30.042303394003582</v>
      </c>
      <c r="ED42" s="60">
        <f t="shared" si="34"/>
        <v>0.58116835915699938</v>
      </c>
      <c r="EE42" s="60">
        <f t="shared" si="35"/>
        <v>17.582798822801688</v>
      </c>
      <c r="EF42" s="60">
        <v>22.079035302579346</v>
      </c>
      <c r="EG42" s="124">
        <v>556.39168962499946</v>
      </c>
      <c r="EH42" s="128">
        <v>1125.8683309936507</v>
      </c>
      <c r="EI42" s="129">
        <v>247.69103281860316</v>
      </c>
      <c r="EJ42" s="129">
        <v>1641.8124123924144</v>
      </c>
      <c r="EK42" s="129">
        <v>757.76905778026969</v>
      </c>
      <c r="EL42" s="129">
        <f t="shared" si="36"/>
        <v>74.999434724744418</v>
      </c>
      <c r="EM42" s="129">
        <v>237.1362489417576</v>
      </c>
      <c r="EN42" s="129">
        <v>275.43928088090047</v>
      </c>
      <c r="EO42" s="129">
        <f t="shared" si="37"/>
        <v>5.3283728886410202</v>
      </c>
      <c r="EP42" s="129">
        <f t="shared" si="38"/>
        <v>161.20579704260285</v>
      </c>
      <c r="EQ42" s="129">
        <v>4048.5801148658384</v>
      </c>
      <c r="ER42" s="124">
        <v>5101.2109447309558</v>
      </c>
      <c r="ES42" s="123">
        <v>384.41</v>
      </c>
      <c r="ET42" s="60">
        <v>84.5702</v>
      </c>
      <c r="EU42" s="60">
        <v>258.72830372999999</v>
      </c>
      <c r="EV42" s="60">
        <f t="shared" si="39"/>
        <v>25.607375133373022</v>
      </c>
      <c r="EW42" s="60">
        <f t="shared" si="40"/>
        <v>80.966435369266193</v>
      </c>
      <c r="EX42" s="60">
        <v>30.091303909324999</v>
      </c>
      <c r="EY42" s="60">
        <v>55.319385957670697</v>
      </c>
      <c r="EZ42" s="60">
        <f t="shared" si="41"/>
        <v>1.0701535213511397</v>
      </c>
      <c r="FA42" s="60">
        <f t="shared" si="42"/>
        <v>32.376666380674017</v>
      </c>
      <c r="FB42" s="60">
        <v>40.655959679849801</v>
      </c>
      <c r="FC42" s="124">
        <v>1024.5301839322146</v>
      </c>
      <c r="FD42" s="123">
        <v>0.83333333333333293</v>
      </c>
      <c r="FE42" s="60">
        <v>6.0833333333333302E-2</v>
      </c>
      <c r="FF42" s="60">
        <f t="shared" si="43"/>
        <v>1.1768208333333328E-3</v>
      </c>
      <c r="FG42" s="60">
        <f t="shared" si="44"/>
        <v>3.5603803333333316E-2</v>
      </c>
      <c r="FH42" s="60">
        <v>4.4708333333333301E-2</v>
      </c>
      <c r="FI42" s="124">
        <v>1.1266499999999995</v>
      </c>
      <c r="FJ42" s="123">
        <v>2286.6433099999999</v>
      </c>
      <c r="FK42" s="60">
        <v>166.92496163000001</v>
      </c>
      <c r="FL42" s="60">
        <f t="shared" si="45"/>
        <v>3.2291633827323505</v>
      </c>
      <c r="FM42" s="60">
        <f t="shared" si="46"/>
        <v>97.695838443266851</v>
      </c>
      <c r="FN42" s="60">
        <v>122.6785</v>
      </c>
      <c r="FO42" s="124">
        <v>3091.4961259559996</v>
      </c>
      <c r="FP42" s="123">
        <v>1296.5253</v>
      </c>
      <c r="FQ42" s="60">
        <v>94.646346899999998</v>
      </c>
      <c r="FR42" s="60">
        <f t="shared" si="47"/>
        <v>1.8309335807805001</v>
      </c>
      <c r="FS42" s="60">
        <f t="shared" si="48"/>
        <v>55.393478157469197</v>
      </c>
      <c r="FT42" s="60">
        <v>69.558582345000005</v>
      </c>
      <c r="FU42" s="62">
        <v>1752.8762750940002</v>
      </c>
      <c r="FV42" s="132">
        <f t="shared" ref="FV42:FV56" si="676">AD42+AE42+AO42+AP42+BN42+BO42+CK42+CL42+DJ42+DK42+DU42+DV42+EH42+EI42+ES42+ET42</f>
        <v>7630.5505541580978</v>
      </c>
      <c r="FW42" s="133">
        <f t="shared" ref="FW42:FW56" si="677">AI42+AT42-AU42+BE42+BH42+BS42+CM42-CO42+DL42+DZ42+EA42+EB42+EJ42+EX42+FD42</f>
        <v>1986.4502881168016</v>
      </c>
      <c r="FX42" s="133">
        <f t="shared" ref="FX42:FX56" si="678">AU42+BD42+BG42+CO42</f>
        <v>232.2740479865459</v>
      </c>
      <c r="FY42" s="133">
        <f t="shared" ref="FY42:FY56" si="679">BB42</f>
        <v>1376.2349999999999</v>
      </c>
      <c r="FZ42" s="133">
        <f t="shared" ref="FZ42:FZ56" si="680">BY42</f>
        <v>1067.55</v>
      </c>
      <c r="GA42" s="133">
        <f t="shared" ref="GA42:GA56" si="681">CE42</f>
        <v>0</v>
      </c>
      <c r="GB42" s="133">
        <f t="shared" ref="GB42:GB56" si="682">CX42</f>
        <v>107.08864000000001</v>
      </c>
      <c r="GC42" s="133">
        <f t="shared" ref="GC42:GC56" si="683">DD42</f>
        <v>3.5101600000000004</v>
      </c>
      <c r="GD42" s="133">
        <f t="shared" ref="GD42:GD56" si="684">FJ42</f>
        <v>2286.6433099999999</v>
      </c>
      <c r="GE42" s="133">
        <f t="shared" ref="GE42:GE56" si="685">FP42</f>
        <v>1296.5253</v>
      </c>
      <c r="GF42" s="133">
        <f t="shared" ref="GF42:GF56" si="686">AF42+AQ42+BP42+CP42+DM42+DW42+EK42+EU42</f>
        <v>4209.6433951866975</v>
      </c>
      <c r="GG42" s="134">
        <f t="shared" ref="GG42:GG56" si="687">(AH42+AS42+BR42+CR42+DO42+DY42+EM42+EW42)*1.22</f>
        <v>1607.1862809894642</v>
      </c>
      <c r="GH42" s="134">
        <f t="shared" ref="GH42:GH56" si="688">AG42+AR42+BQ42+CQ42+DN42+DX42+EL42+EV42</f>
        <v>416.64524539520824</v>
      </c>
      <c r="GI42" s="133">
        <f t="shared" ref="GI42:GI56" si="689">AJ42+AV42+BI42+BT42+BZ42+CF42+CS42+CY42+DE42+DP42+EC42+EN42+EY42+FE42+FK42+FQ42</f>
        <v>1474.3423609182603</v>
      </c>
      <c r="GJ42" s="134">
        <f t="shared" ref="GJ42:GJ56" si="690">(AL42+AX42+BJ42+BV42+CA42+CG42+CU42+DA42+DG42+DR42+EE42+EP42+FA42+FG42+FM42+FS42)*1.22</f>
        <v>1052.7201939656884</v>
      </c>
      <c r="GK42" s="135">
        <f t="shared" ref="GK42:GK56" si="691">AK42+AW42+BK42+BU42+CB42+CH42+CT42+CZ42+DF42+DQ42+ED42+EO42+EZ42+FF42+FL42+FR42</f>
        <v>28.521152971963755</v>
      </c>
      <c r="GL42" s="132">
        <f t="shared" ref="GL42:GL56" si="692">FV42+FW42+FX42+FY42+FZ42+GA42+GB42+GC42+GD42+GE42+GF42+GI42</f>
        <v>21670.813056366402</v>
      </c>
      <c r="GM42" s="136">
        <f t="shared" ref="GM42:GM56" si="693">GL42*1.05*1.2</f>
        <v>27305.224451021666</v>
      </c>
      <c r="GN42" s="114">
        <f t="shared" ref="GN42:GN56" si="694">GM42-CD42-CJ42-FU42</f>
        <v>24109.041926927664</v>
      </c>
      <c r="GO42" s="115">
        <f t="shared" ref="GO42:GO56" si="695">GU42-CA42*1.22*1.05*1.2-CG42*1.22*1.05*1.2-FS42*1.22*1.05*1.2</f>
        <v>12810.712374983041</v>
      </c>
      <c r="GP42" s="115">
        <f t="shared" ref="GP42:GP56" si="696">GV42-CB42*1.05*1.2-CH42*1.05*1.2-FR42*1.05*1.2</f>
        <v>849.36843769199618</v>
      </c>
      <c r="GQ42" s="30">
        <f t="shared" ref="GQ42:GQ56" si="697">GO42/GN42</f>
        <v>0.53136546918003447</v>
      </c>
      <c r="GR42" s="31">
        <f t="shared" ref="GR42:GR56" si="698">GP42/GN42</f>
        <v>3.5230285810044025E-2</v>
      </c>
      <c r="GS42" s="137">
        <f t="shared" si="72"/>
        <v>1.0887221402924872</v>
      </c>
      <c r="GT42" s="116">
        <f t="shared" ref="GT42:GT56" si="699">GM42</f>
        <v>27305.224451021666</v>
      </c>
      <c r="GU42" s="115">
        <f t="shared" ref="GU42:GU56" si="700">(FV42+GG42+GJ42)*1.05*1.2</f>
        <v>12965.975856682695</v>
      </c>
      <c r="GV42" s="115">
        <f t="shared" ref="GV42:GV56" si="701">(FX42+GH42+GK42)*1.05*1.2</f>
        <v>853.57496240568457</v>
      </c>
      <c r="GW42" s="24">
        <f t="shared" ref="GW42:GW56" si="702">GU42/GT42</f>
        <v>0.4748532970289337</v>
      </c>
      <c r="GX42" s="117">
        <f t="shared" ref="GX42:GX56" si="703">GV42/GT42</f>
        <v>3.126049976028477E-2</v>
      </c>
      <c r="GY42" s="137">
        <f t="shared" si="78"/>
        <v>1.079251763057302</v>
      </c>
      <c r="GZ42" s="114">
        <f t="shared" ref="GZ42:GZ56" si="704">GN42-AN42-BM42</f>
        <v>18765.846814136712</v>
      </c>
      <c r="HA42" s="115">
        <f t="shared" ref="HA42:HA56" si="705">GO42-(AD42+AE42+AH42*1.22+AL42*1.22+BJ42*1.22)*1.05*1.2</f>
        <v>10243.154361013432</v>
      </c>
      <c r="HB42" s="115">
        <f t="shared" ref="HB42:HB56" si="706">GP42-(AG42+AK42+BD42+BG42+BK42)*1.05*1.2</f>
        <v>539.31872050059542</v>
      </c>
      <c r="HC42" s="30">
        <f t="shared" ref="HC42:HC56" si="707">HA42/GZ42</f>
        <v>0.54584024171491408</v>
      </c>
      <c r="HD42" s="31">
        <f t="shared" ref="HD42:HD56" si="708">HB42/GZ42</f>
        <v>2.873937562435579E-2</v>
      </c>
      <c r="HE42" s="137">
        <f t="shared" si="84"/>
        <v>1.0899848951609399</v>
      </c>
      <c r="HF42" s="114">
        <f t="shared" ref="HF42:HF56" si="709">GZ42+AN42</f>
        <v>21981.59696472092</v>
      </c>
      <c r="HG42" s="115">
        <f t="shared" ref="HG42:HG56" si="710">HA42+(AD42+AE42+AH42*1.22+AL42*1.22)*1.05*1.2</f>
        <v>12707.365801542201</v>
      </c>
      <c r="HH42" s="115">
        <f t="shared" ref="HH42:HH56" si="711">HB42+(AG42+AK42)*1.05*1.2</f>
        <v>647.64750629465391</v>
      </c>
      <c r="HI42" s="30">
        <f t="shared" ref="HI42:HI56" si="712">HG42/HF42</f>
        <v>0.57809111057475593</v>
      </c>
      <c r="HJ42" s="31">
        <f t="shared" ref="HJ42:HJ56" si="713">HH42/HF42</f>
        <v>2.9463169001510098E-2</v>
      </c>
      <c r="HK42" s="138">
        <f t="shared" si="90"/>
        <v>1.0951507219053982</v>
      </c>
      <c r="HL42" s="29">
        <f t="shared" ref="HL42:HL56" si="714">J42*GS42</f>
        <v>3.6899845220494312</v>
      </c>
      <c r="HM42" s="30">
        <f t="shared" ref="HM42:HM56" si="715">K42*GY42</f>
        <v>4.2059308041610697</v>
      </c>
      <c r="HN42" s="30">
        <f t="shared" ref="HN42:HN56" si="716">L42*HE42</f>
        <v>2.8758161473926229</v>
      </c>
      <c r="HO42" s="31">
        <f t="shared" ref="HO42:HO56" si="717">M42*HK42</f>
        <v>3.3843442759042515</v>
      </c>
      <c r="HR42" s="32">
        <f t="shared" ref="HR42:HR56" si="718">AD42+AE42+AH42*1.22+AL42*1.22</f>
        <v>1955.7233654990232</v>
      </c>
      <c r="HS42" s="33">
        <f t="shared" si="96"/>
        <v>2262.18521687272</v>
      </c>
      <c r="HT42" s="33">
        <f t="shared" ref="HT42:HT56" si="719">AG42+AK42</f>
        <v>85.975226820681314</v>
      </c>
      <c r="HU42" s="33">
        <f t="shared" si="98"/>
        <v>99.292789455204854</v>
      </c>
      <c r="HV42" s="33">
        <f t="shared" ref="HV42:HV56" si="720">AN42/1.05/1.2</f>
        <v>2552.1826591938152</v>
      </c>
      <c r="HW42" s="30">
        <f t="shared" ref="HW42:HW56" si="721">HR42/HV42</f>
        <v>0.76629443368947503</v>
      </c>
      <c r="HX42" s="31">
        <f t="shared" ref="HX42:HX56" si="722">HT42/HV42</f>
        <v>3.368694106237647E-2</v>
      </c>
      <c r="HY42" s="139">
        <f t="shared" si="102"/>
        <v>1.1252964449297029</v>
      </c>
      <c r="HZ42" s="32">
        <f t="shared" ref="HZ42:HZ56" si="723">AO42+AP42+AS42*1.22+AX42*1.22</f>
        <v>2231.1782962414982</v>
      </c>
      <c r="IA42" s="33">
        <f t="shared" si="104"/>
        <v>2580.803935262541</v>
      </c>
      <c r="IB42" s="33">
        <f t="shared" ref="IB42:IB56" si="724">AR42+AU42+AW42</f>
        <v>117.24640328617862</v>
      </c>
      <c r="IC42" s="33">
        <f t="shared" si="106"/>
        <v>135.40787115520769</v>
      </c>
      <c r="ID42" s="33">
        <f t="shared" ref="ID42:ID56" si="725">AZ42/1.05/1.2</f>
        <v>3007.36002310206</v>
      </c>
      <c r="IE42" s="30">
        <f t="shared" ref="IE42:IE56" si="726">HZ42/ID42</f>
        <v>0.74190595043557883</v>
      </c>
      <c r="IF42" s="31">
        <f t="shared" ref="IF42:IF56" si="727">IB42/ID42</f>
        <v>3.8986487279710595E-2</v>
      </c>
      <c r="IG42" s="139">
        <f t="shared" si="110"/>
        <v>1.1222956693128825</v>
      </c>
      <c r="IH42" s="32">
        <f t="shared" ref="IH42:IH56" si="728">BJ42*1.22</f>
        <v>82.021090032412516</v>
      </c>
      <c r="II42" s="33">
        <f t="shared" si="112"/>
        <v>94.873794840491556</v>
      </c>
      <c r="IJ42" s="33">
        <f t="shared" ref="IJ42:IJ56" si="729">BD42+BG42+BK42</f>
        <v>160.09597729947808</v>
      </c>
      <c r="IK42" s="33">
        <f t="shared" si="114"/>
        <v>184.89484418316724</v>
      </c>
      <c r="IL42" s="33">
        <f t="shared" ref="IL42:IL56" si="730">BM42/1.05/1.2</f>
        <v>1688.4483827037641</v>
      </c>
      <c r="IM42" s="30">
        <f t="shared" ref="IM42:IM56" si="731">IH42/IL42</f>
        <v>4.8577789450139797E-2</v>
      </c>
      <c r="IN42" s="31">
        <f t="shared" ref="IN42:IN56" si="732">IJ42/IL42</f>
        <v>9.481840187682343E-2</v>
      </c>
      <c r="IO42" s="139">
        <f t="shared" si="118"/>
        <v>1.0222995100575569</v>
      </c>
      <c r="IP42" s="32">
        <f t="shared" ref="IP42:IP56" si="733">BN42+BO42+BR42*1.22+BV42*1.22</f>
        <v>63.986259492255655</v>
      </c>
      <c r="IQ42" s="33">
        <f t="shared" si="120"/>
        <v>74.01290635469212</v>
      </c>
      <c r="IR42" s="33">
        <f t="shared" ref="IR42:IR56" si="734">BQ42+BU42</f>
        <v>2.8092585051455834</v>
      </c>
      <c r="IS42" s="33">
        <f t="shared" si="122"/>
        <v>3.2444126475926343</v>
      </c>
      <c r="IT42" s="33">
        <f t="shared" ref="IT42:IT56" si="735">BX42/1.05/1.2</f>
        <v>87.650876788573783</v>
      </c>
      <c r="IU42" s="30">
        <f t="shared" ref="IU42:IU56" si="736">IP42/IT42</f>
        <v>0.73001277153906285</v>
      </c>
      <c r="IV42" s="31">
        <f t="shared" ref="IV42:IV56" si="737">IR42/IT42</f>
        <v>3.2050546532716488E-2</v>
      </c>
      <c r="IW42" s="139">
        <f t="shared" si="126"/>
        <v>1.119357630958089</v>
      </c>
      <c r="IX42" s="32">
        <f t="shared" ref="IX42:IX56" si="738">CA42*1.22</f>
        <v>55.644942123804</v>
      </c>
      <c r="IY42" s="33">
        <f t="shared" si="128"/>
        <v>64.364504554604096</v>
      </c>
      <c r="IZ42" s="33">
        <f t="shared" ref="IZ42:IZ56" si="739">CB42</f>
        <v>1.5075780967500001</v>
      </c>
      <c r="JA42" s="33">
        <f t="shared" si="130"/>
        <v>1.7411019439365751</v>
      </c>
      <c r="JB42" s="33">
        <f t="shared" ref="JB42:JB56" si="740">CD42/1.05/1.2</f>
        <v>1145.4811500000001</v>
      </c>
      <c r="JC42" s="30">
        <f t="shared" ref="JC42:JC56" si="741">IX42/JB42</f>
        <v>4.857778945013979E-2</v>
      </c>
      <c r="JD42" s="31">
        <f t="shared" ref="JD42:JD56" si="742">IZ42/JB42</f>
        <v>1.3161090400745574E-3</v>
      </c>
      <c r="JE42" s="139">
        <f t="shared" ref="JE42:JE56" si="743">1+JC42*(JA42*$GW$6-JA42)/JA42+JD42*(JB42*$GX$6-JB42)/JB42</f>
        <v>1.0078160048971445</v>
      </c>
      <c r="JF42" s="32">
        <f t="shared" ref="JF42:JF56" si="744">CG42*1.22</f>
        <v>0</v>
      </c>
      <c r="JG42" s="33">
        <f t="shared" si="136"/>
        <v>0</v>
      </c>
      <c r="JH42" s="33">
        <f t="shared" ref="JH42:JH56" si="745">CH42</f>
        <v>0</v>
      </c>
      <c r="JI42" s="33">
        <f t="shared" si="138"/>
        <v>0</v>
      </c>
      <c r="JJ42" s="33">
        <f t="shared" ref="JJ42:JJ56" si="746">CJ42/1.05/1.2</f>
        <v>0</v>
      </c>
      <c r="JK42" s="30"/>
      <c r="JL42" s="31"/>
      <c r="JM42" s="139"/>
      <c r="JN42" s="32">
        <f t="shared" ref="JN42:JN56" si="747">CK42+CL42+CR42*1.22+CU42*1.22</f>
        <v>2704.3498676103536</v>
      </c>
      <c r="JO42" s="33">
        <f t="shared" si="141"/>
        <v>3128.1214918648961</v>
      </c>
      <c r="JP42" s="33">
        <f t="shared" ref="JP42:JP56" si="748">CO42+CQ42+CT42</f>
        <v>173.92463005071545</v>
      </c>
      <c r="JQ42" s="33">
        <f t="shared" si="143"/>
        <v>200.86555524557127</v>
      </c>
      <c r="JR42" s="33">
        <f t="shared" ref="JR42:JR56" si="749">CW42/1.05/1.2</f>
        <v>3661.0404662345145</v>
      </c>
      <c r="JS42" s="30">
        <f t="shared" ref="JS42:JS56" si="750">JN42/JR42</f>
        <v>0.73868341324067777</v>
      </c>
      <c r="JT42" s="31">
        <f t="shared" ref="JT42:JT56" si="751">JP42/JR42</f>
        <v>4.7506885448223943E-2</v>
      </c>
      <c r="JU42" s="139">
        <f t="shared" si="147"/>
        <v>1.1231105074107444</v>
      </c>
      <c r="JV42" s="32">
        <f t="shared" ref="JV42:JV56" si="752">DA42*1.22</f>
        <v>5.5818848530906111</v>
      </c>
      <c r="JW42" s="33">
        <f t="shared" si="149"/>
        <v>6.4565662095699103</v>
      </c>
      <c r="JX42" s="33">
        <f t="shared" ref="JX42:JX56" si="753">CZ42</f>
        <v>0.15122897107840003</v>
      </c>
      <c r="JY42" s="33">
        <f t="shared" si="151"/>
        <v>0.17465433869844418</v>
      </c>
      <c r="JZ42" s="33">
        <f t="shared" ref="JZ42:JZ56" si="754">DC42/1.05/1.2</f>
        <v>114.90611072</v>
      </c>
      <c r="KA42" s="30">
        <f t="shared" ref="KA42:KA56" si="755">JV42/JZ42</f>
        <v>4.8577789450139797E-2</v>
      </c>
      <c r="KB42" s="31">
        <f t="shared" ref="KB42:KB56" si="756">JX42/JZ42</f>
        <v>1.3161090400745576E-3</v>
      </c>
      <c r="KC42" s="139">
        <f t="shared" si="155"/>
        <v>1.0078160048971445</v>
      </c>
      <c r="KD42" s="32">
        <f t="shared" ref="KD42:KD56" si="757">DG42*1.22</f>
        <v>0.18296346779569281</v>
      </c>
      <c r="KE42" s="33">
        <f t="shared" si="157"/>
        <v>0.21163384319927789</v>
      </c>
      <c r="KF42" s="33">
        <f t="shared" ref="KF42:KF56" si="758">DF42</f>
        <v>4.9569952996000007E-3</v>
      </c>
      <c r="KG42" s="33">
        <f t="shared" si="159"/>
        <v>5.7248338715080406E-3</v>
      </c>
      <c r="KH42" s="33">
        <f t="shared" ref="KH42:KH56" si="759">DI42/1.05/1.2</f>
        <v>3.76640168</v>
      </c>
      <c r="KI42" s="30">
        <f t="shared" ref="KI42:KI56" si="760">KD42/KH42</f>
        <v>4.8577789450139797E-2</v>
      </c>
      <c r="KJ42" s="31">
        <f t="shared" ref="KJ42:KJ56" si="761">KF42/KH42</f>
        <v>1.3161090400745576E-3</v>
      </c>
      <c r="KK42" s="139">
        <f t="shared" si="163"/>
        <v>1.0078160048971445</v>
      </c>
      <c r="KL42" s="32">
        <f t="shared" ref="KL42:KL56" si="762">DJ42+DK42+DO42*1.22+DR42*1.22</f>
        <v>200.8662443378029</v>
      </c>
      <c r="KM42" s="33">
        <f t="shared" si="165"/>
        <v>232.34198482553663</v>
      </c>
      <c r="KN42" s="33">
        <f t="shared" ref="KN42:KN56" si="763">DN42+DQ42</f>
        <v>8.8311779903371068</v>
      </c>
      <c r="KO42" s="33">
        <f t="shared" si="167"/>
        <v>10.199127461040325</v>
      </c>
      <c r="KP42" s="33">
        <f t="shared" ref="KP42:KP56" si="764">DT42/1.05/1.2</f>
        <v>261.062886232587</v>
      </c>
      <c r="KQ42" s="30">
        <f t="shared" ref="KQ42:KQ56" si="765">KL42/KP42</f>
        <v>0.76941708274398868</v>
      </c>
      <c r="KR42" s="31">
        <f t="shared" ref="KR42:KR56" si="766">KN42/KP42</f>
        <v>3.3827780416359927E-2</v>
      </c>
      <c r="KS42" s="139">
        <f t="shared" si="171"/>
        <v>1.1258075800524772</v>
      </c>
      <c r="KT42" s="32">
        <f t="shared" ref="KT42:KT56" si="767">DU42+DV42+DY42*1.22+EE42*1.22</f>
        <v>337.31426851414955</v>
      </c>
      <c r="KU42" s="33">
        <f t="shared" si="173"/>
        <v>390.17141439031678</v>
      </c>
      <c r="KV42" s="33">
        <f t="shared" ref="KV42:KV56" si="768">DX42+ED42</f>
        <v>14.827398285597919</v>
      </c>
      <c r="KW42" s="33">
        <f t="shared" si="175"/>
        <v>17.124162280037037</v>
      </c>
      <c r="KX42" s="33">
        <f t="shared" ref="KX42:KX56" si="769">EG42/1.05/1.2</f>
        <v>441.58070605158684</v>
      </c>
      <c r="KY42" s="30">
        <f t="shared" ref="KY42:KY56" si="770">KT42/KX42</f>
        <v>0.76387909139024623</v>
      </c>
      <c r="KZ42" s="31">
        <f t="shared" ref="KZ42:KZ56" si="771">KV42/KX42</f>
        <v>3.3578003029565644E-2</v>
      </c>
      <c r="LA42" s="139">
        <f t="shared" si="179"/>
        <v>1.1249010862901314</v>
      </c>
      <c r="LB42" s="32">
        <f t="shared" ref="LB42:LB56" si="772">EH42+EI42+EM42*1.22+EP42*1.22</f>
        <v>1859.5366599131737</v>
      </c>
      <c r="LC42" s="33">
        <f t="shared" si="181"/>
        <v>2150.9260545215679</v>
      </c>
      <c r="LD42" s="33">
        <f t="shared" ref="LD42:LD56" si="773">EL42+EO42</f>
        <v>80.327807613385431</v>
      </c>
      <c r="LE42" s="33">
        <f t="shared" si="183"/>
        <v>92.770585012698831</v>
      </c>
      <c r="LF42" s="33">
        <f t="shared" ref="LF42:LF56" si="774">ER42/1.05/1.2</f>
        <v>4048.5801148658379</v>
      </c>
      <c r="LG42" s="30">
        <f t="shared" ref="LG42:LG56" si="775">LB42/LF42</f>
        <v>0.45930588185354337</v>
      </c>
      <c r="LH42" s="31">
        <f t="shared" ref="LH42:LH56" si="776">LD42/LF42</f>
        <v>1.9840982599907707E-2</v>
      </c>
      <c r="LI42" s="139">
        <f t="shared" si="187"/>
        <v>1.075046599891176</v>
      </c>
      <c r="LJ42" s="32">
        <f t="shared" ref="LJ42:LJ56" si="777">ES42+ET42+EW42*1.22+FA42*1.22</f>
        <v>607.25878413492705</v>
      </c>
      <c r="LK42" s="33">
        <f t="shared" si="189"/>
        <v>702.41623560887012</v>
      </c>
      <c r="LL42" s="33">
        <f t="shared" ref="LL42:LL56" si="778">EV42+EZ42</f>
        <v>26.677528654724163</v>
      </c>
      <c r="LM42" s="33">
        <f t="shared" si="191"/>
        <v>30.809877843340939</v>
      </c>
      <c r="LN42" s="33">
        <f t="shared" ref="LN42:LN56" si="779">FC42/1.05/1.2</f>
        <v>813.11919359699573</v>
      </c>
      <c r="LO42" s="30">
        <f t="shared" ref="LO42:LO56" si="780">LJ42/LN42</f>
        <v>0.74682628194840184</v>
      </c>
      <c r="LP42" s="31">
        <f t="shared" ref="LP42:LP56" si="781">LL42/LN42</f>
        <v>3.2808878285987532E-2</v>
      </c>
      <c r="LQ42" s="139">
        <f t="shared" si="195"/>
        <v>1.1221097736278141</v>
      </c>
      <c r="LR42" s="32">
        <f t="shared" ref="LR42:LR56" si="782">FG42*1.22</f>
        <v>4.3436640066666643E-2</v>
      </c>
      <c r="LS42" s="33">
        <f t="shared" si="197"/>
        <v>5.0243161565113312E-2</v>
      </c>
      <c r="LT42" s="33">
        <f t="shared" ref="LT42:LT56" si="783">FF42</f>
        <v>1.1768208333333328E-3</v>
      </c>
      <c r="LU42" s="33">
        <f t="shared" si="199"/>
        <v>1.359110380416666E-3</v>
      </c>
      <c r="LV42" s="33">
        <f t="shared" ref="LV42:LV56" si="784">FI42/1.05/1.2</f>
        <v>0.89416666666666633</v>
      </c>
      <c r="LW42" s="30">
        <f t="shared" ref="LW42:LW56" si="785">LR42/LV42</f>
        <v>4.857778945013979E-2</v>
      </c>
      <c r="LX42" s="31">
        <f t="shared" ref="LX42:LX56" si="786">LT42/LV42</f>
        <v>1.3161090400745572E-3</v>
      </c>
      <c r="LY42" s="139">
        <f t="shared" si="203"/>
        <v>1.0078160048971445</v>
      </c>
      <c r="LZ42" s="32">
        <f t="shared" ref="LZ42:LZ56" si="787">FM42*1.22</f>
        <v>119.18892290078556</v>
      </c>
      <c r="MA42" s="33">
        <f t="shared" si="205"/>
        <v>137.86582711933866</v>
      </c>
      <c r="MB42" s="33">
        <f t="shared" ref="MB42:MB56" si="788">FL42</f>
        <v>3.2291633827323505</v>
      </c>
      <c r="MC42" s="33">
        <f t="shared" si="207"/>
        <v>3.7293607907175916</v>
      </c>
      <c r="MD42" s="33">
        <f t="shared" ref="MD42:MD56" si="789">FO42/1.05/1.2</f>
        <v>2453.5683539333327</v>
      </c>
      <c r="ME42" s="30">
        <f t="shared" ref="ME42:ME56" si="790">LZ42/MD42</f>
        <v>4.8577787820629881E-2</v>
      </c>
      <c r="MF42" s="31">
        <f t="shared" ref="MF42:MF56" si="791">MB42/MD42</f>
        <v>1.3161089959265475E-3</v>
      </c>
      <c r="MG42" s="139">
        <f t="shared" si="211"/>
        <v>1.0078160046349618</v>
      </c>
      <c r="MH42" s="32">
        <f t="shared" ref="MH42:MH56" si="792">FS42*1.22</f>
        <v>67.580043352112412</v>
      </c>
      <c r="MI42" s="33">
        <f t="shared" si="213"/>
        <v>78.16983614538843</v>
      </c>
      <c r="MJ42" s="33">
        <f t="shared" ref="MJ42:MJ56" si="793">FR42</f>
        <v>1.8309335807805001</v>
      </c>
      <c r="MK42" s="33">
        <f t="shared" si="215"/>
        <v>2.1145451924433996</v>
      </c>
      <c r="ML42" s="33">
        <f t="shared" ref="ML42:ML56" si="794">FU42/1.05/1.2</f>
        <v>1391.1716469000003</v>
      </c>
      <c r="MM42" s="30">
        <f t="shared" ref="MM42:MM56" si="795">MH42/ML42</f>
        <v>4.8577789450139776E-2</v>
      </c>
      <c r="MN42" s="31">
        <f t="shared" ref="MN42:MN56" si="796">MJ42/ML42</f>
        <v>1.3161090400745572E-3</v>
      </c>
      <c r="MO42" s="139">
        <f t="shared" ref="MO42:MO56" si="797">1+MM42*(MK42*$GW$6-MK42)/MK42+MN42*(ML42*$GX$6-ML42)/ML42</f>
        <v>1.0078160048971445</v>
      </c>
      <c r="MP42" s="34">
        <v>3.3892803181701718</v>
      </c>
      <c r="MQ42" s="35">
        <v>3.8970803181701719</v>
      </c>
      <c r="MR42" s="35">
        <v>2.6383999999999994</v>
      </c>
      <c r="MS42" s="36">
        <v>3.0902999999999996</v>
      </c>
      <c r="MT42" s="34">
        <f t="shared" ref="MT42:MT56" si="798">GS42</f>
        <v>1.0887221402924872</v>
      </c>
      <c r="MU42" s="35">
        <f>GY42</f>
        <v>1.079251763057302</v>
      </c>
      <c r="MV42" s="35">
        <f t="shared" ref="MV42:MV56" si="799">HE42</f>
        <v>1.0899848951609399</v>
      </c>
      <c r="MW42" s="36">
        <f t="shared" ref="MW42:MW56" si="800">HK42</f>
        <v>1.0951507219053982</v>
      </c>
      <c r="MX42" s="41">
        <f t="shared" ref="MX42:MX56" si="801">MP42*MT42</f>
        <v>3.6899845220494312</v>
      </c>
      <c r="MY42" s="271">
        <f t="shared" ref="MY42:MY56" si="802">MQ42*MU42</f>
        <v>4.2059308041610697</v>
      </c>
      <c r="MZ42" s="42">
        <f t="shared" ref="MZ42:MZ56" si="803">MR42*MV42</f>
        <v>2.8758161473926229</v>
      </c>
      <c r="NA42" s="140">
        <f t="shared" ref="NA42:NA56" si="804">MS42*MW42</f>
        <v>3.3843442759042515</v>
      </c>
      <c r="NB42" s="34">
        <f t="shared" ref="NB42:NB56" si="805">NF42/J42</f>
        <v>1.0887312478975044</v>
      </c>
      <c r="NC42" s="35">
        <f>NG42/K42</f>
        <v>1.0792141845147829</v>
      </c>
      <c r="ND42" s="35">
        <f t="shared" ref="ND42:ND56" si="806">NH42/L42</f>
        <v>1.0899963970701603</v>
      </c>
      <c r="NE42" s="141">
        <f>NI42/M42</f>
        <v>1.0951583851061848</v>
      </c>
      <c r="NF42" s="37">
        <f t="shared" ref="NF42:NF56" si="807">NN42+NO42+NP42+NQ42+NT42+NU42+NV42+NW42+NX42+NY42+NZ42+OA42+OB42</f>
        <v>3.6900153902758621</v>
      </c>
      <c r="NG42" s="38">
        <f>NF42+NR42+NS42+OC42</f>
        <v>4.2057843575626324</v>
      </c>
      <c r="NH42" s="38">
        <f t="shared" ref="NH42:NH56" si="808">NF42-NN42-NP42</f>
        <v>2.87584649402991</v>
      </c>
      <c r="NI42" s="39">
        <f>NH42+NN42</f>
        <v>3.3843679574936427</v>
      </c>
      <c r="NJ42" s="118">
        <f t="shared" ref="NJ42:NJ56" si="809">MX42-NF42</f>
        <v>-3.0868226430946777E-5</v>
      </c>
      <c r="NK42" s="118">
        <f t="shared" ref="NK42:NK56" si="810">MY42-NG42</f>
        <v>1.46446598437322E-4</v>
      </c>
      <c r="NL42" s="118">
        <f t="shared" ref="NL42:NL56" si="811">MZ42-NH42</f>
        <v>-3.0346637287070877E-5</v>
      </c>
      <c r="NM42" s="118">
        <f t="shared" ref="NM42:NM56" si="812">NA42-NI42</f>
        <v>-2.3681589391255642E-5</v>
      </c>
      <c r="NN42" s="119">
        <f t="shared" ref="NN42:NN56" si="813">N42*HY42</f>
        <v>0.50852146346373284</v>
      </c>
      <c r="NO42" s="120">
        <f t="shared" ref="NO42:NO56" si="814">O42*IG42</f>
        <v>0.5976224439091099</v>
      </c>
      <c r="NP42" s="120">
        <f t="shared" ref="NP42:NP50" si="815">P42*IO42</f>
        <v>0.30564743278221945</v>
      </c>
      <c r="NQ42" s="120">
        <f t="shared" ref="NQ42:NQ56" si="816">Q42*IW42</f>
        <v>1.7350043279850381E-2</v>
      </c>
      <c r="NR42" s="120">
        <f>R42*JE42+0.004</f>
        <v>0.23509220992291524</v>
      </c>
      <c r="NS42" s="120">
        <f t="shared" ref="NS42:NS56" si="817">S42*JM42</f>
        <v>0</v>
      </c>
      <c r="NT42" s="120">
        <f t="shared" ref="NT42:NT56" si="818">T42*JU42</f>
        <v>0.72934796351253739</v>
      </c>
      <c r="NU42" s="120">
        <f t="shared" ref="NU42:NU56" si="819">U42*KC42</f>
        <v>2.0559446499901751E-2</v>
      </c>
      <c r="NV42" s="120">
        <f t="shared" ref="NV42:NV56" si="820">V42*KK42</f>
        <v>7.0547120342800116E-4</v>
      </c>
      <c r="NW42" s="120">
        <f t="shared" ref="NW42:NW56" si="821">W42*KS42</f>
        <v>5.2012310198424443E-2</v>
      </c>
      <c r="NX42" s="120">
        <f t="shared" ref="NX42:NX56" si="822">X42*LA42</f>
        <v>8.7967264947888285E-2</v>
      </c>
      <c r="NY42" s="120">
        <f t="shared" ref="NY42:NY56" si="823">Y42*LI42</f>
        <v>0.77070090746198405</v>
      </c>
      <c r="NZ42" s="120">
        <f t="shared" ref="NZ42:NZ56" si="824">Z42*LQ42</f>
        <v>0.16158380740240522</v>
      </c>
      <c r="OA42" s="120">
        <f t="shared" ref="OA42:OA56" si="825">AA42*LY42</f>
        <v>1.0078160048971445E-4</v>
      </c>
      <c r="OB42" s="120">
        <f t="shared" ref="OB42:OB56" si="826">AB42*MG42</f>
        <v>0.43789605401389092</v>
      </c>
      <c r="OC42" s="121">
        <f t="shared" ref="OC42:OC56" si="827">AC42*MO42</f>
        <v>0.28067675736385478</v>
      </c>
      <c r="OD42" s="4"/>
      <c r="OE42" s="4">
        <f t="shared" si="255"/>
        <v>29503.868876462882</v>
      </c>
      <c r="OF42" s="4"/>
      <c r="OG42" s="4"/>
      <c r="OH42" s="4">
        <f t="shared" si="256"/>
        <v>0</v>
      </c>
      <c r="OI42" s="4"/>
      <c r="OJ42" s="583">
        <f t="shared" si="257"/>
        <v>26469.520804291195</v>
      </c>
      <c r="OK42" s="284">
        <f t="shared" si="258"/>
        <v>1345.1130000000001</v>
      </c>
      <c r="OL42" s="584">
        <f t="shared" ref="OL42:OL43" si="828">OK42/OJ42</f>
        <v>5.0817429221534399E-2</v>
      </c>
      <c r="OM42" s="585">
        <f t="shared" si="281"/>
        <v>3061.8</v>
      </c>
      <c r="ON42" s="284">
        <f t="shared" ref="ON42:ON43" si="829">OM42*1.05</f>
        <v>3214.8900000000003</v>
      </c>
      <c r="OO42" s="33">
        <f t="shared" ref="OO42:OO43" si="830">ON42/OK42</f>
        <v>2.3900519881972744</v>
      </c>
      <c r="OP42" s="586">
        <f t="shared" si="481"/>
        <v>7.0638868524468157E-2</v>
      </c>
      <c r="OQ42" s="33">
        <f t="shared" si="260"/>
        <v>0.29710219309814434</v>
      </c>
      <c r="OR42" s="39">
        <f t="shared" si="261"/>
        <v>0.53219440302105958</v>
      </c>
      <c r="OS42" s="587"/>
      <c r="OT42" s="284">
        <f t="shared" si="469"/>
        <v>0</v>
      </c>
      <c r="OU42" s="584"/>
      <c r="OV42" s="585">
        <f t="shared" si="283"/>
        <v>0</v>
      </c>
      <c r="OW42" s="284">
        <f t="shared" ref="OW42:OW43" si="831">OV42*1.05</f>
        <v>0</v>
      </c>
      <c r="OX42" s="33"/>
      <c r="OY42" s="33"/>
      <c r="OZ42" s="33"/>
      <c r="PA42" s="588"/>
      <c r="PB42" s="32">
        <f t="shared" si="263"/>
        <v>4.2059308041610697</v>
      </c>
      <c r="PC42" s="589">
        <f t="shared" si="264"/>
        <v>1.0706388685244681</v>
      </c>
      <c r="PD42" s="590">
        <f t="shared" si="297"/>
        <v>4.503032997259214</v>
      </c>
      <c r="PE42" s="591">
        <f t="shared" si="265"/>
        <v>0.50852146346373284</v>
      </c>
      <c r="PF42" s="592">
        <f t="shared" si="266"/>
        <v>0.5976224439091099</v>
      </c>
      <c r="PG42" s="592">
        <f t="shared" si="267"/>
        <v>0.30564743278221945</v>
      </c>
      <c r="PH42" s="592">
        <f t="shared" si="268"/>
        <v>1.7350043279850381E-2</v>
      </c>
      <c r="PI42" s="593">
        <f t="shared" si="284"/>
        <v>0.53219440302105958</v>
      </c>
      <c r="PJ42" s="593">
        <f t="shared" si="285"/>
        <v>0</v>
      </c>
      <c r="PK42" s="592">
        <f t="shared" si="269"/>
        <v>0.72934796351253739</v>
      </c>
      <c r="PL42" s="592">
        <f t="shared" si="270"/>
        <v>2.0559446499901751E-2</v>
      </c>
      <c r="PM42" s="592">
        <f t="shared" si="271"/>
        <v>7.0547120342800116E-4</v>
      </c>
      <c r="PN42" s="592">
        <f t="shared" si="272"/>
        <v>5.2012310198424443E-2</v>
      </c>
      <c r="PO42" s="592">
        <f t="shared" si="273"/>
        <v>8.7967264947888285E-2</v>
      </c>
      <c r="PP42" s="592">
        <f t="shared" si="274"/>
        <v>0.77070090746198405</v>
      </c>
      <c r="PQ42" s="592">
        <f t="shared" si="275"/>
        <v>0.16158380740240522</v>
      </c>
      <c r="PR42" s="592">
        <f t="shared" si="276"/>
        <v>1.0078160048971445E-4</v>
      </c>
      <c r="PS42" s="592">
        <f t="shared" si="277"/>
        <v>0.43789605401389092</v>
      </c>
      <c r="PT42" s="594">
        <f t="shared" si="278"/>
        <v>0.28067675736385478</v>
      </c>
      <c r="PU42" s="334"/>
      <c r="PV42" s="310">
        <f t="shared" si="286"/>
        <v>4.5028865506607767</v>
      </c>
      <c r="PW42" s="281">
        <f t="shared" si="287"/>
        <v>1.46446598437322E-4</v>
      </c>
      <c r="PX42" s="4"/>
      <c r="QA42" s="133">
        <f t="shared" si="288"/>
        <v>1479.5246120846764</v>
      </c>
      <c r="QB42" s="323">
        <f t="shared" si="289"/>
        <v>0</v>
      </c>
      <c r="QC42" s="258"/>
      <c r="QD42" s="323">
        <v>0</v>
      </c>
      <c r="QF42" s="133">
        <f t="shared" si="279"/>
        <v>3349.301612084676</v>
      </c>
      <c r="QH42" s="133">
        <f t="shared" si="290"/>
        <v>0</v>
      </c>
      <c r="QJ42" s="390">
        <f>'лист 1'!E49</f>
        <v>3061.8</v>
      </c>
      <c r="QK42" s="390">
        <f>'лист 1'!F49</f>
        <v>0</v>
      </c>
      <c r="QM42" s="389">
        <f t="shared" si="291"/>
        <v>0</v>
      </c>
      <c r="QN42" s="389">
        <f t="shared" si="292"/>
        <v>0</v>
      </c>
      <c r="QP42" s="4">
        <f t="shared" si="293"/>
        <v>26469.520804291195</v>
      </c>
      <c r="QQ42" s="4">
        <f t="shared" si="294"/>
        <v>28339.297804291193</v>
      </c>
      <c r="QS42" s="395">
        <f t="shared" si="295"/>
        <v>17.82613158588866</v>
      </c>
      <c r="QU42" s="5">
        <v>1</v>
      </c>
    </row>
    <row r="43" spans="1:463" ht="15.05" customHeight="1" x14ac:dyDescent="0.3">
      <c r="A43" s="452">
        <f t="shared" si="639"/>
        <v>32</v>
      </c>
      <c r="B43" s="25" t="s">
        <v>270</v>
      </c>
      <c r="C43" s="26">
        <v>10</v>
      </c>
      <c r="D43" s="256">
        <v>9464.7999999999993</v>
      </c>
      <c r="E43" s="27">
        <v>9464.7999999999993</v>
      </c>
      <c r="F43" s="28">
        <v>988.9</v>
      </c>
      <c r="G43" s="311">
        <f t="shared" si="280"/>
        <v>8475.9</v>
      </c>
      <c r="H43" s="27"/>
      <c r="I43" s="257"/>
      <c r="J43" s="32">
        <v>2.9095259171266861</v>
      </c>
      <c r="K43" s="33">
        <v>3.3037259171266857</v>
      </c>
      <c r="L43" s="33">
        <v>2.3056000000000001</v>
      </c>
      <c r="M43" s="122">
        <v>2.6714000000000002</v>
      </c>
      <c r="N43" s="1">
        <v>0.36580000000000001</v>
      </c>
      <c r="O43" s="2">
        <v>0.42099999999999999</v>
      </c>
      <c r="P43" s="2">
        <v>0.23812591712668574</v>
      </c>
      <c r="Q43" s="2">
        <v>1.0200000000000001E-2</v>
      </c>
      <c r="R43" s="2">
        <v>0.1411</v>
      </c>
      <c r="S43" s="2">
        <v>0</v>
      </c>
      <c r="T43" s="2">
        <v>0.61739999999999995</v>
      </c>
      <c r="U43" s="2">
        <v>1.0999999999999999E-2</v>
      </c>
      <c r="V43" s="2">
        <v>4.0000000000000002E-4</v>
      </c>
      <c r="W43" s="2">
        <v>3.7900000000000003E-2</v>
      </c>
      <c r="X43" s="2">
        <v>6.1100000000000002E-2</v>
      </c>
      <c r="Y43" s="2">
        <v>0.66990000000000005</v>
      </c>
      <c r="Z43" s="2">
        <v>7.6899999999999996E-2</v>
      </c>
      <c r="AA43" s="2">
        <v>1E-4</v>
      </c>
      <c r="AB43" s="2">
        <v>0.3997</v>
      </c>
      <c r="AC43" s="3">
        <v>0.25309999999999999</v>
      </c>
      <c r="AD43" s="123">
        <v>1335.11</v>
      </c>
      <c r="AE43" s="60">
        <v>293.7242</v>
      </c>
      <c r="AF43" s="60">
        <v>898.59979082999996</v>
      </c>
      <c r="AG43" s="60">
        <f t="shared" si="0"/>
        <v>88.938015697608421</v>
      </c>
      <c r="AH43" s="60">
        <f t="shared" si="1"/>
        <v>281.20781854234019</v>
      </c>
      <c r="AI43" s="60">
        <v>33.110467056775001</v>
      </c>
      <c r="AJ43" s="60">
        <v>186.91974558779998</v>
      </c>
      <c r="AK43" s="60">
        <f t="shared" si="2"/>
        <v>3.6159624783959909</v>
      </c>
      <c r="AL43" s="60">
        <f t="shared" si="3"/>
        <v>109.39814566068053</v>
      </c>
      <c r="AM43" s="60">
        <v>137.37321017372875</v>
      </c>
      <c r="AN43" s="124">
        <v>3461.8048963779643</v>
      </c>
      <c r="AO43" s="123">
        <v>1490.35</v>
      </c>
      <c r="AP43" s="60">
        <v>327.87700000000001</v>
      </c>
      <c r="AQ43" s="60">
        <v>1003.0845385499999</v>
      </c>
      <c r="AR43" s="60">
        <f t="shared" si="4"/>
        <v>99.279289118447693</v>
      </c>
      <c r="AS43" s="60">
        <f t="shared" si="5"/>
        <v>313.905275493837</v>
      </c>
      <c r="AT43" s="125">
        <v>126.15504318195001</v>
      </c>
      <c r="AU43" s="126">
        <v>11.662885573670522</v>
      </c>
      <c r="AV43" s="60">
        <v>215.16506046643232</v>
      </c>
      <c r="AW43" s="60">
        <f t="shared" si="6"/>
        <v>4.1623680947231332</v>
      </c>
      <c r="AX43" s="60">
        <f t="shared" si="7"/>
        <v>125.92922460906792</v>
      </c>
      <c r="AY43" s="60">
        <v>158.13158210991912</v>
      </c>
      <c r="AZ43" s="124">
        <v>3984.9158691699613</v>
      </c>
      <c r="BA43" s="127">
        <v>286</v>
      </c>
      <c r="BB43" s="60">
        <v>1457.7896666666666</v>
      </c>
      <c r="BC43" s="60">
        <v>152.0266103431504</v>
      </c>
      <c r="BD43" s="61">
        <v>121.62128827452032</v>
      </c>
      <c r="BE43" s="61">
        <v>30.40532206863007</v>
      </c>
      <c r="BF43" s="60">
        <v>57.009988749999998</v>
      </c>
      <c r="BG43" s="61">
        <v>45.607990999999998</v>
      </c>
      <c r="BH43" s="61">
        <v>11.40199775</v>
      </c>
      <c r="BI43" s="60">
        <v>121.67831740046664</v>
      </c>
      <c r="BJ43" s="61">
        <f t="shared" si="8"/>
        <v>71.214425468336316</v>
      </c>
      <c r="BK43" s="60">
        <f t="shared" si="9"/>
        <v>2.3538670501120271</v>
      </c>
      <c r="BL43" s="60">
        <v>89.42522915801419</v>
      </c>
      <c r="BM43" s="124">
        <v>2253.5157747819571</v>
      </c>
      <c r="BN43" s="123">
        <v>35.880000000000003</v>
      </c>
      <c r="BO43" s="60">
        <v>7.8936000000000002</v>
      </c>
      <c r="BP43" s="60">
        <v>24.149141640000003</v>
      </c>
      <c r="BQ43" s="60">
        <f t="shared" si="10"/>
        <v>2.3901371446773605</v>
      </c>
      <c r="BR43" s="60">
        <f t="shared" si="11"/>
        <v>7.5572323848216012</v>
      </c>
      <c r="BS43" s="60">
        <v>3.4919849419000002</v>
      </c>
      <c r="BT43" s="60">
        <v>5.2132750404786998</v>
      </c>
      <c r="BU43" s="60">
        <f t="shared" si="12"/>
        <v>0.10085080565806046</v>
      </c>
      <c r="BV43" s="60">
        <f t="shared" si="13"/>
        <v>3.0511630563908878</v>
      </c>
      <c r="BW43" s="60">
        <v>3.8314000811189355</v>
      </c>
      <c r="BX43" s="124">
        <v>96.551282044197151</v>
      </c>
      <c r="BY43" s="59">
        <v>885.01</v>
      </c>
      <c r="BZ43" s="60">
        <v>64.605729999999994</v>
      </c>
      <c r="CA43" s="61">
        <f t="shared" si="14"/>
        <v>37.811666385639995</v>
      </c>
      <c r="CB43" s="61">
        <f t="shared" si="15"/>
        <v>1.2497978468499999</v>
      </c>
      <c r="CC43" s="60">
        <v>47.480786500000001</v>
      </c>
      <c r="CD43" s="62">
        <v>1196.5158197999999</v>
      </c>
      <c r="CE43" s="123"/>
      <c r="CF43" s="60">
        <v>0</v>
      </c>
      <c r="CG43" s="61">
        <f t="shared" si="16"/>
        <v>0</v>
      </c>
      <c r="CH43" s="61">
        <f t="shared" si="17"/>
        <v>0</v>
      </c>
      <c r="CI43" s="60">
        <v>0</v>
      </c>
      <c r="CJ43" s="124">
        <v>0</v>
      </c>
      <c r="CK43" s="128">
        <v>2161.6839582099656</v>
      </c>
      <c r="CL43" s="129">
        <v>475.56687080619241</v>
      </c>
      <c r="CM43" s="129">
        <v>222.45393694242802</v>
      </c>
      <c r="CN43" s="130">
        <v>150.50302085358558</v>
      </c>
      <c r="CO43" s="131">
        <f t="shared" si="673"/>
        <v>73.362697515080285</v>
      </c>
      <c r="CP43" s="129">
        <v>1454.920437245092</v>
      </c>
      <c r="CQ43" s="131">
        <f t="shared" si="19"/>
        <v>143.99929535589575</v>
      </c>
      <c r="CR43" s="129">
        <v>455.3028016314791</v>
      </c>
      <c r="CS43" s="129">
        <v>314.96201217937517</v>
      </c>
      <c r="CT43" s="131">
        <f t="shared" si="20"/>
        <v>6.0929401256100126</v>
      </c>
      <c r="CU43" s="131">
        <f t="shared" si="21"/>
        <v>184.33718694419855</v>
      </c>
      <c r="CV43" s="129">
        <f t="shared" si="674"/>
        <v>4629.5872153830533</v>
      </c>
      <c r="CW43" s="124">
        <f t="shared" si="675"/>
        <v>5833.2798913826473</v>
      </c>
      <c r="CX43" s="123">
        <v>77.26446</v>
      </c>
      <c r="CY43" s="60">
        <v>5.6403055799999997</v>
      </c>
      <c r="CZ43" s="60">
        <f t="shared" si="24"/>
        <v>0.1091117114451</v>
      </c>
      <c r="DA43" s="60">
        <f t="shared" si="25"/>
        <v>3.3010903661954401</v>
      </c>
      <c r="DB43" s="60">
        <v>4.145238279</v>
      </c>
      <c r="DC43" s="124">
        <v>104.4600046308</v>
      </c>
      <c r="DD43" s="123">
        <v>2.5334400000000001</v>
      </c>
      <c r="DE43" s="60">
        <v>0.18494111999999999</v>
      </c>
      <c r="DF43" s="60">
        <f t="shared" si="26"/>
        <v>3.5776859664000001E-3</v>
      </c>
      <c r="DG43" s="60">
        <f t="shared" si="27"/>
        <v>0.10824011942016</v>
      </c>
      <c r="DH43" s="60">
        <v>0.13591905600000001</v>
      </c>
      <c r="DI43" s="124">
        <v>3.4251602112000001</v>
      </c>
      <c r="DJ43" s="59">
        <v>139.15998658300001</v>
      </c>
      <c r="DK43" s="60">
        <v>30.615197048260001</v>
      </c>
      <c r="DL43" s="60">
        <v>2.2969047872310324</v>
      </c>
      <c r="DM43" s="60">
        <v>93.662046449647903</v>
      </c>
      <c r="DN43" s="60">
        <f t="shared" si="28"/>
        <v>9.2701073853074529</v>
      </c>
      <c r="DO43" s="60">
        <f t="shared" si="29"/>
        <v>29.310600815952814</v>
      </c>
      <c r="DP43" s="60">
        <v>19.398591845374142</v>
      </c>
      <c r="DQ43" s="60">
        <f t="shared" si="30"/>
        <v>0.37526575924876282</v>
      </c>
      <c r="DR43" s="60">
        <f t="shared" si="31"/>
        <v>11.353375052158434</v>
      </c>
      <c r="DS43" s="60">
        <v>14.256636335675655</v>
      </c>
      <c r="DT43" s="62">
        <v>359.26723565902654</v>
      </c>
      <c r="DU43" s="123">
        <v>222.26</v>
      </c>
      <c r="DV43" s="60">
        <v>48.897199999999998</v>
      </c>
      <c r="DW43" s="60">
        <v>149.59275977999999</v>
      </c>
      <c r="DX43" s="60">
        <f t="shared" si="32"/>
        <v>14.80579380646572</v>
      </c>
      <c r="DY43" s="60">
        <f t="shared" si="33"/>
        <v>46.813558245553196</v>
      </c>
      <c r="DZ43" s="60">
        <v>4.3119863421666702</v>
      </c>
      <c r="EA43" s="60">
        <v>2.68855335775</v>
      </c>
      <c r="EB43" s="60"/>
      <c r="EC43" s="60">
        <v>31.225786462033913</v>
      </c>
      <c r="ED43" s="60">
        <f t="shared" si="34"/>
        <v>0.60406283910804603</v>
      </c>
      <c r="EE43" s="60">
        <f t="shared" si="35"/>
        <v>18.275453591061666</v>
      </c>
      <c r="EF43" s="60">
        <v>22.948814297097528</v>
      </c>
      <c r="EG43" s="124">
        <v>578.31012028685768</v>
      </c>
      <c r="EH43" s="128">
        <v>1343.7679515285713</v>
      </c>
      <c r="EI43" s="129">
        <v>295.62894933628576</v>
      </c>
      <c r="EJ43" s="129">
        <v>2145.9983463359313</v>
      </c>
      <c r="EK43" s="129">
        <v>904.42705108015957</v>
      </c>
      <c r="EL43" s="129">
        <f t="shared" si="36"/>
        <v>89.514762953607715</v>
      </c>
      <c r="EM43" s="129">
        <v>283.03140136502515</v>
      </c>
      <c r="EN43" s="129">
        <v>342.35702777450888</v>
      </c>
      <c r="EO43" s="129">
        <f t="shared" si="37"/>
        <v>6.6228967022978749</v>
      </c>
      <c r="EP43" s="129">
        <f t="shared" si="38"/>
        <v>200.37061293153127</v>
      </c>
      <c r="EQ43" s="129">
        <v>5032.1793260554568</v>
      </c>
      <c r="ER43" s="124">
        <v>6340.5459508298763</v>
      </c>
      <c r="ES43" s="123">
        <v>273.73</v>
      </c>
      <c r="ET43" s="60">
        <v>60.220599999999997</v>
      </c>
      <c r="EU43" s="60">
        <v>184.23479768999999</v>
      </c>
      <c r="EV43" s="60">
        <f t="shared" si="39"/>
        <v>18.234454866570061</v>
      </c>
      <c r="EW43" s="60">
        <f t="shared" si="40"/>
        <v>57.654437589108596</v>
      </c>
      <c r="EX43" s="60">
        <v>20.406927364025002</v>
      </c>
      <c r="EY43" s="60">
        <v>39.317239728943797</v>
      </c>
      <c r="EZ43" s="60">
        <f t="shared" si="41"/>
        <v>0.76059200255641779</v>
      </c>
      <c r="FA43" s="60">
        <f t="shared" si="42"/>
        <v>23.011122261679478</v>
      </c>
      <c r="FB43" s="60">
        <v>28.8954782391484</v>
      </c>
      <c r="FC43" s="124">
        <v>728.16605162654059</v>
      </c>
      <c r="FD43" s="123">
        <v>0.83333333333333293</v>
      </c>
      <c r="FE43" s="60">
        <v>6.0833333333333302E-2</v>
      </c>
      <c r="FF43" s="60">
        <f t="shared" si="43"/>
        <v>1.1768208333333328E-3</v>
      </c>
      <c r="FG43" s="60">
        <f t="shared" si="44"/>
        <v>3.5603803333333316E-2</v>
      </c>
      <c r="FH43" s="60">
        <v>4.4708333333333301E-2</v>
      </c>
      <c r="FI43" s="124">
        <v>1.1266499999999995</v>
      </c>
      <c r="FJ43" s="123">
        <v>2798.3389466666599</v>
      </c>
      <c r="FK43" s="60">
        <v>204.27874310666601</v>
      </c>
      <c r="FL43" s="60">
        <f t="shared" si="45"/>
        <v>3.9517722853984543</v>
      </c>
      <c r="FM43" s="60">
        <f t="shared" si="46"/>
        <v>119.55781142055221</v>
      </c>
      <c r="FN43" s="60">
        <v>150.131</v>
      </c>
      <c r="FO43" s="124">
        <v>3783.2984277279907</v>
      </c>
      <c r="FP43" s="123">
        <v>1586.6564000000001</v>
      </c>
      <c r="FQ43" s="60">
        <v>115.82591720000001</v>
      </c>
      <c r="FR43" s="60">
        <f t="shared" si="47"/>
        <v>2.240652368234</v>
      </c>
      <c r="FS43" s="60">
        <f t="shared" si="48"/>
        <v>67.78920290780961</v>
      </c>
      <c r="FT43" s="60">
        <v>85.124115859999904</v>
      </c>
      <c r="FU43" s="62">
        <v>2145.1277196719998</v>
      </c>
      <c r="FV43" s="132">
        <f t="shared" si="676"/>
        <v>8542.3655135122754</v>
      </c>
      <c r="FW43" s="133">
        <f t="shared" si="677"/>
        <v>2518.5292203733698</v>
      </c>
      <c r="FX43" s="133">
        <f t="shared" si="678"/>
        <v>252.25486236327112</v>
      </c>
      <c r="FY43" s="133">
        <f t="shared" si="679"/>
        <v>1457.7896666666666</v>
      </c>
      <c r="FZ43" s="133">
        <f t="shared" si="680"/>
        <v>885.01</v>
      </c>
      <c r="GA43" s="133">
        <f t="shared" si="681"/>
        <v>0</v>
      </c>
      <c r="GB43" s="133">
        <f t="shared" si="682"/>
        <v>77.26446</v>
      </c>
      <c r="GC43" s="133">
        <f t="shared" si="683"/>
        <v>2.5334400000000001</v>
      </c>
      <c r="GD43" s="133">
        <f t="shared" si="684"/>
        <v>2798.3389466666599</v>
      </c>
      <c r="GE43" s="133">
        <f t="shared" si="685"/>
        <v>1586.6564000000001</v>
      </c>
      <c r="GF43" s="133">
        <f t="shared" si="686"/>
        <v>4712.6705632648991</v>
      </c>
      <c r="GG43" s="134">
        <f t="shared" si="687"/>
        <v>1799.2354138031035</v>
      </c>
      <c r="GH43" s="134">
        <f t="shared" si="688"/>
        <v>466.43185632858018</v>
      </c>
      <c r="GI43" s="133">
        <f t="shared" si="689"/>
        <v>1666.8335268254129</v>
      </c>
      <c r="GJ43" s="134">
        <f t="shared" si="690"/>
        <v>1190.1640759852278</v>
      </c>
      <c r="GK43" s="135">
        <f t="shared" si="691"/>
        <v>32.244894576437616</v>
      </c>
      <c r="GL43" s="132">
        <f t="shared" si="692"/>
        <v>24500.246599672555</v>
      </c>
      <c r="GM43" s="136">
        <f t="shared" si="693"/>
        <v>30870.31071558742</v>
      </c>
      <c r="GN43" s="114">
        <f t="shared" si="694"/>
        <v>27528.667176115421</v>
      </c>
      <c r="GO43" s="115">
        <f t="shared" si="695"/>
        <v>14367.694247880874</v>
      </c>
      <c r="GP43" s="115">
        <f t="shared" si="696"/>
        <v>941.7758654470382</v>
      </c>
      <c r="GQ43" s="30">
        <f t="shared" si="697"/>
        <v>0.52191753984902889</v>
      </c>
      <c r="GR43" s="31">
        <f t="shared" si="698"/>
        <v>3.4210732376616731E-2</v>
      </c>
      <c r="GS43" s="137">
        <f t="shared" si="72"/>
        <v>1.0870837209394808</v>
      </c>
      <c r="GT43" s="116">
        <f t="shared" si="699"/>
        <v>30870.31071558742</v>
      </c>
      <c r="GU43" s="115">
        <f t="shared" si="700"/>
        <v>14530.023904158765</v>
      </c>
      <c r="GV43" s="115">
        <f t="shared" si="701"/>
        <v>946.17383271804397</v>
      </c>
      <c r="GW43" s="24">
        <f t="shared" si="702"/>
        <v>0.47067954832155562</v>
      </c>
      <c r="GX43" s="117">
        <f t="shared" si="703"/>
        <v>3.0649961428483134E-2</v>
      </c>
      <c r="GY43" s="137">
        <f t="shared" si="78"/>
        <v>1.0785031642472598</v>
      </c>
      <c r="GZ43" s="114">
        <f t="shared" si="704"/>
        <v>21813.346504955498</v>
      </c>
      <c r="HA43" s="115">
        <f t="shared" si="705"/>
        <v>11605.452852878065</v>
      </c>
      <c r="HB43" s="115">
        <f t="shared" si="706"/>
        <v>611.48308857623601</v>
      </c>
      <c r="HC43" s="30">
        <f t="shared" si="707"/>
        <v>0.53203449778976231</v>
      </c>
      <c r="HD43" s="31">
        <f t="shared" si="708"/>
        <v>2.8032520752252339E-2</v>
      </c>
      <c r="HE43" s="137">
        <f t="shared" si="84"/>
        <v>1.0877120432681797</v>
      </c>
      <c r="HF43" s="114">
        <f t="shared" si="709"/>
        <v>25275.151401333464</v>
      </c>
      <c r="HG43" s="115">
        <f t="shared" si="710"/>
        <v>14258.223433050947</v>
      </c>
      <c r="HH43" s="115">
        <f t="shared" si="711"/>
        <v>728.10110107800153</v>
      </c>
      <c r="HI43" s="30">
        <f t="shared" si="712"/>
        <v>0.56412019879329833</v>
      </c>
      <c r="HJ43" s="31">
        <f t="shared" si="713"/>
        <v>2.880699266709787E-2</v>
      </c>
      <c r="HK43" s="138">
        <f t="shared" si="90"/>
        <v>1.0928598383150434</v>
      </c>
      <c r="HL43" s="29">
        <f t="shared" si="714"/>
        <v>3.1628982601599334</v>
      </c>
      <c r="HM43" s="30">
        <f t="shared" si="715"/>
        <v>3.5630788554268107</v>
      </c>
      <c r="HN43" s="30">
        <f t="shared" si="716"/>
        <v>2.5078288869591154</v>
      </c>
      <c r="HO43" s="31">
        <f t="shared" si="717"/>
        <v>2.9194657720748074</v>
      </c>
      <c r="HR43" s="32">
        <f t="shared" si="718"/>
        <v>2105.3734763276848</v>
      </c>
      <c r="HS43" s="33">
        <f t="shared" si="96"/>
        <v>2435.285500068233</v>
      </c>
      <c r="HT43" s="33">
        <f t="shared" si="719"/>
        <v>92.553978176004406</v>
      </c>
      <c r="HU43" s="33">
        <f t="shared" si="98"/>
        <v>106.89058939546749</v>
      </c>
      <c r="HV43" s="33">
        <f t="shared" si="720"/>
        <v>2747.4642034745748</v>
      </c>
      <c r="HW43" s="30">
        <f t="shared" si="721"/>
        <v>0.76629696345638598</v>
      </c>
      <c r="HX43" s="31">
        <f t="shared" si="722"/>
        <v>3.3687055161248765E-2</v>
      </c>
      <c r="HY43" s="139">
        <f t="shared" si="102"/>
        <v>1.1252968590180932</v>
      </c>
      <c r="HZ43" s="32">
        <f t="shared" si="723"/>
        <v>2354.8250901255437</v>
      </c>
      <c r="IA43" s="33">
        <f t="shared" si="104"/>
        <v>2723.8261817482166</v>
      </c>
      <c r="IB43" s="33">
        <f t="shared" si="724"/>
        <v>115.10454278684135</v>
      </c>
      <c r="IC43" s="33">
        <f t="shared" si="106"/>
        <v>132.93423646452308</v>
      </c>
      <c r="ID43" s="33">
        <f t="shared" si="725"/>
        <v>3162.631642198382</v>
      </c>
      <c r="IE43" s="30">
        <f t="shared" si="726"/>
        <v>0.74457773036403241</v>
      </c>
      <c r="IF43" s="31">
        <f t="shared" si="727"/>
        <v>3.6395178385944069E-2</v>
      </c>
      <c r="IG43" s="139">
        <f t="shared" si="110"/>
        <v>1.1223129434800265</v>
      </c>
      <c r="IH43" s="32">
        <f t="shared" si="728"/>
        <v>86.881599071370303</v>
      </c>
      <c r="II43" s="33">
        <f t="shared" si="112"/>
        <v>100.49594564585404</v>
      </c>
      <c r="IJ43" s="33">
        <f t="shared" si="729"/>
        <v>169.58314632463234</v>
      </c>
      <c r="IK43" s="33">
        <f t="shared" si="114"/>
        <v>195.8515756903179</v>
      </c>
      <c r="IL43" s="33">
        <f t="shared" si="730"/>
        <v>1788.5045831602836</v>
      </c>
      <c r="IM43" s="30">
        <f t="shared" si="731"/>
        <v>4.8577789450139797E-2</v>
      </c>
      <c r="IN43" s="31">
        <f t="shared" si="732"/>
        <v>9.481840187682343E-2</v>
      </c>
      <c r="IO43" s="139">
        <f t="shared" si="118"/>
        <v>1.0222995100575569</v>
      </c>
      <c r="IP43" s="32">
        <f t="shared" si="733"/>
        <v>56.715842438279239</v>
      </c>
      <c r="IQ43" s="33">
        <f t="shared" si="120"/>
        <v>65.603214948357603</v>
      </c>
      <c r="IR43" s="33">
        <f t="shared" si="734"/>
        <v>2.4909879503354211</v>
      </c>
      <c r="IS43" s="33">
        <f t="shared" si="122"/>
        <v>2.876841983842378</v>
      </c>
      <c r="IT43" s="33">
        <f t="shared" si="735"/>
        <v>76.62800162237869</v>
      </c>
      <c r="IU43" s="30">
        <f t="shared" si="736"/>
        <v>0.7401451328167713</v>
      </c>
      <c r="IV43" s="31">
        <f t="shared" si="737"/>
        <v>3.2507541598317563E-2</v>
      </c>
      <c r="IW43" s="139">
        <f t="shared" si="126"/>
        <v>1.1210161605059676</v>
      </c>
      <c r="IX43" s="32">
        <f t="shared" si="738"/>
        <v>46.130232990480792</v>
      </c>
      <c r="IY43" s="33">
        <f t="shared" si="128"/>
        <v>53.358840500089137</v>
      </c>
      <c r="IZ43" s="33">
        <f t="shared" si="739"/>
        <v>1.2497978468499999</v>
      </c>
      <c r="JA43" s="33">
        <f t="shared" si="130"/>
        <v>1.443391533327065</v>
      </c>
      <c r="JB43" s="33">
        <f t="shared" si="740"/>
        <v>949.61572999999987</v>
      </c>
      <c r="JC43" s="30">
        <f t="shared" si="741"/>
        <v>4.857778945013979E-2</v>
      </c>
      <c r="JD43" s="31">
        <f t="shared" si="742"/>
        <v>1.3161090400745574E-3</v>
      </c>
      <c r="JE43" s="139">
        <f t="shared" si="743"/>
        <v>1.0078160048971445</v>
      </c>
      <c r="JF43" s="32">
        <f t="shared" si="744"/>
        <v>0</v>
      </c>
      <c r="JG43" s="33">
        <f t="shared" si="136"/>
        <v>0</v>
      </c>
      <c r="JH43" s="33">
        <f t="shared" si="745"/>
        <v>0</v>
      </c>
      <c r="JI43" s="33">
        <f t="shared" si="138"/>
        <v>0</v>
      </c>
      <c r="JJ43" s="33">
        <f t="shared" si="746"/>
        <v>0</v>
      </c>
      <c r="JK43" s="30"/>
      <c r="JL43" s="31"/>
      <c r="JM43" s="139"/>
      <c r="JN43" s="32">
        <f t="shared" si="747"/>
        <v>3417.6116150784846</v>
      </c>
      <c r="JO43" s="33">
        <f t="shared" si="141"/>
        <v>3953.1513551612834</v>
      </c>
      <c r="JP43" s="33">
        <f t="shared" si="748"/>
        <v>223.45493299658605</v>
      </c>
      <c r="JQ43" s="33">
        <f t="shared" si="143"/>
        <v>258.06810211775723</v>
      </c>
      <c r="JR43" s="33">
        <f t="shared" si="749"/>
        <v>4629.5872153830533</v>
      </c>
      <c r="JS43" s="30">
        <f t="shared" si="750"/>
        <v>0.73821087195906954</v>
      </c>
      <c r="JT43" s="31">
        <f t="shared" si="751"/>
        <v>4.8266707721607821E-2</v>
      </c>
      <c r="JU43" s="139">
        <f t="shared" si="147"/>
        <v>1.1231541566620633</v>
      </c>
      <c r="JV43" s="32">
        <f t="shared" si="752"/>
        <v>4.0273302467584369</v>
      </c>
      <c r="JW43" s="33">
        <f t="shared" si="149"/>
        <v>4.6584128964254843</v>
      </c>
      <c r="JX43" s="33">
        <f t="shared" si="753"/>
        <v>0.1091117114451</v>
      </c>
      <c r="JY43" s="33">
        <f t="shared" si="151"/>
        <v>0.126013115547946</v>
      </c>
      <c r="JZ43" s="33">
        <f t="shared" si="754"/>
        <v>82.904765580000003</v>
      </c>
      <c r="KA43" s="30">
        <f t="shared" si="755"/>
        <v>4.8577789450139797E-2</v>
      </c>
      <c r="KB43" s="31">
        <f t="shared" si="756"/>
        <v>1.3161090400745572E-3</v>
      </c>
      <c r="KC43" s="139">
        <f t="shared" si="155"/>
        <v>1.0078160048971445</v>
      </c>
      <c r="KD43" s="32">
        <f t="shared" si="757"/>
        <v>0.13205294569259521</v>
      </c>
      <c r="KE43" s="33">
        <f t="shared" si="157"/>
        <v>0.15274564228262488</v>
      </c>
      <c r="KF43" s="33">
        <f t="shared" si="758"/>
        <v>3.5776859664000001E-3</v>
      </c>
      <c r="KG43" s="33">
        <f t="shared" si="159"/>
        <v>4.13186952259536E-3</v>
      </c>
      <c r="KH43" s="33">
        <f t="shared" si="759"/>
        <v>2.7183811200000001</v>
      </c>
      <c r="KI43" s="30">
        <f t="shared" si="760"/>
        <v>4.8577789450139797E-2</v>
      </c>
      <c r="KJ43" s="31">
        <f t="shared" si="761"/>
        <v>1.3161090400745574E-3</v>
      </c>
      <c r="KK43" s="139">
        <f t="shared" si="163"/>
        <v>1.0078160048971445</v>
      </c>
      <c r="KL43" s="32">
        <f t="shared" si="762"/>
        <v>219.38523419035573</v>
      </c>
      <c r="KM43" s="33">
        <f t="shared" si="165"/>
        <v>253.7629003879845</v>
      </c>
      <c r="KN43" s="33">
        <f t="shared" si="763"/>
        <v>9.6453731445562152</v>
      </c>
      <c r="KO43" s="33">
        <f t="shared" si="167"/>
        <v>11.139441444647973</v>
      </c>
      <c r="KP43" s="33">
        <f t="shared" si="764"/>
        <v>285.13272671351314</v>
      </c>
      <c r="KQ43" s="30">
        <f t="shared" si="765"/>
        <v>0.76941442926957615</v>
      </c>
      <c r="KR43" s="31">
        <f t="shared" si="766"/>
        <v>3.3827660737967113E-2</v>
      </c>
      <c r="KS43" s="139">
        <f t="shared" si="171"/>
        <v>1.1258071457148537</v>
      </c>
      <c r="KT43" s="32">
        <f t="shared" si="767"/>
        <v>350.56579444067012</v>
      </c>
      <c r="KU43" s="33">
        <f t="shared" si="173"/>
        <v>405.49945442952315</v>
      </c>
      <c r="KV43" s="33">
        <f t="shared" si="768"/>
        <v>15.409856645573766</v>
      </c>
      <c r="KW43" s="33">
        <f t="shared" si="175"/>
        <v>17.796843439973145</v>
      </c>
      <c r="KX43" s="33">
        <f t="shared" si="769"/>
        <v>458.97628594195055</v>
      </c>
      <c r="KY43" s="30">
        <f t="shared" si="770"/>
        <v>0.76379936214179101</v>
      </c>
      <c r="KZ43" s="31">
        <f t="shared" si="771"/>
        <v>3.3574407039240244E-2</v>
      </c>
      <c r="LA43" s="139">
        <f t="shared" si="179"/>
        <v>1.1248880356979971</v>
      </c>
      <c r="LB43" s="32">
        <f t="shared" si="772"/>
        <v>2229.1473583066559</v>
      </c>
      <c r="LC43" s="33">
        <f t="shared" si="181"/>
        <v>2578.4547493533091</v>
      </c>
      <c r="LD43" s="33">
        <f t="shared" si="773"/>
        <v>96.137659655905594</v>
      </c>
      <c r="LE43" s="33">
        <f t="shared" si="183"/>
        <v>111.02938313660538</v>
      </c>
      <c r="LF43" s="33">
        <f t="shared" si="774"/>
        <v>5032.1793260554568</v>
      </c>
      <c r="LG43" s="30">
        <f t="shared" si="775"/>
        <v>0.44297852160487367</v>
      </c>
      <c r="LH43" s="31">
        <f t="shared" si="776"/>
        <v>1.9104577445824934E-2</v>
      </c>
      <c r="LI43" s="139">
        <f t="shared" si="187"/>
        <v>1.0723740333818421</v>
      </c>
      <c r="LJ43" s="32">
        <f t="shared" si="777"/>
        <v>432.36258301796147</v>
      </c>
      <c r="LK43" s="33">
        <f t="shared" si="189"/>
        <v>500.11379977687608</v>
      </c>
      <c r="LL43" s="33">
        <f t="shared" si="778"/>
        <v>18.99504686912648</v>
      </c>
      <c r="LM43" s="33">
        <f t="shared" si="191"/>
        <v>21.937379629154172</v>
      </c>
      <c r="LN43" s="33">
        <f t="shared" si="779"/>
        <v>577.9095647829688</v>
      </c>
      <c r="LO43" s="30">
        <f t="shared" si="780"/>
        <v>0.74814920770576476</v>
      </c>
      <c r="LP43" s="31">
        <f t="shared" si="781"/>
        <v>3.2868545576434573E-2</v>
      </c>
      <c r="LQ43" s="139">
        <f t="shared" si="195"/>
        <v>1.1223263185572829</v>
      </c>
      <c r="LR43" s="32">
        <f t="shared" si="782"/>
        <v>4.3436640066666643E-2</v>
      </c>
      <c r="LS43" s="33">
        <f t="shared" si="197"/>
        <v>5.0243161565113312E-2</v>
      </c>
      <c r="LT43" s="33">
        <f t="shared" si="783"/>
        <v>1.1768208333333328E-3</v>
      </c>
      <c r="LU43" s="33">
        <f t="shared" si="199"/>
        <v>1.359110380416666E-3</v>
      </c>
      <c r="LV43" s="33">
        <f t="shared" si="784"/>
        <v>0.89416666666666633</v>
      </c>
      <c r="LW43" s="30">
        <f t="shared" si="785"/>
        <v>4.857778945013979E-2</v>
      </c>
      <c r="LX43" s="31">
        <f t="shared" si="786"/>
        <v>1.3161090400745572E-3</v>
      </c>
      <c r="LY43" s="139">
        <f t="shared" si="203"/>
        <v>1.0078160048971445</v>
      </c>
      <c r="LZ43" s="32">
        <f t="shared" si="787"/>
        <v>145.86052993307371</v>
      </c>
      <c r="MA43" s="33">
        <f t="shared" si="205"/>
        <v>168.71687497358636</v>
      </c>
      <c r="MB43" s="33">
        <f t="shared" si="788"/>
        <v>3.9517722853984543</v>
      </c>
      <c r="MC43" s="33">
        <f t="shared" si="207"/>
        <v>4.5639018124066748</v>
      </c>
      <c r="MD43" s="33">
        <f t="shared" si="789"/>
        <v>3002.6177997841196</v>
      </c>
      <c r="ME43" s="30">
        <f t="shared" si="790"/>
        <v>4.8577787670332433E-2</v>
      </c>
      <c r="MF43" s="31">
        <f t="shared" si="791"/>
        <v>1.3161089918545664E-3</v>
      </c>
      <c r="MG43" s="139">
        <f t="shared" si="211"/>
        <v>1.0078160046107794</v>
      </c>
      <c r="MH43" s="32">
        <f t="shared" si="792"/>
        <v>82.702827547527718</v>
      </c>
      <c r="MI43" s="33">
        <f t="shared" si="213"/>
        <v>95.662360624225315</v>
      </c>
      <c r="MJ43" s="33">
        <f t="shared" si="793"/>
        <v>2.240652368234</v>
      </c>
      <c r="MK43" s="33">
        <f t="shared" si="215"/>
        <v>2.5877294200734466</v>
      </c>
      <c r="ML43" s="33">
        <f t="shared" si="794"/>
        <v>1702.4823171999999</v>
      </c>
      <c r="MM43" s="30">
        <f t="shared" si="795"/>
        <v>4.8577789450139804E-2</v>
      </c>
      <c r="MN43" s="31">
        <f t="shared" si="796"/>
        <v>1.3161090400745574E-3</v>
      </c>
      <c r="MO43" s="139">
        <f t="shared" si="797"/>
        <v>1.0078160048971445</v>
      </c>
      <c r="MP43" s="34">
        <v>2.9095259171266861</v>
      </c>
      <c r="MQ43" s="35">
        <v>3.3037259171266857</v>
      </c>
      <c r="MR43" s="35">
        <v>2.3056000000000001</v>
      </c>
      <c r="MS43" s="36">
        <v>2.6714000000000002</v>
      </c>
      <c r="MT43" s="34">
        <f t="shared" si="798"/>
        <v>1.0870837209394808</v>
      </c>
      <c r="MU43" s="35">
        <f>GY43</f>
        <v>1.0785031642472598</v>
      </c>
      <c r="MV43" s="35">
        <f t="shared" si="799"/>
        <v>1.0877120432681797</v>
      </c>
      <c r="MW43" s="36">
        <f t="shared" si="800"/>
        <v>1.0928598383150434</v>
      </c>
      <c r="MX43" s="41">
        <f t="shared" si="801"/>
        <v>3.1628982601599334</v>
      </c>
      <c r="MY43" s="271">
        <f t="shared" si="802"/>
        <v>3.5630788554268107</v>
      </c>
      <c r="MZ43" s="42">
        <f t="shared" si="803"/>
        <v>2.5078288869591154</v>
      </c>
      <c r="NA43" s="140">
        <f t="shared" si="804"/>
        <v>2.9194657720748074</v>
      </c>
      <c r="NB43" s="34">
        <f t="shared" si="805"/>
        <v>1.087096705669133</v>
      </c>
      <c r="NC43" s="35">
        <f>NG43/K43</f>
        <v>1.0785450119290878</v>
      </c>
      <c r="ND43" s="35">
        <f t="shared" si="806"/>
        <v>1.0877283310756192</v>
      </c>
      <c r="NE43" s="141">
        <f>NI43/M43</f>
        <v>1.0928726627074814</v>
      </c>
      <c r="NF43" s="37">
        <f t="shared" si="807"/>
        <v>3.1629360395673833</v>
      </c>
      <c r="NG43" s="38">
        <f>NF43+NR43+NS43+OC43</f>
        <v>3.5632171086978377</v>
      </c>
      <c r="NH43" s="38">
        <f t="shared" si="808"/>
        <v>2.5078664401279478</v>
      </c>
      <c r="NI43" s="39">
        <f>NH43+NN43</f>
        <v>2.9195000311567663</v>
      </c>
      <c r="NJ43" s="118">
        <f t="shared" si="809"/>
        <v>-3.7779407449978208E-5</v>
      </c>
      <c r="NK43" s="118">
        <f t="shared" si="810"/>
        <v>-1.3825327102701124E-4</v>
      </c>
      <c r="NL43" s="118">
        <f t="shared" si="811"/>
        <v>-3.7553168832360484E-5</v>
      </c>
      <c r="NM43" s="118">
        <f t="shared" si="812"/>
        <v>-3.4259081958865067E-5</v>
      </c>
      <c r="NN43" s="119">
        <f t="shared" si="813"/>
        <v>0.41163359102881852</v>
      </c>
      <c r="NO43" s="120">
        <f t="shared" si="814"/>
        <v>0.47249374920509113</v>
      </c>
      <c r="NP43" s="120">
        <f t="shared" si="815"/>
        <v>0.24343600841061724</v>
      </c>
      <c r="NQ43" s="120">
        <f t="shared" si="816"/>
        <v>1.1434364837160871E-2</v>
      </c>
      <c r="NR43" s="120">
        <f>R43*JE43+0.003</f>
        <v>0.1452028382909871</v>
      </c>
      <c r="NS43" s="120">
        <f t="shared" si="817"/>
        <v>0</v>
      </c>
      <c r="NT43" s="120">
        <f t="shared" si="818"/>
        <v>0.69343537632315788</v>
      </c>
      <c r="NU43" s="120">
        <f t="shared" si="819"/>
        <v>1.1085976053868589E-2</v>
      </c>
      <c r="NV43" s="120">
        <f t="shared" si="820"/>
        <v>4.0312640195885782E-4</v>
      </c>
      <c r="NW43" s="120">
        <f t="shared" si="821"/>
        <v>4.2668090822592958E-2</v>
      </c>
      <c r="NX43" s="120">
        <f t="shared" si="822"/>
        <v>6.8730658981147622E-2</v>
      </c>
      <c r="NY43" s="120">
        <f t="shared" si="823"/>
        <v>0.71838336496249611</v>
      </c>
      <c r="NZ43" s="120">
        <f t="shared" si="824"/>
        <v>8.6306893897055051E-2</v>
      </c>
      <c r="OA43" s="120">
        <f t="shared" si="825"/>
        <v>1.0078160048971445E-4</v>
      </c>
      <c r="OB43" s="120">
        <f t="shared" si="826"/>
        <v>0.40282405704292851</v>
      </c>
      <c r="OC43" s="121">
        <f t="shared" si="827"/>
        <v>0.25507823083946729</v>
      </c>
      <c r="OD43" s="4"/>
      <c r="OE43" s="4">
        <f t="shared" si="255"/>
        <v>33328.090160184263</v>
      </c>
      <c r="OF43" s="4"/>
      <c r="OG43" s="4"/>
      <c r="OH43" s="4">
        <f t="shared" si="256"/>
        <v>0</v>
      </c>
      <c r="OI43" s="4"/>
      <c r="OJ43" s="583">
        <f t="shared" si="257"/>
        <v>30200.300070712103</v>
      </c>
      <c r="OK43" s="284">
        <f t="shared" si="258"/>
        <v>1115.1125999999999</v>
      </c>
      <c r="OL43" s="584">
        <f t="shared" si="828"/>
        <v>3.6923891398066705E-2</v>
      </c>
      <c r="OM43" s="585">
        <f t="shared" si="281"/>
        <v>2132.38</v>
      </c>
      <c r="ON43" s="284">
        <f t="shared" si="829"/>
        <v>2238.9990000000003</v>
      </c>
      <c r="OO43" s="33">
        <f t="shared" si="830"/>
        <v>2.0078680843530963</v>
      </c>
      <c r="OP43" s="586">
        <f t="shared" si="481"/>
        <v>3.7214411690231257E-2</v>
      </c>
      <c r="OQ43" s="33">
        <f t="shared" si="260"/>
        <v>0.13259788341061141</v>
      </c>
      <c r="OR43" s="39">
        <f t="shared" si="261"/>
        <v>0.27780072170159853</v>
      </c>
      <c r="OS43" s="587">
        <f>OJ43</f>
        <v>30200.300070712103</v>
      </c>
      <c r="OT43" s="284">
        <f t="shared" si="469"/>
        <v>0</v>
      </c>
      <c r="OU43" s="584"/>
      <c r="OV43" s="585">
        <f t="shared" si="283"/>
        <v>75.55</v>
      </c>
      <c r="OW43" s="284">
        <f t="shared" si="831"/>
        <v>79.327500000000001</v>
      </c>
      <c r="OX43" s="33"/>
      <c r="OY43" s="30">
        <f>PY43</f>
        <v>2.6655139422924815E-3</v>
      </c>
      <c r="OZ43" s="33">
        <f>OW43/G43</f>
        <v>9.3591830956004669E-3</v>
      </c>
      <c r="PA43" s="588">
        <f>OZ43+NS43</f>
        <v>9.3591830956004669E-3</v>
      </c>
      <c r="PB43" s="32">
        <f t="shared" si="263"/>
        <v>3.5630788554268107</v>
      </c>
      <c r="PC43" s="589">
        <f t="shared" si="264"/>
        <v>1.0398799256325237</v>
      </c>
      <c r="PD43" s="590">
        <f t="shared" si="297"/>
        <v>3.7051741752040499</v>
      </c>
      <c r="PE43" s="591">
        <f t="shared" si="265"/>
        <v>0.41163359102881852</v>
      </c>
      <c r="PF43" s="592">
        <f t="shared" si="266"/>
        <v>0.47249374920509113</v>
      </c>
      <c r="PG43" s="592">
        <f t="shared" si="267"/>
        <v>0.24343600841061724</v>
      </c>
      <c r="PH43" s="592">
        <f t="shared" si="268"/>
        <v>1.1434364837160871E-2</v>
      </c>
      <c r="PI43" s="593">
        <f t="shared" si="284"/>
        <v>0.27780072170159853</v>
      </c>
      <c r="PJ43" s="593">
        <f t="shared" si="285"/>
        <v>9.3591830956004669E-3</v>
      </c>
      <c r="PK43" s="592">
        <f t="shared" si="269"/>
        <v>0.69343537632315788</v>
      </c>
      <c r="PL43" s="592">
        <f t="shared" si="270"/>
        <v>1.1085976053868589E-2</v>
      </c>
      <c r="PM43" s="592">
        <f t="shared" si="271"/>
        <v>4.0312640195885782E-4</v>
      </c>
      <c r="PN43" s="592">
        <f t="shared" si="272"/>
        <v>4.2668090822592958E-2</v>
      </c>
      <c r="PO43" s="592">
        <f t="shared" si="273"/>
        <v>6.8730658981147622E-2</v>
      </c>
      <c r="PP43" s="592">
        <f t="shared" si="274"/>
        <v>0.71838336496249611</v>
      </c>
      <c r="PQ43" s="592">
        <f t="shared" si="275"/>
        <v>8.6306893897055051E-2</v>
      </c>
      <c r="PR43" s="592">
        <f t="shared" si="276"/>
        <v>1.0078160048971445E-4</v>
      </c>
      <c r="PS43" s="592">
        <f t="shared" si="277"/>
        <v>0.40282405704292851</v>
      </c>
      <c r="PT43" s="594">
        <f t="shared" si="278"/>
        <v>0.25507823083946729</v>
      </c>
      <c r="PU43" s="334"/>
      <c r="PV43" s="310">
        <f t="shared" si="286"/>
        <v>3.7051741752040495</v>
      </c>
      <c r="PW43" s="281">
        <f t="shared" si="287"/>
        <v>0</v>
      </c>
      <c r="PX43" s="4">
        <f>PV43/PB43</f>
        <v>1.0398799256325237</v>
      </c>
      <c r="PY43" s="444">
        <f>PX43-1-OP43</f>
        <v>2.6655139422924815E-3</v>
      </c>
      <c r="QA43" s="133">
        <f t="shared" si="288"/>
        <v>1230.7247370705775</v>
      </c>
      <c r="QB43" s="323">
        <f t="shared" si="289"/>
        <v>0</v>
      </c>
      <c r="QC43" s="258"/>
      <c r="QD43" s="323">
        <v>0</v>
      </c>
      <c r="QF43" s="133">
        <f t="shared" si="279"/>
        <v>2354.6111370705789</v>
      </c>
      <c r="QH43" s="133">
        <f t="shared" si="290"/>
        <v>79.327500000000001</v>
      </c>
      <c r="QJ43" s="390">
        <f>'лист 1'!E52</f>
        <v>2132.38</v>
      </c>
      <c r="QK43" s="390">
        <f>'лист 1'!F52</f>
        <v>75.55</v>
      </c>
      <c r="QM43" s="389">
        <f t="shared" si="291"/>
        <v>0</v>
      </c>
      <c r="QN43" s="389">
        <f t="shared" si="292"/>
        <v>0</v>
      </c>
      <c r="QP43" s="4">
        <f t="shared" si="293"/>
        <v>30200.300070712103</v>
      </c>
      <c r="QQ43" s="4">
        <f t="shared" si="294"/>
        <v>31404.685791612006</v>
      </c>
      <c r="QS43" s="395">
        <f t="shared" si="295"/>
        <v>8.5257191866343529</v>
      </c>
      <c r="QU43" s="5">
        <v>1</v>
      </c>
    </row>
    <row r="44" spans="1:463" ht="15.05" customHeight="1" x14ac:dyDescent="0.3">
      <c r="A44" s="452">
        <f t="shared" si="639"/>
        <v>33</v>
      </c>
      <c r="B44" s="25" t="s">
        <v>277</v>
      </c>
      <c r="C44" s="26">
        <v>9</v>
      </c>
      <c r="D44" s="256">
        <v>3814</v>
      </c>
      <c r="E44" s="27">
        <v>3814</v>
      </c>
      <c r="F44" s="28">
        <v>414.5</v>
      </c>
      <c r="G44" s="311">
        <f t="shared" si="280"/>
        <v>3399.5</v>
      </c>
      <c r="H44" s="27"/>
      <c r="I44" s="257"/>
      <c r="J44" s="32">
        <v>2.4408130808469011</v>
      </c>
      <c r="K44" s="33">
        <v>2.8175130808469011</v>
      </c>
      <c r="L44" s="33">
        <v>1.9548000000000001</v>
      </c>
      <c r="M44" s="122">
        <v>2.29</v>
      </c>
      <c r="N44" s="1">
        <v>0.3352</v>
      </c>
      <c r="O44" s="2">
        <v>0.32329999999999998</v>
      </c>
      <c r="P44" s="2">
        <v>0.15081308084690098</v>
      </c>
      <c r="Q44" s="2">
        <v>1.44E-2</v>
      </c>
      <c r="R44" s="2">
        <v>9.1300000000000006E-2</v>
      </c>
      <c r="S44" s="2">
        <v>0</v>
      </c>
      <c r="T44" s="2">
        <v>0.54069999999999996</v>
      </c>
      <c r="U44" s="2">
        <v>2.8299999999999999E-2</v>
      </c>
      <c r="V44" s="2">
        <v>1E-3</v>
      </c>
      <c r="W44" s="2">
        <v>2.5999999999999999E-2</v>
      </c>
      <c r="X44" s="2">
        <v>4.3400000000000001E-2</v>
      </c>
      <c r="Y44" s="2">
        <v>0.5696</v>
      </c>
      <c r="Z44" s="2">
        <v>8.1100000000000005E-2</v>
      </c>
      <c r="AA44" s="2">
        <v>2.0000000000000001E-4</v>
      </c>
      <c r="AB44" s="2">
        <v>0.32679999999999998</v>
      </c>
      <c r="AC44" s="3">
        <v>0.28539999999999999</v>
      </c>
      <c r="AD44" s="123">
        <v>492.92</v>
      </c>
      <c r="AE44" s="60">
        <v>108.44240000000001</v>
      </c>
      <c r="AF44" s="60">
        <v>331.76128476000002</v>
      </c>
      <c r="AG44" s="60">
        <f t="shared" ref="AG44:AG75" si="832">AF44*$AG$7</f>
        <v>32.835741397836244</v>
      </c>
      <c r="AH44" s="60">
        <f t="shared" ref="AH44:AH75" si="833">AF44*$AH$7</f>
        <v>103.82137645279441</v>
      </c>
      <c r="AI44" s="60">
        <v>12.4069064365833</v>
      </c>
      <c r="AJ44" s="60">
        <v>69.02373321719638</v>
      </c>
      <c r="AK44" s="60">
        <f t="shared" ref="AK44:AK75" si="834">AJ44*$AK$7</f>
        <v>1.3352641190866641</v>
      </c>
      <c r="AL44" s="60">
        <f t="shared" ref="AL44:AL75" si="835">AJ44*$AL$7</f>
        <v>40.397382292562092</v>
      </c>
      <c r="AM44" s="60">
        <v>50.72771622068899</v>
      </c>
      <c r="AN44" s="124">
        <v>1278.3384487613625</v>
      </c>
      <c r="AO44" s="123">
        <v>460.23</v>
      </c>
      <c r="AP44" s="60">
        <v>101.25060000000001</v>
      </c>
      <c r="AQ44" s="60">
        <v>309.75918218999999</v>
      </c>
      <c r="AR44" s="60">
        <f t="shared" ref="AR44:AR75" si="836">AQ44*$AR$7</f>
        <v>30.65810529807306</v>
      </c>
      <c r="AS44" s="60">
        <f t="shared" ref="AS44:AS75" si="837">AQ44*$AS$7</f>
        <v>96.936038474538591</v>
      </c>
      <c r="AT44" s="125">
        <v>40.709138161083303</v>
      </c>
      <c r="AU44" s="126">
        <v>4.6420594065500493</v>
      </c>
      <c r="AV44" s="60">
        <v>66.572271185629063</v>
      </c>
      <c r="AW44" s="60">
        <f t="shared" ref="AW44:AW75" si="838">AV44*$AW$7</f>
        <v>1.2878405860859943</v>
      </c>
      <c r="AX44" s="60">
        <f t="shared" ref="AX44:AX75" si="839">AV44*$AX$7</f>
        <v>38.962620012270754</v>
      </c>
      <c r="AY44" s="60">
        <v>48.926059576835613</v>
      </c>
      <c r="AZ44" s="124">
        <v>1232.9367013362573</v>
      </c>
      <c r="BA44" s="127">
        <v>73</v>
      </c>
      <c r="BB44" s="60">
        <v>372.0931666666666</v>
      </c>
      <c r="BC44" s="60">
        <v>38.803994947727197</v>
      </c>
      <c r="BD44" s="61">
        <v>31.043195958181759</v>
      </c>
      <c r="BE44" s="61">
        <v>7.7607989895454388</v>
      </c>
      <c r="BF44" s="60">
        <v>14.551500624999999</v>
      </c>
      <c r="BG44" s="61">
        <v>11.6412005</v>
      </c>
      <c r="BH44" s="61">
        <v>2.9103001249999991</v>
      </c>
      <c r="BI44" s="60">
        <v>31.057752343475745</v>
      </c>
      <c r="BJ44" s="61">
        <f t="shared" ref="BJ44:BJ75" si="840">BI44*$BJ$7</f>
        <v>18.177108598561361</v>
      </c>
      <c r="BK44" s="60">
        <f t="shared" ref="BK44:BK75" si="841">BI44*$BK$7</f>
        <v>0.6008122190845383</v>
      </c>
      <c r="BL44" s="60">
        <v>22.825320729143478</v>
      </c>
      <c r="BM44" s="124">
        <v>575.19808237441555</v>
      </c>
      <c r="BN44" s="123">
        <v>20.079999999999998</v>
      </c>
      <c r="BO44" s="60">
        <v>4.4175999999999993</v>
      </c>
      <c r="BP44" s="60">
        <v>13.51490424</v>
      </c>
      <c r="BQ44" s="60">
        <f t="shared" ref="BQ44:BQ75" si="842">BP44*$BQ$7</f>
        <v>1.3376241322497602</v>
      </c>
      <c r="BR44" s="60">
        <f t="shared" ref="BR44:BR75" si="843">BP44*$BR$7</f>
        <v>4.2293541328656001</v>
      </c>
      <c r="BS44" s="60">
        <v>2.55683393725</v>
      </c>
      <c r="BT44" s="60">
        <v>2.9615616869392496</v>
      </c>
      <c r="BU44" s="60">
        <f t="shared" ref="BU44:BU75" si="844">BT44*$BU$7</f>
        <v>5.729141083383979E-2</v>
      </c>
      <c r="BV44" s="60">
        <f t="shared" ref="BV44:BV75" si="845">BT44*$BV$7</f>
        <v>1.7333072853915608</v>
      </c>
      <c r="BW44" s="60">
        <v>2.1765449932094625</v>
      </c>
      <c r="BX44" s="124">
        <v>54.848933828878444</v>
      </c>
      <c r="BY44" s="59">
        <v>229.53</v>
      </c>
      <c r="BZ44" s="60">
        <v>16.755690000000001</v>
      </c>
      <c r="CA44" s="61">
        <f t="shared" ref="CA44:CA75" si="846">BZ44*$CA$7</f>
        <v>9.8065691749200017</v>
      </c>
      <c r="CB44" s="61">
        <f t="shared" ref="CB44:CB75" si="847">BZ44*$CB$7</f>
        <v>0.32413882305000002</v>
      </c>
      <c r="CC44" s="60">
        <v>12.314284499999999</v>
      </c>
      <c r="CD44" s="62">
        <v>310.31996939999993</v>
      </c>
      <c r="CE44" s="123"/>
      <c r="CF44" s="60">
        <v>0</v>
      </c>
      <c r="CG44" s="61">
        <f t="shared" ref="CG44:CG75" si="848">CF44*$CG$7</f>
        <v>0</v>
      </c>
      <c r="CH44" s="61">
        <f t="shared" ref="CH44:CH75" si="849">CF44*$CH$7</f>
        <v>0</v>
      </c>
      <c r="CI44" s="60">
        <v>0</v>
      </c>
      <c r="CJ44" s="124">
        <v>0</v>
      </c>
      <c r="CK44" s="128">
        <v>759.6951450229069</v>
      </c>
      <c r="CL44" s="129">
        <v>167.13293190503953</v>
      </c>
      <c r="CM44" s="129">
        <v>83.982962869060373</v>
      </c>
      <c r="CN44" s="130">
        <v>60.647718022100364</v>
      </c>
      <c r="CO44" s="131">
        <f t="shared" si="673"/>
        <v>29.56273014987282</v>
      </c>
      <c r="CP44" s="129">
        <v>511.3150964431025</v>
      </c>
      <c r="CQ44" s="131">
        <f t="shared" ref="CQ44:CQ75" si="850">CP44*$AR$7</f>
        <v>50.606900355359627</v>
      </c>
      <c r="CR44" s="129">
        <v>160.01094628090451</v>
      </c>
      <c r="CS44" s="129">
        <v>111.11520794552797</v>
      </c>
      <c r="CT44" s="131">
        <f t="shared" ref="CT44:CT75" si="851">CS44*$CH$7</f>
        <v>2.1495236977062389</v>
      </c>
      <c r="CU44" s="131">
        <f t="shared" ref="CU44:CU75" si="852">CS44*$CG$7</f>
        <v>65.032175523863259</v>
      </c>
      <c r="CV44" s="129">
        <f t="shared" si="674"/>
        <v>1633.2413441856372</v>
      </c>
      <c r="CW44" s="124">
        <f t="shared" si="675"/>
        <v>2057.884093673903</v>
      </c>
      <c r="CX44" s="123">
        <v>79.737350000000006</v>
      </c>
      <c r="CY44" s="60">
        <v>5.8208265499999996</v>
      </c>
      <c r="CZ44" s="60">
        <f t="shared" ref="CZ44:CZ75" si="853">CY44*$CZ$7</f>
        <v>0.11260388960975</v>
      </c>
      <c r="DA44" s="60">
        <f t="shared" ref="DA44:DA75" si="854">CY44*$DA$7</f>
        <v>3.4067435132654</v>
      </c>
      <c r="DB44" s="60">
        <v>4.2779088275000001</v>
      </c>
      <c r="DC44" s="124">
        <v>107.80330245300001</v>
      </c>
      <c r="DD44" s="123">
        <v>2.6593</v>
      </c>
      <c r="DE44" s="60">
        <v>0.19412889999999999</v>
      </c>
      <c r="DF44" s="60">
        <f t="shared" ref="DF44:DF75" si="855">DE44*$DF$7</f>
        <v>3.7554235705E-3</v>
      </c>
      <c r="DG44" s="60">
        <f t="shared" ref="DG44:DG75" si="856">DE44*$DG$7</f>
        <v>0.1136174330452</v>
      </c>
      <c r="DH44" s="60">
        <v>0.14267144500000001</v>
      </c>
      <c r="DI44" s="124">
        <v>3.5953204139999997</v>
      </c>
      <c r="DJ44" s="59">
        <v>38.547629675616001</v>
      </c>
      <c r="DK44" s="60">
        <v>8.4804785286355209</v>
      </c>
      <c r="DL44" s="60">
        <v>0.63450245741527966</v>
      </c>
      <c r="DM44" s="60">
        <v>25.944597796062379</v>
      </c>
      <c r="DN44" s="60">
        <f t="shared" ref="DN44:DN75" si="857">DM44*$DN$7</f>
        <v>2.5678406222674779</v>
      </c>
      <c r="DO44" s="60">
        <f t="shared" ref="DO44:DO75" si="858">DM44*$DO$7</f>
        <v>8.1191024342997604</v>
      </c>
      <c r="DP44" s="60">
        <v>5.3733262174142293</v>
      </c>
      <c r="DQ44" s="60">
        <f t="shared" ref="DQ44:DQ75" si="859">DP44*$DQ$7</f>
        <v>0.10394699567587827</v>
      </c>
      <c r="DR44" s="60">
        <f t="shared" ref="DR44:DR75" si="860">DP44*$DR$7</f>
        <v>3.1448358886135912</v>
      </c>
      <c r="DS44" s="60">
        <v>3.9490267337571709</v>
      </c>
      <c r="DT44" s="62">
        <v>99.515473690680693</v>
      </c>
      <c r="DU44" s="123">
        <v>63.79</v>
      </c>
      <c r="DV44" s="60">
        <v>14.033799999999999</v>
      </c>
      <c r="DW44" s="60">
        <v>42.93405087</v>
      </c>
      <c r="DX44" s="60">
        <f t="shared" ref="DX44:DX75" si="861">DW44*$DX$7</f>
        <v>4.2493547508073801</v>
      </c>
      <c r="DY44" s="60">
        <f t="shared" ref="DY44:DY75" si="862">DW44*$DY$7</f>
        <v>13.435781879257799</v>
      </c>
      <c r="DZ44" s="60">
        <v>1.24777889316667</v>
      </c>
      <c r="EA44" s="60">
        <v>0.42816036472083302</v>
      </c>
      <c r="EB44" s="60"/>
      <c r="EC44" s="60">
        <v>8.9376666793357877</v>
      </c>
      <c r="ED44" s="60">
        <f t="shared" ref="ED44:ED75" si="863">EC44*$ED$7</f>
        <v>0.17289916191175084</v>
      </c>
      <c r="EE44" s="60">
        <f t="shared" ref="EE44:EE75" si="864">EC44*$EE$7</f>
        <v>5.2309303020814983</v>
      </c>
      <c r="EF44" s="60">
        <v>6.5685728403611652</v>
      </c>
      <c r="EG44" s="124">
        <v>165.52803557710135</v>
      </c>
      <c r="EH44" s="128">
        <v>464.0642311507936</v>
      </c>
      <c r="EI44" s="129">
        <v>102.09413085317458</v>
      </c>
      <c r="EJ44" s="129">
        <v>728.27070346935761</v>
      </c>
      <c r="EK44" s="129">
        <v>312.33982296873512</v>
      </c>
      <c r="EL44" s="129">
        <f t="shared" ref="EL44:EL75" si="865">EK44*$AG$7</f>
        <v>30.913521638507593</v>
      </c>
      <c r="EM44" s="129">
        <v>97.743624199835963</v>
      </c>
      <c r="EN44" s="129">
        <v>117.29412885627038</v>
      </c>
      <c r="EO44" s="129">
        <f t="shared" ref="EO44:EO75" si="866">EN44*$ED$7</f>
        <v>2.2690549227245507</v>
      </c>
      <c r="EP44" s="129">
        <f t="shared" ref="EP44:EP75" si="867">EN44*$EE$7</f>
        <v>68.648500207451647</v>
      </c>
      <c r="EQ44" s="129">
        <v>1724.0630172983313</v>
      </c>
      <c r="ER44" s="124">
        <v>2172.3194017958972</v>
      </c>
      <c r="ES44" s="123">
        <v>116.35</v>
      </c>
      <c r="ET44" s="60">
        <v>25.597000000000001</v>
      </c>
      <c r="EU44" s="60">
        <v>78.309716550000005</v>
      </c>
      <c r="EV44" s="60">
        <f t="shared" ref="EV44:EV75" si="868">EU44*$EV$7</f>
        <v>7.7506258858197006</v>
      </c>
      <c r="EW44" s="60">
        <f t="shared" ref="EW44:EW75" si="869">EU44*$EW$7</f>
        <v>24.506242697157003</v>
      </c>
      <c r="EX44" s="60">
        <v>8.6142350464750006</v>
      </c>
      <c r="EY44" s="60">
        <v>16.7075794665427</v>
      </c>
      <c r="EZ44" s="60">
        <f t="shared" ref="EZ44:EZ75" si="870">EY44*$EZ$7</f>
        <v>0.32320812478026856</v>
      </c>
      <c r="FA44" s="60">
        <f t="shared" ref="FA44:FA75" si="871">EY44*$FA$7</f>
        <v>9.7784116192245136</v>
      </c>
      <c r="FB44" s="60">
        <v>12.2789265531509</v>
      </c>
      <c r="FC44" s="124">
        <v>309.42894913940233</v>
      </c>
      <c r="FD44" s="123">
        <v>0.83333333333333293</v>
      </c>
      <c r="FE44" s="60">
        <v>6.0833333333333302E-2</v>
      </c>
      <c r="FF44" s="60">
        <f t="shared" ref="FF44:FF75" si="872">FE44*$FF$7</f>
        <v>1.1768208333333328E-3</v>
      </c>
      <c r="FG44" s="60">
        <f t="shared" ref="FG44:FG75" si="873">FE44*$FG$7</f>
        <v>3.5603803333333316E-2</v>
      </c>
      <c r="FH44" s="60">
        <v>4.4708333333333301E-2</v>
      </c>
      <c r="FI44" s="124">
        <v>1.1266499999999995</v>
      </c>
      <c r="FJ44" s="123">
        <v>921.93960833333404</v>
      </c>
      <c r="FK44" s="60">
        <v>67.301591408333394</v>
      </c>
      <c r="FL44" s="60">
        <f t="shared" ref="FL44:FL75" si="874">FK44*$FL$7</f>
        <v>1.3019492857942097</v>
      </c>
      <c r="FM44" s="60">
        <f t="shared" ref="FM44:FM75" si="875">FK44*$FM$7</f>
        <v>39.389467800372472</v>
      </c>
      <c r="FN44" s="60">
        <v>49.462000000000003</v>
      </c>
      <c r="FO44" s="124">
        <v>1246.4438396900009</v>
      </c>
      <c r="FP44" s="123">
        <v>717.41541666666581</v>
      </c>
      <c r="FQ44" s="60">
        <v>52.3713254166666</v>
      </c>
      <c r="FR44" s="60">
        <f t="shared" ref="FR44:FR75" si="876">FQ44*$FR$7</f>
        <v>1.0131232901854155</v>
      </c>
      <c r="FS44" s="60">
        <f t="shared" ref="FS44:FS75" si="877">FQ44*$FS$7</f>
        <v>30.65126088396163</v>
      </c>
      <c r="FT44" s="60">
        <v>38.489337104166601</v>
      </c>
      <c r="FU44" s="62">
        <v>969.9312950249988</v>
      </c>
      <c r="FV44" s="132">
        <f t="shared" si="676"/>
        <v>2947.1259471361664</v>
      </c>
      <c r="FW44" s="133">
        <f t="shared" si="677"/>
        <v>856.15086452656828</v>
      </c>
      <c r="FX44" s="133">
        <f t="shared" si="678"/>
        <v>76.889186014604633</v>
      </c>
      <c r="FY44" s="133">
        <f t="shared" si="679"/>
        <v>372.0931666666666</v>
      </c>
      <c r="FZ44" s="133">
        <f t="shared" si="680"/>
        <v>229.53</v>
      </c>
      <c r="GA44" s="133">
        <f t="shared" si="681"/>
        <v>0</v>
      </c>
      <c r="GB44" s="133">
        <f t="shared" si="682"/>
        <v>79.737350000000006</v>
      </c>
      <c r="GC44" s="133">
        <f t="shared" si="683"/>
        <v>2.6593</v>
      </c>
      <c r="GD44" s="133">
        <f t="shared" si="684"/>
        <v>921.93960833333404</v>
      </c>
      <c r="GE44" s="133">
        <f t="shared" si="685"/>
        <v>717.41541666666581</v>
      </c>
      <c r="GF44" s="133">
        <f t="shared" si="686"/>
        <v>1625.8786558179002</v>
      </c>
      <c r="GG44" s="134">
        <f t="shared" si="687"/>
        <v>620.73900919301741</v>
      </c>
      <c r="GH44" s="134">
        <f t="shared" si="688"/>
        <v>160.91971408092084</v>
      </c>
      <c r="GI44" s="133">
        <f t="shared" si="689"/>
        <v>571.54762320666487</v>
      </c>
      <c r="GJ44" s="134">
        <f t="shared" si="690"/>
        <v>408.10041189348038</v>
      </c>
      <c r="GK44" s="135">
        <f t="shared" si="691"/>
        <v>11.056588770932935</v>
      </c>
      <c r="GL44" s="132">
        <f t="shared" si="692"/>
        <v>8400.9671183685714</v>
      </c>
      <c r="GM44" s="136">
        <f t="shared" si="693"/>
        <v>10585.218569144399</v>
      </c>
      <c r="GN44" s="114">
        <f t="shared" si="694"/>
        <v>9304.967304719401</v>
      </c>
      <c r="GO44" s="115">
        <f t="shared" si="695"/>
        <v>4947.5245875940436</v>
      </c>
      <c r="GP44" s="115">
        <f t="shared" si="696"/>
        <v>311.88556570906098</v>
      </c>
      <c r="GQ44" s="30">
        <f t="shared" si="697"/>
        <v>0.5317078959626973</v>
      </c>
      <c r="GR44" s="31">
        <f t="shared" si="698"/>
        <v>3.3518179644852195E-2</v>
      </c>
      <c r="GS44" s="137">
        <f t="shared" ref="GS44:GS75" si="878">1+GQ44*(GO44*$GW$6-GO44)/GO44+GR44*(GP44*$GX$6-GP44)/GP44</f>
        <v>1.0885105933243424</v>
      </c>
      <c r="GT44" s="116">
        <f t="shared" si="699"/>
        <v>10585.218569144399</v>
      </c>
      <c r="GU44" s="115">
        <f t="shared" si="700"/>
        <v>5009.7163639605569</v>
      </c>
      <c r="GV44" s="115">
        <f t="shared" si="701"/>
        <v>313.57051597173762</v>
      </c>
      <c r="GW44" s="24">
        <f t="shared" si="702"/>
        <v>0.47327472089841705</v>
      </c>
      <c r="GX44" s="117">
        <f t="shared" si="703"/>
        <v>2.9623433273809428E-2</v>
      </c>
      <c r="GY44" s="137">
        <f t="shared" ref="GY44:GY75" si="879">1+GW44*(GU44*$GW$6-GU44)/GU44+GX44*(GV44*$GX$6-GV44)/GV44</f>
        <v>1.0787508185788952</v>
      </c>
      <c r="GZ44" s="114">
        <f t="shared" si="704"/>
        <v>7451.4307735836237</v>
      </c>
      <c r="HA44" s="115">
        <f t="shared" si="705"/>
        <v>3940.1730363129727</v>
      </c>
      <c r="HB44" s="115">
        <f t="shared" si="706"/>
        <v>214.29073582438258</v>
      </c>
      <c r="HC44" s="30">
        <f t="shared" si="707"/>
        <v>0.52878073433647721</v>
      </c>
      <c r="HD44" s="31">
        <f t="shared" si="708"/>
        <v>2.8758334115385403E-2</v>
      </c>
      <c r="HE44" s="137">
        <f t="shared" ref="HE44:HE75" si="880">1+HC44*(HA44*$GW$6-HA44)/HA44+HD44*(HB44*$GX$6-HB44)/HB44</f>
        <v>1.0873146070249993</v>
      </c>
      <c r="HF44" s="114">
        <f t="shared" si="709"/>
        <v>8729.7692223449867</v>
      </c>
      <c r="HG44" s="115">
        <f t="shared" si="710"/>
        <v>4919.582736256335</v>
      </c>
      <c r="HH44" s="115">
        <f t="shared" si="711"/>
        <v>257.34620277570548</v>
      </c>
      <c r="HI44" s="30">
        <f t="shared" si="712"/>
        <v>0.5635409838399873</v>
      </c>
      <c r="HJ44" s="31">
        <f t="shared" si="713"/>
        <v>2.9479153024686403E-2</v>
      </c>
      <c r="HK44" s="138">
        <f t="shared" ref="HK44:HK75" si="881">1+HI44*(HG44*$GW$6-HG44)/HG44+HJ44*(HH44*$GX$6-HH44)/HH44</f>
        <v>1.0928731929712499</v>
      </c>
      <c r="HL44" s="29">
        <f t="shared" si="714"/>
        <v>2.6568508948264764</v>
      </c>
      <c r="HM44" s="30">
        <f t="shared" si="715"/>
        <v>3.0393945423203395</v>
      </c>
      <c r="HN44" s="30">
        <f t="shared" si="716"/>
        <v>2.1254825938124688</v>
      </c>
      <c r="HO44" s="31">
        <f t="shared" si="717"/>
        <v>2.5026796119041621</v>
      </c>
      <c r="HR44" s="32">
        <f t="shared" si="718"/>
        <v>777.30928566933494</v>
      </c>
      <c r="HS44" s="33">
        <f t="shared" ref="HS44:HS75" si="882">HR44*$HR$6</f>
        <v>899.11365073371974</v>
      </c>
      <c r="HT44" s="33">
        <f t="shared" si="719"/>
        <v>34.171005516922911</v>
      </c>
      <c r="HU44" s="33">
        <f t="shared" ref="HU44:HU75" si="883">HT44*$HT$6</f>
        <v>39.464094271494268</v>
      </c>
      <c r="HV44" s="33">
        <f t="shared" si="720"/>
        <v>1014.5543244137798</v>
      </c>
      <c r="HW44" s="30">
        <f t="shared" si="721"/>
        <v>0.76615836822584382</v>
      </c>
      <c r="HX44" s="31">
        <f t="shared" si="722"/>
        <v>3.3680804166565728E-2</v>
      </c>
      <c r="HY44" s="139">
        <f t="shared" ref="HY44:HY75" si="884">1+HW44*(HU44*$GW$6-HU44)/HU44+HX44*(HV44*$GX$6-HV44)/HV44</f>
        <v>1.1252741728663909</v>
      </c>
      <c r="HZ44" s="32">
        <f t="shared" si="723"/>
        <v>727.27696335390738</v>
      </c>
      <c r="IA44" s="33">
        <f t="shared" ref="IA44:IA75" si="885">HZ44*$HR$6</f>
        <v>841.24126351146469</v>
      </c>
      <c r="IB44" s="33">
        <f t="shared" si="724"/>
        <v>36.588005290709098</v>
      </c>
      <c r="IC44" s="33">
        <f t="shared" ref="IC44:IC75" si="886">IB44*$HT$6</f>
        <v>42.255487310239943</v>
      </c>
      <c r="ID44" s="33">
        <f t="shared" si="725"/>
        <v>978.52119153671219</v>
      </c>
      <c r="IE44" s="30">
        <f t="shared" si="726"/>
        <v>0.74324089211778854</v>
      </c>
      <c r="IF44" s="31">
        <f t="shared" si="727"/>
        <v>3.7391122039216858E-2</v>
      </c>
      <c r="IG44" s="139">
        <f t="shared" ref="IG44:IG75" si="887">1+IE44*(IC44*$GW$6-IC44)/IC44+IF44*(ID44*$GX$6-ID44)/ID44</f>
        <v>1.1222577325987322</v>
      </c>
      <c r="IH44" s="32">
        <f t="shared" si="728"/>
        <v>22.176072490244859</v>
      </c>
      <c r="II44" s="33">
        <f t="shared" ref="II44:II75" si="888">IH44*$HR$6</f>
        <v>25.651063049466231</v>
      </c>
      <c r="IJ44" s="33">
        <f t="shared" si="729"/>
        <v>43.285208677266297</v>
      </c>
      <c r="IK44" s="33">
        <f t="shared" ref="IK44:IK75" si="889">IJ44*$HT$6</f>
        <v>49.990087501374845</v>
      </c>
      <c r="IL44" s="33">
        <f t="shared" si="730"/>
        <v>456.50641458286952</v>
      </c>
      <c r="IM44" s="30">
        <f t="shared" si="731"/>
        <v>4.857778945013979E-2</v>
      </c>
      <c r="IN44" s="31">
        <f t="shared" si="732"/>
        <v>9.4818401876823444E-2</v>
      </c>
      <c r="IO44" s="139">
        <f t="shared" ref="IO44:IO75" si="890">1+IM44*(IK44*$GW$6-IK44)/IK44+IN44*(IL44*$GX$6-IL44)/IL44</f>
        <v>1.0222995100575569</v>
      </c>
      <c r="IP44" s="32">
        <f t="shared" si="733"/>
        <v>31.772046930273735</v>
      </c>
      <c r="IQ44" s="33">
        <f t="shared" ref="IQ44:IQ75" si="891">IP44*$HR$6</f>
        <v>36.750726684247631</v>
      </c>
      <c r="IR44" s="33">
        <f t="shared" si="734"/>
        <v>1.3949155430836</v>
      </c>
      <c r="IS44" s="33">
        <f t="shared" ref="IS44:IS75" si="892">IR44*$HT$6</f>
        <v>1.6109879607072497</v>
      </c>
      <c r="IT44" s="33">
        <f t="shared" si="735"/>
        <v>43.530899864189244</v>
      </c>
      <c r="IU44" s="30">
        <f t="shared" si="736"/>
        <v>0.72987342392182097</v>
      </c>
      <c r="IV44" s="31">
        <f t="shared" si="737"/>
        <v>3.2044261603494426E-2</v>
      </c>
      <c r="IW44" s="139">
        <f t="shared" ref="IW44:IW75" si="893">1+IU44*(IS44*$GW$6-IS44)/IS44+IV44*(IT44*$GX$6-IT44)/IT44</f>
        <v>1.1193348216509307</v>
      </c>
      <c r="IX44" s="32">
        <f t="shared" si="738"/>
        <v>11.964014393402401</v>
      </c>
      <c r="IY44" s="33">
        <f t="shared" ref="IY44:IY75" si="894">IX44*$HR$6</f>
        <v>13.838775448848558</v>
      </c>
      <c r="IZ44" s="33">
        <f t="shared" si="739"/>
        <v>0.32413882305000002</v>
      </c>
      <c r="JA44" s="33">
        <f t="shared" ref="JA44:JA75" si="895">IZ44*$HT$6</f>
        <v>0.37434792674044504</v>
      </c>
      <c r="JB44" s="33">
        <f t="shared" si="740"/>
        <v>246.28568999999996</v>
      </c>
      <c r="JC44" s="30">
        <f t="shared" si="741"/>
        <v>4.8577789450139804E-2</v>
      </c>
      <c r="JD44" s="31">
        <f t="shared" si="742"/>
        <v>1.3161090400745576E-3</v>
      </c>
      <c r="JE44" s="139">
        <f t="shared" si="743"/>
        <v>1.0078160048971445</v>
      </c>
      <c r="JF44" s="32">
        <f t="shared" si="744"/>
        <v>0</v>
      </c>
      <c r="JG44" s="33">
        <f t="shared" ref="JG44:JG75" si="896">JF44*$HR$6</f>
        <v>0</v>
      </c>
      <c r="JH44" s="33">
        <f t="shared" si="745"/>
        <v>0</v>
      </c>
      <c r="JI44" s="33">
        <f t="shared" ref="JI44:JI75" si="897">JH44*$HT$6</f>
        <v>0</v>
      </c>
      <c r="JJ44" s="33">
        <f t="shared" si="746"/>
        <v>0</v>
      </c>
      <c r="JK44" s="30"/>
      <c r="JL44" s="31"/>
      <c r="JM44" s="139"/>
      <c r="JN44" s="32">
        <f t="shared" si="747"/>
        <v>1201.380685529763</v>
      </c>
      <c r="JO44" s="33">
        <f t="shared" ref="JO44:JO75" si="898">JN44*$HR$6</f>
        <v>1389.637038952277</v>
      </c>
      <c r="JP44" s="33">
        <f t="shared" si="748"/>
        <v>82.319154202938691</v>
      </c>
      <c r="JQ44" s="33">
        <f t="shared" ref="JQ44:JQ75" si="899">JP44*$HT$6</f>
        <v>95.0703911889739</v>
      </c>
      <c r="JR44" s="33">
        <f t="shared" si="749"/>
        <v>1633.2413441856372</v>
      </c>
      <c r="JS44" s="30">
        <f t="shared" si="750"/>
        <v>0.73558062303939076</v>
      </c>
      <c r="JT44" s="31">
        <f t="shared" si="751"/>
        <v>5.040232081804448E-2</v>
      </c>
      <c r="JU44" s="139">
        <f t="shared" ref="JU44:JU75" si="900">1+JS44*(JQ44*$GW$6-JQ44)/JQ44+JT44*(JR44*$GX$6-JR44)/JR44</f>
        <v>1.1230728031249877</v>
      </c>
      <c r="JV44" s="32">
        <f t="shared" si="752"/>
        <v>4.1562270861837876</v>
      </c>
      <c r="JW44" s="33">
        <f t="shared" ref="JW44:JW75" si="901">JV44*$HR$6</f>
        <v>4.807507870588787</v>
      </c>
      <c r="JX44" s="33">
        <f t="shared" si="753"/>
        <v>0.11260388960975</v>
      </c>
      <c r="JY44" s="33">
        <f t="shared" ref="JY44:JY75" si="902">JX44*$HT$6</f>
        <v>0.13004623211030028</v>
      </c>
      <c r="JZ44" s="33">
        <f t="shared" si="754"/>
        <v>85.558176550000013</v>
      </c>
      <c r="KA44" s="30">
        <f t="shared" si="755"/>
        <v>4.8577789450139783E-2</v>
      </c>
      <c r="KB44" s="31">
        <f t="shared" si="756"/>
        <v>1.3161090400745572E-3</v>
      </c>
      <c r="KC44" s="139">
        <f t="shared" ref="KC44:KC75" si="903">1+KA44*(JY44*$GW$6-JY44)/JY44+KB44*(JZ44*$GX$6-JZ44)/JZ44</f>
        <v>1.0078160048971445</v>
      </c>
      <c r="KD44" s="32">
        <f t="shared" si="757"/>
        <v>0.13861326831514401</v>
      </c>
      <c r="KE44" s="33">
        <f t="shared" ref="KE44:KE75" si="904">KD44*$HR$6</f>
        <v>0.16033396746012707</v>
      </c>
      <c r="KF44" s="33">
        <f t="shared" si="758"/>
        <v>3.7554235705E-3</v>
      </c>
      <c r="KG44" s="33">
        <f t="shared" ref="KG44:KG75" si="905">KF44*$HT$6</f>
        <v>4.3371386815704502E-3</v>
      </c>
      <c r="KH44" s="33">
        <f t="shared" si="759"/>
        <v>2.8534288999999999</v>
      </c>
      <c r="KI44" s="30">
        <f t="shared" si="760"/>
        <v>4.8577789450139797E-2</v>
      </c>
      <c r="KJ44" s="31">
        <f t="shared" si="761"/>
        <v>1.3161090400745574E-3</v>
      </c>
      <c r="KK44" s="139">
        <f t="shared" ref="KK44:KK75" si="906">1+KI44*(KG44*$GW$6-KG44)/KG44+KJ44*(KH44*$GX$6-KH44)/KH44</f>
        <v>1.0078160048971445</v>
      </c>
      <c r="KL44" s="32">
        <f t="shared" si="762"/>
        <v>60.770112958205814</v>
      </c>
      <c r="KM44" s="33">
        <f t="shared" ref="KM44:KM75" si="907">KL44*$HR$6</f>
        <v>70.292789658756675</v>
      </c>
      <c r="KN44" s="33">
        <f t="shared" si="763"/>
        <v>2.6717876179433562</v>
      </c>
      <c r="KO44" s="33">
        <f t="shared" ref="KO44:KO75" si="908">KN44*$HT$6</f>
        <v>3.085647519962782</v>
      </c>
      <c r="KP44" s="33">
        <f t="shared" si="764"/>
        <v>78.980534675143403</v>
      </c>
      <c r="KQ44" s="30">
        <f t="shared" si="765"/>
        <v>0.76943152142690241</v>
      </c>
      <c r="KR44" s="31">
        <f t="shared" si="766"/>
        <v>3.3828431637399584E-2</v>
      </c>
      <c r="KS44" s="139">
        <f t="shared" ref="KS44:KS75" si="909">1+KQ44*(KO44*$GW$6-KO44)/KO44+KR44*(KP44*$GX$6-KP44)/KP44</f>
        <v>1.1258099434682287</v>
      </c>
      <c r="KT44" s="32">
        <f t="shared" si="767"/>
        <v>100.59718886123395</v>
      </c>
      <c r="KU44" s="33">
        <f t="shared" ref="KU44:KU75" si="910">KT44*$HR$6</f>
        <v>116.3607683557893</v>
      </c>
      <c r="KV44" s="33">
        <f t="shared" si="768"/>
        <v>4.4222539127191309</v>
      </c>
      <c r="KW44" s="33">
        <f t="shared" ref="KW44:KW75" si="911">KV44*$HT$6</f>
        <v>5.1072610437993244</v>
      </c>
      <c r="KX44" s="33">
        <f t="shared" si="769"/>
        <v>131.3714568072233</v>
      </c>
      <c r="KY44" s="30">
        <f t="shared" si="770"/>
        <v>0.76574616211230695</v>
      </c>
      <c r="KZ44" s="31">
        <f t="shared" si="771"/>
        <v>3.3662212631229489E-2</v>
      </c>
      <c r="LA44" s="139">
        <f t="shared" ref="LA44:LA75" si="912">1+KY44*(KW44*$GW$6-KW44)/KW44+KZ44*(KX44*$GX$6-KX44)/KX44</f>
        <v>1.125206700339576</v>
      </c>
      <c r="LB44" s="32">
        <f t="shared" si="772"/>
        <v>769.15675378085905</v>
      </c>
      <c r="LC44" s="33">
        <f t="shared" ref="LC44:LC75" si="913">LB44*$HR$6</f>
        <v>889.6836170983197</v>
      </c>
      <c r="LD44" s="33">
        <f t="shared" si="773"/>
        <v>33.182576561232146</v>
      </c>
      <c r="LE44" s="33">
        <f t="shared" ref="LE44:LE75" si="914">LD44*$HT$6</f>
        <v>38.322557670567008</v>
      </c>
      <c r="LF44" s="33">
        <f t="shared" si="774"/>
        <v>1724.063017298331</v>
      </c>
      <c r="LG44" s="30">
        <f t="shared" si="775"/>
        <v>0.44613030153976357</v>
      </c>
      <c r="LH44" s="31">
        <f t="shared" si="776"/>
        <v>1.9246730675326729E-2</v>
      </c>
      <c r="LI44" s="139">
        <f t="shared" ref="LI44:LI75" si="915">1+LG44*(LE44*$GW$6-LE44)/LE44+LH44*(LF44*$GX$6-LF44)/LF44</f>
        <v>1.072889936832889</v>
      </c>
      <c r="LJ44" s="32">
        <f t="shared" si="777"/>
        <v>183.77427826598543</v>
      </c>
      <c r="LK44" s="33">
        <f t="shared" ref="LK44:LK75" si="916">LJ44*$HR$6</f>
        <v>212.57170767026537</v>
      </c>
      <c r="LL44" s="33">
        <f t="shared" si="778"/>
        <v>8.0738340105999686</v>
      </c>
      <c r="LM44" s="33">
        <f t="shared" ref="LM44:LM75" si="917">LL44*$HT$6</f>
        <v>9.3244708988419038</v>
      </c>
      <c r="LN44" s="33">
        <f t="shared" si="779"/>
        <v>245.57853106301775</v>
      </c>
      <c r="LO44" s="30">
        <f t="shared" si="780"/>
        <v>0.74833202019124068</v>
      </c>
      <c r="LP44" s="31">
        <f t="shared" si="781"/>
        <v>3.2876790880910299E-2</v>
      </c>
      <c r="LQ44" s="139">
        <f t="shared" ref="LQ44:LQ75" si="918">1+LO44*(LM44*$GW$6-LM44)/LM44+LP44*(LN44*$GX$6-LN44)/LN44</f>
        <v>1.1223562424714204</v>
      </c>
      <c r="LR44" s="32">
        <f t="shared" si="782"/>
        <v>4.3436640066666643E-2</v>
      </c>
      <c r="LS44" s="33">
        <f t="shared" ref="LS44:LS75" si="919">LR44*$HR$6</f>
        <v>5.0243161565113312E-2</v>
      </c>
      <c r="LT44" s="33">
        <f t="shared" si="783"/>
        <v>1.1768208333333328E-3</v>
      </c>
      <c r="LU44" s="33">
        <f t="shared" ref="LU44:LU75" si="920">LT44*$HT$6</f>
        <v>1.359110380416666E-3</v>
      </c>
      <c r="LV44" s="33">
        <f t="shared" si="784"/>
        <v>0.89416666666666633</v>
      </c>
      <c r="LW44" s="30">
        <f t="shared" si="785"/>
        <v>4.857778945013979E-2</v>
      </c>
      <c r="LX44" s="31">
        <f t="shared" si="786"/>
        <v>1.3161090400745572E-3</v>
      </c>
      <c r="LY44" s="139">
        <f t="shared" ref="LY44:LY75" si="921">1+LW44*(LU44*$GW$6-LU44)/LU44+LX44*(LV44*$GX$6-LV44)/LV44</f>
        <v>1.0078160048971445</v>
      </c>
      <c r="LZ44" s="32">
        <f t="shared" si="787"/>
        <v>48.055150716454413</v>
      </c>
      <c r="MA44" s="33">
        <f t="shared" ref="MA44:MA75" si="922">LZ44*$HR$6</f>
        <v>55.585392833722821</v>
      </c>
      <c r="MB44" s="33">
        <f t="shared" si="788"/>
        <v>1.3019492857942097</v>
      </c>
      <c r="MC44" s="33">
        <f t="shared" ref="MC44:MC75" si="923">MB44*$HT$6</f>
        <v>1.5036212301637328</v>
      </c>
      <c r="MD44" s="33">
        <f t="shared" si="789"/>
        <v>989.24114261111185</v>
      </c>
      <c r="ME44" s="30">
        <f t="shared" si="790"/>
        <v>4.8577792255599446E-2</v>
      </c>
      <c r="MF44" s="31">
        <f t="shared" si="791"/>
        <v>1.3161091160823553E-3</v>
      </c>
      <c r="MG44" s="139">
        <f t="shared" ref="MG44:MG75" si="924">1+ME44*(MC44*$GW$6-MC44)/MC44+MF44*(MD44*$GX$6-MD44)/MD44</f>
        <v>1.0078160053485334</v>
      </c>
      <c r="MH44" s="32">
        <f t="shared" si="792"/>
        <v>37.394538278433188</v>
      </c>
      <c r="MI44" s="33">
        <f t="shared" ref="MI44:MI75" si="925">MH44*$HR$6</f>
        <v>43.254262426663672</v>
      </c>
      <c r="MJ44" s="33">
        <f t="shared" si="793"/>
        <v>1.0131232901854155</v>
      </c>
      <c r="MK44" s="33">
        <f t="shared" ref="MK44:MK75" si="926">MJ44*$HT$6</f>
        <v>1.1700560878351363</v>
      </c>
      <c r="ML44" s="33">
        <f t="shared" si="794"/>
        <v>769.78674208333234</v>
      </c>
      <c r="MM44" s="30">
        <f t="shared" si="795"/>
        <v>4.8577789450139797E-2</v>
      </c>
      <c r="MN44" s="31">
        <f t="shared" si="796"/>
        <v>1.3161090400745574E-3</v>
      </c>
      <c r="MO44" s="139">
        <f t="shared" si="797"/>
        <v>1.0078160048971445</v>
      </c>
      <c r="MP44" s="34">
        <v>2.4408130808469011</v>
      </c>
      <c r="MQ44" s="35">
        <v>2.8175130808469011</v>
      </c>
      <c r="MR44" s="35">
        <v>1.9548000000000001</v>
      </c>
      <c r="MS44" s="36">
        <v>2.29</v>
      </c>
      <c r="MT44" s="34">
        <f t="shared" si="798"/>
        <v>1.0885105933243424</v>
      </c>
      <c r="MU44" s="35">
        <f>GY44</f>
        <v>1.0787508185788952</v>
      </c>
      <c r="MV44" s="35">
        <f t="shared" si="799"/>
        <v>1.0873146070249993</v>
      </c>
      <c r="MW44" s="36">
        <f t="shared" si="800"/>
        <v>1.0928731929712499</v>
      </c>
      <c r="MX44" s="41">
        <f t="shared" si="801"/>
        <v>2.6568508948264764</v>
      </c>
      <c r="MY44" s="271">
        <f t="shared" si="802"/>
        <v>3.0393945423203395</v>
      </c>
      <c r="MZ44" s="42">
        <f t="shared" si="803"/>
        <v>2.1254825938124688</v>
      </c>
      <c r="NA44" s="140">
        <f t="shared" si="804"/>
        <v>2.5026796119041621</v>
      </c>
      <c r="NB44" s="34">
        <f t="shared" si="805"/>
        <v>1.0885261737516361</v>
      </c>
      <c r="NC44" s="35">
        <f>NG44/K44</f>
        <v>1.0788000359055432</v>
      </c>
      <c r="ND44" s="35">
        <f t="shared" si="806"/>
        <v>1.087334193949431</v>
      </c>
      <c r="NE44" s="141">
        <f>NI44/M44</f>
        <v>1.0928876790729967</v>
      </c>
      <c r="NF44" s="37">
        <f t="shared" si="807"/>
        <v>2.65688892373722</v>
      </c>
      <c r="NG44" s="38">
        <f>NF44+NR44+NS44+OC44</f>
        <v>3.0395332127819743</v>
      </c>
      <c r="NH44" s="38">
        <f t="shared" si="808"/>
        <v>2.1255208823323479</v>
      </c>
      <c r="NI44" s="39">
        <f>NH44+NN44</f>
        <v>2.5027127850771622</v>
      </c>
      <c r="NJ44" s="118">
        <f t="shared" si="809"/>
        <v>-3.8028910743559408E-5</v>
      </c>
      <c r="NK44" s="118">
        <f t="shared" si="810"/>
        <v>-1.3867046163484886E-4</v>
      </c>
      <c r="NL44" s="118">
        <f t="shared" si="811"/>
        <v>-3.8288519879081662E-5</v>
      </c>
      <c r="NM44" s="118">
        <f t="shared" si="812"/>
        <v>-3.3173173000111689E-5</v>
      </c>
      <c r="NN44" s="119">
        <f t="shared" si="813"/>
        <v>0.37719190274481423</v>
      </c>
      <c r="NO44" s="120">
        <f t="shared" si="814"/>
        <v>0.3628259249491701</v>
      </c>
      <c r="NP44" s="120">
        <f t="shared" si="815"/>
        <v>0.15417613866005761</v>
      </c>
      <c r="NQ44" s="120">
        <f t="shared" si="816"/>
        <v>1.6118421431773403E-2</v>
      </c>
      <c r="NR44" s="120">
        <f>R44*JE44+0.003</f>
        <v>9.5013601247109308E-2</v>
      </c>
      <c r="NS44" s="120">
        <f t="shared" si="817"/>
        <v>0</v>
      </c>
      <c r="NT44" s="120">
        <f t="shared" si="818"/>
        <v>0.60724546464968077</v>
      </c>
      <c r="NU44" s="120">
        <f t="shared" si="819"/>
        <v>2.852119293858919E-2</v>
      </c>
      <c r="NV44" s="120">
        <f t="shared" si="820"/>
        <v>1.0078160048971445E-3</v>
      </c>
      <c r="NW44" s="120">
        <f t="shared" si="821"/>
        <v>2.9271058530173946E-2</v>
      </c>
      <c r="NX44" s="120">
        <f t="shared" si="822"/>
        <v>4.8833970794737599E-2</v>
      </c>
      <c r="NY44" s="120">
        <f t="shared" si="823"/>
        <v>0.61111810802001354</v>
      </c>
      <c r="NZ44" s="120">
        <f t="shared" si="824"/>
        <v>9.1023091264432199E-2</v>
      </c>
      <c r="OA44" s="120">
        <f t="shared" si="825"/>
        <v>2.0156320097942891E-4</v>
      </c>
      <c r="OB44" s="120">
        <f t="shared" si="826"/>
        <v>0.32935427054790073</v>
      </c>
      <c r="OC44" s="121">
        <f t="shared" si="827"/>
        <v>0.28763068779764506</v>
      </c>
      <c r="OD44" s="4"/>
      <c r="OE44" s="4">
        <f t="shared" ref="OE44:OE75" si="927">F44*MX44+MY44*(E44-F44)</f>
        <v>11433.686442523569</v>
      </c>
      <c r="OF44" s="4"/>
      <c r="OG44" s="4"/>
      <c r="OH44" s="4">
        <f t="shared" ref="OH44:OH75" si="928">H44*MZ44+I44*NA44</f>
        <v>0</v>
      </c>
      <c r="OI44" s="4"/>
      <c r="OJ44" s="583">
        <f t="shared" ref="OJ44:OJ75" si="929">G44*MY44</f>
        <v>10332.421746617994</v>
      </c>
      <c r="OK44" s="284">
        <f t="shared" ref="OK44:OK75" si="930">BY44*1.05*1.2</f>
        <v>289.20780000000002</v>
      </c>
      <c r="OL44" s="584">
        <f>OK44/OJ44</f>
        <v>2.7990320864966962E-2</v>
      </c>
      <c r="OM44" s="585">
        <f t="shared" si="281"/>
        <v>717.05</v>
      </c>
      <c r="ON44" s="284">
        <f>OM44*1.05</f>
        <v>752.90250000000003</v>
      </c>
      <c r="OO44" s="33">
        <f>ON44/OK44</f>
        <v>2.6033270886884794</v>
      </c>
      <c r="OP44" s="586">
        <f t="shared" si="481"/>
        <v>4.4877639663883875E-2</v>
      </c>
      <c r="OQ44" s="33">
        <f t="shared" ref="OQ44:OQ75" si="931">(1+OP44)*MY44-MY44</f>
        <v>0.13640085306662764</v>
      </c>
      <c r="OR44" s="39">
        <f t="shared" ref="OR44:OR75" si="932">OQ44+NR44</f>
        <v>0.23141445431373694</v>
      </c>
      <c r="OS44" s="587"/>
      <c r="OT44" s="284">
        <f t="shared" si="469"/>
        <v>0</v>
      </c>
      <c r="OU44" s="584"/>
      <c r="OV44" s="585">
        <f t="shared" si="283"/>
        <v>0</v>
      </c>
      <c r="OW44" s="284">
        <f>OV44*1.05</f>
        <v>0</v>
      </c>
      <c r="OX44" s="33"/>
      <c r="OY44" s="33"/>
      <c r="OZ44" s="33"/>
      <c r="PA44" s="588"/>
      <c r="PB44" s="32">
        <f t="shared" ref="PB44:PB75" si="933">MY44</f>
        <v>3.0393945423203395</v>
      </c>
      <c r="PC44" s="589">
        <f t="shared" ref="PC44:PC75" si="934">1+(OP44+OY44)</f>
        <v>1.0448776396638839</v>
      </c>
      <c r="PD44" s="590">
        <f t="shared" si="297"/>
        <v>3.1757953953869671</v>
      </c>
      <c r="PE44" s="591">
        <f t="shared" ref="PE44:PE75" si="935">NN44</f>
        <v>0.37719190274481423</v>
      </c>
      <c r="PF44" s="592">
        <f t="shared" ref="PF44:PF75" si="936">NO44</f>
        <v>0.3628259249491701</v>
      </c>
      <c r="PG44" s="592">
        <f t="shared" ref="PG44:PG75" si="937">NP44</f>
        <v>0.15417613866005761</v>
      </c>
      <c r="PH44" s="592">
        <f t="shared" ref="PH44:PH75" si="938">NQ44</f>
        <v>1.6118421431773403E-2</v>
      </c>
      <c r="PI44" s="593">
        <f t="shared" si="284"/>
        <v>0.23141445431373694</v>
      </c>
      <c r="PJ44" s="593">
        <f t="shared" si="285"/>
        <v>0</v>
      </c>
      <c r="PK44" s="592">
        <f t="shared" ref="PK44:PK75" si="939">NT44</f>
        <v>0.60724546464968077</v>
      </c>
      <c r="PL44" s="592">
        <f t="shared" ref="PL44:PL75" si="940">NU44</f>
        <v>2.852119293858919E-2</v>
      </c>
      <c r="PM44" s="592">
        <f t="shared" ref="PM44:PM75" si="941">NV44</f>
        <v>1.0078160048971445E-3</v>
      </c>
      <c r="PN44" s="592">
        <f t="shared" ref="PN44:PN75" si="942">NW44</f>
        <v>2.9271058530173946E-2</v>
      </c>
      <c r="PO44" s="592">
        <f t="shared" ref="PO44:PO75" si="943">NX44</f>
        <v>4.8833970794737599E-2</v>
      </c>
      <c r="PP44" s="592">
        <f t="shared" ref="PP44:PP75" si="944">NY44</f>
        <v>0.61111810802001354</v>
      </c>
      <c r="PQ44" s="592">
        <f t="shared" ref="PQ44:PQ75" si="945">NZ44</f>
        <v>9.1023091264432199E-2</v>
      </c>
      <c r="PR44" s="592">
        <f t="shared" ref="PR44:PR75" si="946">OA44</f>
        <v>2.0156320097942891E-4</v>
      </c>
      <c r="PS44" s="592">
        <f t="shared" ref="PS44:PS75" si="947">OB44</f>
        <v>0.32935427054790073</v>
      </c>
      <c r="PT44" s="594">
        <f t="shared" ref="PT44:PT75" si="948">OC44</f>
        <v>0.28763068779764506</v>
      </c>
      <c r="PU44" s="334"/>
      <c r="PV44" s="310">
        <f t="shared" si="286"/>
        <v>3.1759340658486019</v>
      </c>
      <c r="PW44" s="281">
        <f t="shared" si="287"/>
        <v>-1.3867046163484886E-4</v>
      </c>
      <c r="PX44" s="4"/>
      <c r="QA44" s="133">
        <f t="shared" si="288"/>
        <v>322.99873743954811</v>
      </c>
      <c r="QB44" s="323">
        <f t="shared" si="289"/>
        <v>0</v>
      </c>
      <c r="QC44" s="258"/>
      <c r="QD44" s="323">
        <v>0</v>
      </c>
      <c r="QF44" s="133">
        <f t="shared" ref="QF44:QF75" si="949">PI44*G44</f>
        <v>786.69343743954869</v>
      </c>
      <c r="QH44" s="133">
        <f t="shared" si="290"/>
        <v>0</v>
      </c>
      <c r="QJ44" s="390">
        <f>'лист 1'!E202</f>
        <v>717.05</v>
      </c>
      <c r="QK44" s="390">
        <f>'лист 1'!F202</f>
        <v>0</v>
      </c>
      <c r="QM44" s="389">
        <f t="shared" si="291"/>
        <v>0</v>
      </c>
      <c r="QN44" s="389">
        <f t="shared" si="292"/>
        <v>0</v>
      </c>
      <c r="QP44" s="4">
        <f t="shared" si="293"/>
        <v>10332.421746617994</v>
      </c>
      <c r="QQ44" s="4">
        <f t="shared" si="294"/>
        <v>10796.116446617994</v>
      </c>
      <c r="QS44" s="395">
        <f t="shared" si="295"/>
        <v>8.1840511839976582</v>
      </c>
      <c r="QU44" s="5">
        <v>3</v>
      </c>
    </row>
    <row r="45" spans="1:463" ht="15.05" customHeight="1" x14ac:dyDescent="0.3">
      <c r="A45" s="452">
        <f t="shared" si="639"/>
        <v>34</v>
      </c>
      <c r="B45" s="25" t="s">
        <v>283</v>
      </c>
      <c r="C45" s="26">
        <v>9</v>
      </c>
      <c r="D45" s="256">
        <v>4024.2</v>
      </c>
      <c r="E45" s="27">
        <v>4024.2</v>
      </c>
      <c r="F45" s="28">
        <v>505.4</v>
      </c>
      <c r="G45" s="311">
        <f t="shared" si="280"/>
        <v>3518.7999999999997</v>
      </c>
      <c r="H45" s="27"/>
      <c r="I45" s="257"/>
      <c r="J45" s="32">
        <v>3.5741362332005684</v>
      </c>
      <c r="K45" s="33">
        <v>4.1262362332005686</v>
      </c>
      <c r="L45" s="33">
        <v>2.7298999999999998</v>
      </c>
      <c r="M45" s="122">
        <v>3.2372999999999998</v>
      </c>
      <c r="N45" s="1">
        <v>0.50739999999999996</v>
      </c>
      <c r="O45" s="2">
        <v>0.64139999999999997</v>
      </c>
      <c r="P45" s="2">
        <v>0.33683623320056832</v>
      </c>
      <c r="Q45" s="2">
        <v>1.6199999999999999E-2</v>
      </c>
      <c r="R45" s="2">
        <v>0.2646</v>
      </c>
      <c r="S45" s="2">
        <v>0</v>
      </c>
      <c r="T45" s="2">
        <v>0.60029999999999994</v>
      </c>
      <c r="U45" s="2">
        <v>2.23E-2</v>
      </c>
      <c r="V45" s="2">
        <v>6.9999999999999999E-4</v>
      </c>
      <c r="W45" s="2">
        <v>0.03</v>
      </c>
      <c r="X45" s="2">
        <v>0.1142</v>
      </c>
      <c r="Y45" s="2">
        <v>0.87749999999999995</v>
      </c>
      <c r="Z45" s="2">
        <v>0.104</v>
      </c>
      <c r="AA45" s="2">
        <v>2.0000000000000001E-4</v>
      </c>
      <c r="AB45" s="2">
        <v>0.3231</v>
      </c>
      <c r="AC45" s="3">
        <v>0.28749999999999998</v>
      </c>
      <c r="AD45" s="123">
        <v>787.31</v>
      </c>
      <c r="AE45" s="60">
        <v>173.20820000000001</v>
      </c>
      <c r="AF45" s="60">
        <v>529.90135742999996</v>
      </c>
      <c r="AG45" s="60">
        <f t="shared" si="832"/>
        <v>52.446456950276819</v>
      </c>
      <c r="AH45" s="60">
        <f t="shared" si="833"/>
        <v>165.82733079414419</v>
      </c>
      <c r="AI45" s="60">
        <v>19.877740420750001</v>
      </c>
      <c r="AJ45" s="60">
        <v>110.25170283869652</v>
      </c>
      <c r="AK45" s="60">
        <f t="shared" si="834"/>
        <v>2.1328191914145842</v>
      </c>
      <c r="AL45" s="60">
        <f t="shared" si="835"/>
        <v>64.526793616998233</v>
      </c>
      <c r="AM45" s="60">
        <v>81.027450034472338</v>
      </c>
      <c r="AN45" s="124">
        <v>2041.8917408687025</v>
      </c>
      <c r="AO45" s="123">
        <v>959.36</v>
      </c>
      <c r="AP45" s="60">
        <v>211.0592</v>
      </c>
      <c r="AQ45" s="60">
        <v>645.70012608000002</v>
      </c>
      <c r="AR45" s="60">
        <f t="shared" si="836"/>
        <v>63.907524278641922</v>
      </c>
      <c r="AS45" s="60">
        <f t="shared" si="837"/>
        <v>202.06539745547519</v>
      </c>
      <c r="AT45" s="125">
        <v>93.025065019425</v>
      </c>
      <c r="AU45" s="126">
        <v>11.027777943421137</v>
      </c>
      <c r="AV45" s="60">
        <v>139.36754055025801</v>
      </c>
      <c r="AW45" s="60">
        <f t="shared" si="838"/>
        <v>2.6960650719447412</v>
      </c>
      <c r="AX45" s="60">
        <f t="shared" si="839"/>
        <v>81.56736172276841</v>
      </c>
      <c r="AY45" s="60">
        <v>102.42559658248416</v>
      </c>
      <c r="AZ45" s="124">
        <v>2581.1250338786003</v>
      </c>
      <c r="BA45" s="127">
        <v>172</v>
      </c>
      <c r="BB45" s="60">
        <v>876.71266666666656</v>
      </c>
      <c r="BC45" s="60">
        <v>91.428590835740792</v>
      </c>
      <c r="BD45" s="61">
        <v>73.142872668592631</v>
      </c>
      <c r="BE45" s="61">
        <v>18.285718167148161</v>
      </c>
      <c r="BF45" s="60">
        <v>34.285727499999993</v>
      </c>
      <c r="BG45" s="61">
        <v>27.428581999999995</v>
      </c>
      <c r="BH45" s="61">
        <v>6.8571454999999979</v>
      </c>
      <c r="BI45" s="60">
        <v>73.177169905175731</v>
      </c>
      <c r="BJ45" s="61">
        <f t="shared" si="840"/>
        <v>42.828255876062393</v>
      </c>
      <c r="BK45" s="60">
        <f t="shared" si="841"/>
        <v>1.4156123518156245</v>
      </c>
      <c r="BL45" s="60">
        <v>53.780207745379158</v>
      </c>
      <c r="BM45" s="124">
        <v>1355.2612351835546</v>
      </c>
      <c r="BN45" s="123">
        <v>23.97</v>
      </c>
      <c r="BO45" s="60">
        <v>5.2733999999999996</v>
      </c>
      <c r="BP45" s="60">
        <v>16.133080409999998</v>
      </c>
      <c r="BQ45" s="60">
        <f t="shared" si="842"/>
        <v>1.5967555004993399</v>
      </c>
      <c r="BR45" s="60">
        <f t="shared" si="843"/>
        <v>5.0486861835053993</v>
      </c>
      <c r="BS45" s="60">
        <v>2.9174259657750001</v>
      </c>
      <c r="BT45" s="60">
        <v>3.5254551654315751</v>
      </c>
      <c r="BU45" s="60">
        <f t="shared" si="844"/>
        <v>6.8199930175273829E-2</v>
      </c>
      <c r="BV45" s="60">
        <f t="shared" si="845"/>
        <v>2.0633360937618073</v>
      </c>
      <c r="BW45" s="60">
        <v>2.5909680770603289</v>
      </c>
      <c r="BX45" s="124">
        <v>65.292395541920285</v>
      </c>
      <c r="BY45" s="59">
        <v>688.58</v>
      </c>
      <c r="BZ45" s="60">
        <v>50.26634</v>
      </c>
      <c r="CA45" s="61">
        <f t="shared" si="846"/>
        <v>29.419280279119999</v>
      </c>
      <c r="CB45" s="61">
        <f t="shared" si="847"/>
        <v>0.97240234730000008</v>
      </c>
      <c r="CC45" s="60">
        <v>36.942317000000003</v>
      </c>
      <c r="CD45" s="62">
        <v>930.94638840000005</v>
      </c>
      <c r="CE45" s="123"/>
      <c r="CF45" s="60">
        <v>0</v>
      </c>
      <c r="CG45" s="61">
        <f t="shared" si="848"/>
        <v>0</v>
      </c>
      <c r="CH45" s="61">
        <f t="shared" si="849"/>
        <v>0</v>
      </c>
      <c r="CI45" s="60">
        <v>0</v>
      </c>
      <c r="CJ45" s="124">
        <v>0</v>
      </c>
      <c r="CK45" s="128">
        <v>893.71454237052478</v>
      </c>
      <c r="CL45" s="129">
        <v>196.61719932151544</v>
      </c>
      <c r="CM45" s="129">
        <v>91.678262585938825</v>
      </c>
      <c r="CN45" s="130">
        <v>63.990180090334626</v>
      </c>
      <c r="CO45" s="131">
        <f t="shared" si="673"/>
        <v>31.192013285033614</v>
      </c>
      <c r="CP45" s="129">
        <v>601.51725388610885</v>
      </c>
      <c r="CQ45" s="131">
        <f t="shared" si="850"/>
        <v>59.534568686123741</v>
      </c>
      <c r="CR45" s="129">
        <v>188.23880943111891</v>
      </c>
      <c r="CS45" s="129">
        <v>130.19748984597845</v>
      </c>
      <c r="CT45" s="131">
        <f t="shared" si="851"/>
        <v>2.5186704410704532</v>
      </c>
      <c r="CU45" s="131">
        <f t="shared" si="852"/>
        <v>76.200424487176122</v>
      </c>
      <c r="CV45" s="129">
        <f t="shared" si="674"/>
        <v>1913.7247480100664</v>
      </c>
      <c r="CW45" s="124">
        <f t="shared" si="675"/>
        <v>2411.2931824926836</v>
      </c>
      <c r="CX45" s="123">
        <v>66.602209999999999</v>
      </c>
      <c r="CY45" s="60">
        <v>4.8619613299999997</v>
      </c>
      <c r="CZ45" s="60">
        <f t="shared" si="853"/>
        <v>9.4054641928850005E-2</v>
      </c>
      <c r="DA45" s="60">
        <f t="shared" si="854"/>
        <v>2.8455503836864398</v>
      </c>
      <c r="DB45" s="60">
        <v>3.5732085665</v>
      </c>
      <c r="DC45" s="124">
        <v>90.044855875799996</v>
      </c>
      <c r="DD45" s="123">
        <v>2.2231400000000003</v>
      </c>
      <c r="DE45" s="60">
        <v>0.16228922000000001</v>
      </c>
      <c r="DF45" s="60">
        <f t="shared" si="855"/>
        <v>3.1394849609000003E-3</v>
      </c>
      <c r="DG45" s="60">
        <f t="shared" si="856"/>
        <v>9.498268721096001E-2</v>
      </c>
      <c r="DH45" s="60">
        <v>0.119271461</v>
      </c>
      <c r="DI45" s="124">
        <v>3.0056408172000002</v>
      </c>
      <c r="DJ45" s="59">
        <v>46.807146911251998</v>
      </c>
      <c r="DK45" s="60">
        <v>10.297572320475439</v>
      </c>
      <c r="DL45" s="60">
        <v>0.76757417753475632</v>
      </c>
      <c r="DM45" s="60">
        <v>31.503690650058893</v>
      </c>
      <c r="DN45" s="60">
        <f t="shared" si="857"/>
        <v>3.1180462783989289</v>
      </c>
      <c r="DO45" s="60">
        <f t="shared" si="858"/>
        <v>9.8587649520294303</v>
      </c>
      <c r="DP45" s="60">
        <v>6.5244468363304389</v>
      </c>
      <c r="DQ45" s="60">
        <f t="shared" si="859"/>
        <v>0.12621542404881234</v>
      </c>
      <c r="DR45" s="60">
        <f t="shared" si="860"/>
        <v>3.8185499510054433</v>
      </c>
      <c r="DS45" s="60">
        <v>4.7950215447825766</v>
      </c>
      <c r="DT45" s="62">
        <v>120.83454292852093</v>
      </c>
      <c r="DU45" s="123">
        <v>176.79</v>
      </c>
      <c r="DV45" s="60">
        <v>38.893799999999999</v>
      </c>
      <c r="DW45" s="60">
        <v>118.98903987</v>
      </c>
      <c r="DX45" s="60">
        <f t="shared" si="861"/>
        <v>11.776821232093381</v>
      </c>
      <c r="DY45" s="60">
        <f t="shared" si="862"/>
        <v>37.236430136917797</v>
      </c>
      <c r="DZ45" s="60">
        <v>3.4100101379166698</v>
      </c>
      <c r="EA45" s="60">
        <v>1.98719161225</v>
      </c>
      <c r="EB45" s="60"/>
      <c r="EC45" s="60">
        <v>24.825113038272164</v>
      </c>
      <c r="ED45" s="60">
        <f t="shared" si="863"/>
        <v>0.48024181172537506</v>
      </c>
      <c r="EE45" s="60">
        <f t="shared" si="864"/>
        <v>14.529344257683473</v>
      </c>
      <c r="EF45" s="60">
        <v>18.244757732921943</v>
      </c>
      <c r="EG45" s="124">
        <v>459.76789486963287</v>
      </c>
      <c r="EH45" s="128">
        <v>772.10978181666701</v>
      </c>
      <c r="EI45" s="129">
        <v>169.86415199966675</v>
      </c>
      <c r="EJ45" s="129">
        <v>1150.2851405873614</v>
      </c>
      <c r="EK45" s="129">
        <v>519.67080498105281</v>
      </c>
      <c r="EL45" s="129">
        <f t="shared" si="865"/>
        <v>51.433898252194723</v>
      </c>
      <c r="EM45" s="129">
        <v>162.62578171077067</v>
      </c>
      <c r="EN45" s="129">
        <v>190.67088119508654</v>
      </c>
      <c r="EO45" s="129">
        <f t="shared" si="866"/>
        <v>3.6885281967189494</v>
      </c>
      <c r="EP45" s="129">
        <f t="shared" si="867"/>
        <v>111.59356529528591</v>
      </c>
      <c r="EQ45" s="129">
        <v>2802.6007605798345</v>
      </c>
      <c r="ER45" s="124">
        <v>3531.2769583305912</v>
      </c>
      <c r="ES45" s="123">
        <v>157.32</v>
      </c>
      <c r="ET45" s="60">
        <v>34.610399999999998</v>
      </c>
      <c r="EU45" s="60">
        <v>105.88469796</v>
      </c>
      <c r="EV45" s="60">
        <f t="shared" si="868"/>
        <v>10.479832095893041</v>
      </c>
      <c r="EW45" s="60">
        <f t="shared" si="869"/>
        <v>33.135557379602396</v>
      </c>
      <c r="EX45" s="60">
        <v>12.020116099000001</v>
      </c>
      <c r="EY45" s="60">
        <v>22.617970626306999</v>
      </c>
      <c r="EZ45" s="60">
        <f t="shared" si="870"/>
        <v>0.4375446417659089</v>
      </c>
      <c r="FA45" s="60">
        <f t="shared" si="871"/>
        <v>13.237574432517444</v>
      </c>
      <c r="FB45" s="60">
        <v>16.622659234265299</v>
      </c>
      <c r="FC45" s="124">
        <v>418.89101270348675</v>
      </c>
      <c r="FD45" s="123">
        <v>0.83333333333333293</v>
      </c>
      <c r="FE45" s="60">
        <v>6.0833333333333302E-2</v>
      </c>
      <c r="FF45" s="60">
        <f t="shared" si="872"/>
        <v>1.1768208333333328E-3</v>
      </c>
      <c r="FG45" s="60">
        <f t="shared" si="873"/>
        <v>3.5603803333333316E-2</v>
      </c>
      <c r="FH45" s="60">
        <v>4.4708333333333301E-2</v>
      </c>
      <c r="FI45" s="124">
        <v>1.1266499999999995</v>
      </c>
      <c r="FJ45" s="123">
        <v>961.61242333333405</v>
      </c>
      <c r="FK45" s="60">
        <v>70.197706903333398</v>
      </c>
      <c r="FL45" s="60">
        <f t="shared" si="874"/>
        <v>1.3579746400449846</v>
      </c>
      <c r="FM45" s="60">
        <f t="shared" si="875"/>
        <v>41.084471523900135</v>
      </c>
      <c r="FN45" s="60">
        <v>51.590499999999999</v>
      </c>
      <c r="FO45" s="124">
        <v>1300.0807562840009</v>
      </c>
      <c r="FP45" s="123">
        <v>748.28716666666855</v>
      </c>
      <c r="FQ45" s="60">
        <v>54.624963166666802</v>
      </c>
      <c r="FR45" s="60">
        <f t="shared" si="876"/>
        <v>1.0567199124591693</v>
      </c>
      <c r="FS45" s="60">
        <f t="shared" si="877"/>
        <v>31.970242942628747</v>
      </c>
      <c r="FT45" s="60">
        <v>40.145606491666697</v>
      </c>
      <c r="FU45" s="62">
        <v>1011.6692835900025</v>
      </c>
      <c r="FV45" s="132">
        <f t="shared" si="676"/>
        <v>4657.2053947401</v>
      </c>
      <c r="FW45" s="133">
        <f t="shared" si="677"/>
        <v>1359.7249323779783</v>
      </c>
      <c r="FX45" s="133">
        <f t="shared" si="678"/>
        <v>142.79124589704739</v>
      </c>
      <c r="FY45" s="133">
        <f t="shared" si="679"/>
        <v>876.71266666666656</v>
      </c>
      <c r="FZ45" s="133">
        <f t="shared" si="680"/>
        <v>688.58</v>
      </c>
      <c r="GA45" s="133">
        <f t="shared" si="681"/>
        <v>0</v>
      </c>
      <c r="GB45" s="133">
        <f t="shared" si="682"/>
        <v>66.602209999999999</v>
      </c>
      <c r="GC45" s="133">
        <f t="shared" si="683"/>
        <v>2.2231400000000003</v>
      </c>
      <c r="GD45" s="133">
        <f t="shared" si="684"/>
        <v>961.61242333333405</v>
      </c>
      <c r="GE45" s="133">
        <f t="shared" si="685"/>
        <v>748.28716666666855</v>
      </c>
      <c r="GF45" s="133">
        <f t="shared" si="686"/>
        <v>2569.3000512672202</v>
      </c>
      <c r="GG45" s="134">
        <f t="shared" si="687"/>
        <v>980.92484481314807</v>
      </c>
      <c r="GH45" s="134">
        <f t="shared" si="688"/>
        <v>254.2939032741219</v>
      </c>
      <c r="GI45" s="133">
        <f t="shared" si="689"/>
        <v>881.33186395487007</v>
      </c>
      <c r="GJ45" s="134">
        <f t="shared" si="690"/>
        <v>629.29471157082935</v>
      </c>
      <c r="GK45" s="135">
        <f t="shared" si="691"/>
        <v>17.049364908206957</v>
      </c>
      <c r="GL45" s="132">
        <f t="shared" si="692"/>
        <v>12954.371094903887</v>
      </c>
      <c r="GM45" s="136">
        <f t="shared" si="693"/>
        <v>16322.507579578898</v>
      </c>
      <c r="GN45" s="114">
        <f t="shared" si="694"/>
        <v>14379.891907588895</v>
      </c>
      <c r="GO45" s="115">
        <f t="shared" si="695"/>
        <v>7802.5874633198655</v>
      </c>
      <c r="GP45" s="115">
        <f t="shared" si="696"/>
        <v>519.25279369271755</v>
      </c>
      <c r="GQ45" s="30">
        <f t="shared" si="697"/>
        <v>0.54260404135597851</v>
      </c>
      <c r="GR45" s="31">
        <f t="shared" si="698"/>
        <v>3.6109645123179629E-2</v>
      </c>
      <c r="GS45" s="137">
        <f t="shared" si="878"/>
        <v>1.0906194373100624</v>
      </c>
      <c r="GT45" s="116">
        <f t="shared" si="699"/>
        <v>16322.507579578898</v>
      </c>
      <c r="GU45" s="115">
        <f t="shared" si="700"/>
        <v>7896.9554384163384</v>
      </c>
      <c r="GV45" s="115">
        <f t="shared" si="701"/>
        <v>521.80948774001411</v>
      </c>
      <c r="GW45" s="24">
        <f t="shared" si="702"/>
        <v>0.48380773603047522</v>
      </c>
      <c r="GX45" s="117">
        <f t="shared" si="703"/>
        <v>3.1968708557553398E-2</v>
      </c>
      <c r="GY45" s="137">
        <f t="shared" si="879"/>
        <v>1.0807646251915406</v>
      </c>
      <c r="GZ45" s="114">
        <f t="shared" si="704"/>
        <v>10982.738931536638</v>
      </c>
      <c r="HA45" s="115">
        <f t="shared" si="705"/>
        <v>6172.3985763423743</v>
      </c>
      <c r="HB45" s="115">
        <f t="shared" si="706"/>
        <v>321.97920130847194</v>
      </c>
      <c r="HC45" s="30">
        <f t="shared" si="707"/>
        <v>0.56200904117082295</v>
      </c>
      <c r="HD45" s="31">
        <f t="shared" si="708"/>
        <v>2.9316840117533646E-2</v>
      </c>
      <c r="HE45" s="137">
        <f t="shared" si="880"/>
        <v>1.092607995285674</v>
      </c>
      <c r="HF45" s="114">
        <f t="shared" si="709"/>
        <v>13024.630672405341</v>
      </c>
      <c r="HG45" s="115">
        <f t="shared" si="710"/>
        <v>7736.7518683871822</v>
      </c>
      <c r="HH45" s="115">
        <f t="shared" si="711"/>
        <v>390.7490892470031</v>
      </c>
      <c r="HI45" s="30">
        <f t="shared" si="712"/>
        <v>0.59400930920664541</v>
      </c>
      <c r="HJ45" s="31">
        <f t="shared" si="713"/>
        <v>3.0000780757251291E-2</v>
      </c>
      <c r="HK45" s="138">
        <f t="shared" si="881"/>
        <v>1.0977283796919797</v>
      </c>
      <c r="HL45" s="29">
        <f t="shared" si="714"/>
        <v>3.8980224475227097</v>
      </c>
      <c r="HM45" s="30">
        <f t="shared" si="715"/>
        <v>4.4594901560267672</v>
      </c>
      <c r="HN45" s="30">
        <f t="shared" si="716"/>
        <v>2.9827105663303612</v>
      </c>
      <c r="HO45" s="31">
        <f t="shared" si="717"/>
        <v>3.5536760835768457</v>
      </c>
      <c r="HR45" s="32">
        <f t="shared" si="718"/>
        <v>1241.5502317815938</v>
      </c>
      <c r="HS45" s="33">
        <f t="shared" si="882"/>
        <v>1436.1011531017696</v>
      </c>
      <c r="HT45" s="33">
        <f t="shared" si="719"/>
        <v>54.579276141691402</v>
      </c>
      <c r="HU45" s="33">
        <f t="shared" si="883"/>
        <v>63.0336060160394</v>
      </c>
      <c r="HV45" s="33">
        <f t="shared" si="720"/>
        <v>1620.5490006894465</v>
      </c>
      <c r="HW45" s="30">
        <f t="shared" si="721"/>
        <v>0.76612939889715681</v>
      </c>
      <c r="HX45" s="31">
        <f t="shared" si="722"/>
        <v>3.3679497576729361E-2</v>
      </c>
      <c r="HY45" s="139">
        <f t="shared" si="884"/>
        <v>1.1252694309818199</v>
      </c>
      <c r="HZ45" s="32">
        <f t="shared" si="723"/>
        <v>1516.4511661974573</v>
      </c>
      <c r="IA45" s="33">
        <f t="shared" si="885"/>
        <v>1754.0790639405989</v>
      </c>
      <c r="IB45" s="33">
        <f t="shared" si="724"/>
        <v>77.631367294007802</v>
      </c>
      <c r="IC45" s="33">
        <f t="shared" si="886"/>
        <v>89.656466087849608</v>
      </c>
      <c r="ID45" s="33">
        <f t="shared" si="725"/>
        <v>2048.511931649683</v>
      </c>
      <c r="IE45" s="30">
        <f t="shared" si="726"/>
        <v>0.74026962829366927</v>
      </c>
      <c r="IF45" s="31">
        <f t="shared" si="727"/>
        <v>3.7896468209238421E-2</v>
      </c>
      <c r="IG45" s="139">
        <f t="shared" si="887"/>
        <v>1.121870413679229</v>
      </c>
      <c r="IH45" s="32">
        <f t="shared" si="728"/>
        <v>52.250472168796115</v>
      </c>
      <c r="II45" s="33">
        <f t="shared" si="888"/>
        <v>60.438121157646471</v>
      </c>
      <c r="IJ45" s="33">
        <f t="shared" si="729"/>
        <v>101.98706702040825</v>
      </c>
      <c r="IK45" s="33">
        <f t="shared" si="889"/>
        <v>117.78486370186948</v>
      </c>
      <c r="IL45" s="33">
        <f t="shared" si="730"/>
        <v>1075.6041549075831</v>
      </c>
      <c r="IM45" s="30">
        <f t="shared" si="731"/>
        <v>4.857778945013979E-2</v>
      </c>
      <c r="IN45" s="31">
        <f t="shared" si="732"/>
        <v>9.481840187682343E-2</v>
      </c>
      <c r="IO45" s="139">
        <f t="shared" si="890"/>
        <v>1.0222995100575569</v>
      </c>
      <c r="IP45" s="32">
        <f t="shared" si="733"/>
        <v>37.920067178265988</v>
      </c>
      <c r="IQ45" s="33">
        <f t="shared" si="891"/>
        <v>43.862141705100271</v>
      </c>
      <c r="IR45" s="33">
        <f t="shared" si="734"/>
        <v>1.6649554306746137</v>
      </c>
      <c r="IS45" s="33">
        <f t="shared" si="892"/>
        <v>1.9228570268861114</v>
      </c>
      <c r="IT45" s="33">
        <f t="shared" si="735"/>
        <v>51.819361541206575</v>
      </c>
      <c r="IU45" s="30">
        <f t="shared" si="736"/>
        <v>0.731774110109637</v>
      </c>
      <c r="IV45" s="31">
        <f t="shared" si="737"/>
        <v>3.2129987347502283E-2</v>
      </c>
      <c r="IW45" s="139">
        <f t="shared" si="893"/>
        <v>1.1196459380943082</v>
      </c>
      <c r="IX45" s="32">
        <f t="shared" si="738"/>
        <v>35.891521940526395</v>
      </c>
      <c r="IY45" s="33">
        <f t="shared" si="894"/>
        <v>41.515723428606883</v>
      </c>
      <c r="IZ45" s="33">
        <f t="shared" si="739"/>
        <v>0.97240234730000008</v>
      </c>
      <c r="JA45" s="33">
        <f t="shared" si="895"/>
        <v>1.12302747089677</v>
      </c>
      <c r="JB45" s="33">
        <f t="shared" si="740"/>
        <v>738.84633999999994</v>
      </c>
      <c r="JC45" s="30">
        <f t="shared" si="741"/>
        <v>4.857778945013979E-2</v>
      </c>
      <c r="JD45" s="31">
        <f t="shared" si="742"/>
        <v>1.3161090400745576E-3</v>
      </c>
      <c r="JE45" s="139">
        <f t="shared" si="743"/>
        <v>1.0078160048971445</v>
      </c>
      <c r="JF45" s="32">
        <f t="shared" si="744"/>
        <v>0</v>
      </c>
      <c r="JG45" s="33">
        <f t="shared" si="896"/>
        <v>0</v>
      </c>
      <c r="JH45" s="33">
        <f t="shared" si="745"/>
        <v>0</v>
      </c>
      <c r="JI45" s="33">
        <f t="shared" si="897"/>
        <v>0</v>
      </c>
      <c r="JJ45" s="33">
        <f t="shared" si="746"/>
        <v>0</v>
      </c>
      <c r="JK45" s="30"/>
      <c r="JL45" s="31"/>
      <c r="JM45" s="139"/>
      <c r="JN45" s="32">
        <f t="shared" si="747"/>
        <v>1412.9476070723601</v>
      </c>
      <c r="JO45" s="33">
        <f t="shared" si="898"/>
        <v>1634.356497100599</v>
      </c>
      <c r="JP45" s="33">
        <f t="shared" si="748"/>
        <v>93.245252412227813</v>
      </c>
      <c r="JQ45" s="33">
        <f t="shared" si="899"/>
        <v>107.6889420108819</v>
      </c>
      <c r="JR45" s="33">
        <f t="shared" si="749"/>
        <v>1913.7247480100664</v>
      </c>
      <c r="JS45" s="30">
        <f t="shared" si="750"/>
        <v>0.73832331872259815</v>
      </c>
      <c r="JT45" s="31">
        <f t="shared" si="751"/>
        <v>4.8724484808584045E-2</v>
      </c>
      <c r="JU45" s="139">
        <f t="shared" si="900"/>
        <v>1.1232426867406808</v>
      </c>
      <c r="JV45" s="32">
        <f t="shared" si="752"/>
        <v>3.4715714680974563</v>
      </c>
      <c r="JW45" s="33">
        <f t="shared" si="901"/>
        <v>4.015566717148328</v>
      </c>
      <c r="JX45" s="33">
        <f t="shared" si="753"/>
        <v>9.4054641928850005E-2</v>
      </c>
      <c r="JY45" s="33">
        <f t="shared" si="902"/>
        <v>0.10862370596362887</v>
      </c>
      <c r="JZ45" s="33">
        <f t="shared" si="754"/>
        <v>71.464171329999999</v>
      </c>
      <c r="KA45" s="30">
        <f t="shared" si="755"/>
        <v>4.857778945013979E-2</v>
      </c>
      <c r="KB45" s="31">
        <f t="shared" si="756"/>
        <v>1.3161090400745574E-3</v>
      </c>
      <c r="KC45" s="139">
        <f t="shared" si="903"/>
        <v>1.0078160048971445</v>
      </c>
      <c r="KD45" s="32">
        <f t="shared" si="757"/>
        <v>0.11587887839737121</v>
      </c>
      <c r="KE45" s="33">
        <f t="shared" si="904"/>
        <v>0.13403709864223928</v>
      </c>
      <c r="KF45" s="33">
        <f t="shared" si="758"/>
        <v>3.1394849609000003E-3</v>
      </c>
      <c r="KG45" s="33">
        <f t="shared" si="905"/>
        <v>3.6257911813434105E-3</v>
      </c>
      <c r="KH45" s="33">
        <f t="shared" si="759"/>
        <v>2.3854292200000002</v>
      </c>
      <c r="KI45" s="30">
        <f t="shared" si="760"/>
        <v>4.8577789450139797E-2</v>
      </c>
      <c r="KJ45" s="31">
        <f t="shared" si="761"/>
        <v>1.3161090400745574E-3</v>
      </c>
      <c r="KK45" s="139">
        <f t="shared" si="906"/>
        <v>1.0078160048971445</v>
      </c>
      <c r="KL45" s="32">
        <f t="shared" si="762"/>
        <v>73.791043413429989</v>
      </c>
      <c r="KM45" s="33">
        <f t="shared" si="907"/>
        <v>85.354099916314468</v>
      </c>
      <c r="KN45" s="33">
        <f t="shared" si="763"/>
        <v>3.2442617024477411</v>
      </c>
      <c r="KO45" s="33">
        <f t="shared" si="908"/>
        <v>3.7467978401568964</v>
      </c>
      <c r="KP45" s="33">
        <f t="shared" si="764"/>
        <v>95.900430895651539</v>
      </c>
      <c r="KQ45" s="30">
        <f t="shared" si="765"/>
        <v>0.76945476390738443</v>
      </c>
      <c r="KR45" s="31">
        <f t="shared" si="766"/>
        <v>3.3829479931928516E-2</v>
      </c>
      <c r="KS45" s="139">
        <f t="shared" si="909"/>
        <v>1.1258137479457428</v>
      </c>
      <c r="KT45" s="32">
        <f t="shared" si="767"/>
        <v>278.83804476141358</v>
      </c>
      <c r="KU45" s="33">
        <f t="shared" si="910"/>
        <v>322.53196637552713</v>
      </c>
      <c r="KV45" s="33">
        <f t="shared" si="768"/>
        <v>12.257063043818755</v>
      </c>
      <c r="KW45" s="33">
        <f t="shared" si="911"/>
        <v>14.15568210930628</v>
      </c>
      <c r="KX45" s="33">
        <f t="shared" si="769"/>
        <v>364.89515465843874</v>
      </c>
      <c r="KY45" s="30">
        <f t="shared" si="770"/>
        <v>0.76415935153323922</v>
      </c>
      <c r="KZ45" s="31">
        <f t="shared" si="771"/>
        <v>3.3590643469333041E-2</v>
      </c>
      <c r="LA45" s="139">
        <f t="shared" si="912"/>
        <v>1.1249469610586582</v>
      </c>
      <c r="LB45" s="32">
        <f t="shared" si="772"/>
        <v>1276.5215371637228</v>
      </c>
      <c r="LC45" s="33">
        <f t="shared" si="913"/>
        <v>1476.5524620372782</v>
      </c>
      <c r="LD45" s="33">
        <f t="shared" si="773"/>
        <v>55.122426448913671</v>
      </c>
      <c r="LE45" s="33">
        <f t="shared" si="914"/>
        <v>63.660890305850401</v>
      </c>
      <c r="LF45" s="33">
        <f t="shared" si="774"/>
        <v>2802.6007605798345</v>
      </c>
      <c r="LG45" s="30">
        <f t="shared" si="775"/>
        <v>0.45547748188708165</v>
      </c>
      <c r="LH45" s="31">
        <f t="shared" si="776"/>
        <v>1.9668312099333514E-2</v>
      </c>
      <c r="LI45" s="139">
        <f t="shared" si="915"/>
        <v>1.0744199429558923</v>
      </c>
      <c r="LJ45" s="32">
        <f t="shared" si="777"/>
        <v>248.50562081078618</v>
      </c>
      <c r="LK45" s="33">
        <f t="shared" si="916"/>
        <v>287.44645159183642</v>
      </c>
      <c r="LL45" s="33">
        <f t="shared" si="778"/>
        <v>10.91737673765895</v>
      </c>
      <c r="LM45" s="33">
        <f t="shared" si="917"/>
        <v>12.608478394322322</v>
      </c>
      <c r="LN45" s="33">
        <f t="shared" si="779"/>
        <v>332.45318468530695</v>
      </c>
      <c r="LO45" s="30">
        <f t="shared" si="780"/>
        <v>0.74749057087847204</v>
      </c>
      <c r="LP45" s="31">
        <f t="shared" si="781"/>
        <v>3.283883939326105E-2</v>
      </c>
      <c r="LQ45" s="139">
        <f t="shared" si="918"/>
        <v>1.1222185086786727</v>
      </c>
      <c r="LR45" s="32">
        <f t="shared" si="782"/>
        <v>4.3436640066666643E-2</v>
      </c>
      <c r="LS45" s="33">
        <f t="shared" si="919"/>
        <v>5.0243161565113312E-2</v>
      </c>
      <c r="LT45" s="33">
        <f t="shared" si="783"/>
        <v>1.1768208333333328E-3</v>
      </c>
      <c r="LU45" s="33">
        <f t="shared" si="920"/>
        <v>1.359110380416666E-3</v>
      </c>
      <c r="LV45" s="33">
        <f t="shared" si="784"/>
        <v>0.89416666666666633</v>
      </c>
      <c r="LW45" s="30">
        <f t="shared" si="785"/>
        <v>4.857778945013979E-2</v>
      </c>
      <c r="LX45" s="31">
        <f t="shared" si="786"/>
        <v>1.3161090400745572E-3</v>
      </c>
      <c r="LY45" s="139">
        <f t="shared" si="921"/>
        <v>1.0078160048971445</v>
      </c>
      <c r="LZ45" s="32">
        <f t="shared" si="787"/>
        <v>50.123055259158164</v>
      </c>
      <c r="MA45" s="33">
        <f t="shared" si="922"/>
        <v>57.977338018268249</v>
      </c>
      <c r="MB45" s="33">
        <f t="shared" si="788"/>
        <v>1.3579746400449846</v>
      </c>
      <c r="MC45" s="33">
        <f t="shared" si="923"/>
        <v>1.5683249117879527</v>
      </c>
      <c r="MD45" s="33">
        <f t="shared" si="789"/>
        <v>1031.8101240349213</v>
      </c>
      <c r="ME45" s="30">
        <f t="shared" si="790"/>
        <v>4.8577789742119029E-2</v>
      </c>
      <c r="MF45" s="31">
        <f t="shared" si="791"/>
        <v>1.3161090479850966E-3</v>
      </c>
      <c r="MG45" s="139">
        <f t="shared" si="924"/>
        <v>1.0078160049441229</v>
      </c>
      <c r="MH45" s="32">
        <f t="shared" si="792"/>
        <v>39.003696390007072</v>
      </c>
      <c r="MI45" s="33">
        <f t="shared" si="925"/>
        <v>45.11557561432118</v>
      </c>
      <c r="MJ45" s="33">
        <f t="shared" si="793"/>
        <v>1.0567199124591693</v>
      </c>
      <c r="MK45" s="33">
        <f t="shared" si="926"/>
        <v>1.2204058268990947</v>
      </c>
      <c r="ML45" s="33">
        <f t="shared" si="794"/>
        <v>802.91212983333526</v>
      </c>
      <c r="MM45" s="30">
        <f t="shared" si="795"/>
        <v>4.8577789450139804E-2</v>
      </c>
      <c r="MN45" s="31">
        <f t="shared" si="796"/>
        <v>1.3161090400745574E-3</v>
      </c>
      <c r="MO45" s="139">
        <f t="shared" si="797"/>
        <v>1.0078160048971445</v>
      </c>
      <c r="MP45" s="34">
        <v>3.5741362332005684</v>
      </c>
      <c r="MQ45" s="35">
        <v>4.1262362332005686</v>
      </c>
      <c r="MR45" s="35">
        <v>2.7298999999999998</v>
      </c>
      <c r="MS45" s="36">
        <v>3.2372999999999998</v>
      </c>
      <c r="MT45" s="34">
        <f t="shared" si="798"/>
        <v>1.0906194373100624</v>
      </c>
      <c r="MU45" s="35">
        <f t="shared" ref="MU45" si="950">GY45</f>
        <v>1.0807646251915406</v>
      </c>
      <c r="MV45" s="35">
        <f t="shared" si="799"/>
        <v>1.092607995285674</v>
      </c>
      <c r="MW45" s="36">
        <f t="shared" si="800"/>
        <v>1.0977283796919797</v>
      </c>
      <c r="MX45" s="41">
        <f t="shared" si="801"/>
        <v>3.8980224475227097</v>
      </c>
      <c r="MY45" s="271">
        <f t="shared" si="802"/>
        <v>4.4594901560267672</v>
      </c>
      <c r="MZ45" s="42">
        <f t="shared" si="803"/>
        <v>2.9827105663303612</v>
      </c>
      <c r="NA45" s="140">
        <f t="shared" si="804"/>
        <v>3.5536760835768457</v>
      </c>
      <c r="NB45" s="34">
        <f t="shared" si="805"/>
        <v>1.0906305093721163</v>
      </c>
      <c r="NC45" s="35">
        <f t="shared" ref="NC45" si="951">NG45/K45</f>
        <v>1.0807614942166157</v>
      </c>
      <c r="ND45" s="35">
        <f t="shared" si="806"/>
        <v>1.0926234642771253</v>
      </c>
      <c r="NE45" s="141">
        <f t="shared" ref="NE45" si="952">NI45/M45</f>
        <v>1.0977402478640532</v>
      </c>
      <c r="NF45" s="37">
        <f t="shared" si="807"/>
        <v>3.8980620205808729</v>
      </c>
      <c r="NG45" s="38">
        <f t="shared" ref="NG45" si="953">NF45+NR45+NS45+OC45</f>
        <v>4.4594772368845863</v>
      </c>
      <c r="NH45" s="38">
        <f t="shared" si="808"/>
        <v>2.982752795130124</v>
      </c>
      <c r="NI45" s="39">
        <f t="shared" ref="NI45" si="954">NH45+NN45</f>
        <v>3.5537145044102996</v>
      </c>
      <c r="NJ45" s="118">
        <f t="shared" si="809"/>
        <v>-3.957305816326695E-5</v>
      </c>
      <c r="NK45" s="118">
        <f t="shared" si="810"/>
        <v>1.2919142180933818E-5</v>
      </c>
      <c r="NL45" s="118">
        <f t="shared" si="811"/>
        <v>-4.2228799762789038E-5</v>
      </c>
      <c r="NM45" s="118">
        <f t="shared" si="812"/>
        <v>-3.8420833453844949E-5</v>
      </c>
      <c r="NN45" s="119">
        <f t="shared" si="813"/>
        <v>0.57096170928017531</v>
      </c>
      <c r="NO45" s="120">
        <f t="shared" si="814"/>
        <v>0.71956768333385746</v>
      </c>
      <c r="NP45" s="120">
        <f t="shared" si="815"/>
        <v>0.34434751617057396</v>
      </c>
      <c r="NQ45" s="120">
        <f t="shared" si="816"/>
        <v>1.8138264197127791E-2</v>
      </c>
      <c r="NR45" s="120">
        <f>R45*JE45+0.005</f>
        <v>0.27166811489578446</v>
      </c>
      <c r="NS45" s="120">
        <f t="shared" si="817"/>
        <v>0</v>
      </c>
      <c r="NT45" s="120">
        <f t="shared" si="818"/>
        <v>0.67428258485043069</v>
      </c>
      <c r="NU45" s="120">
        <f t="shared" si="819"/>
        <v>2.2474296909206323E-2</v>
      </c>
      <c r="NV45" s="120">
        <f t="shared" si="820"/>
        <v>7.0547120342800116E-4</v>
      </c>
      <c r="NW45" s="120">
        <f t="shared" si="821"/>
        <v>3.3774412438372287E-2</v>
      </c>
      <c r="NX45" s="120">
        <f t="shared" si="822"/>
        <v>0.12846894295289876</v>
      </c>
      <c r="NY45" s="120">
        <f t="shared" si="823"/>
        <v>0.94280349994379542</v>
      </c>
      <c r="NZ45" s="120">
        <f t="shared" si="824"/>
        <v>0.11671072490258196</v>
      </c>
      <c r="OA45" s="120">
        <f t="shared" si="825"/>
        <v>2.0156320097942891E-4</v>
      </c>
      <c r="OB45" s="120">
        <f t="shared" si="826"/>
        <v>0.32562535119744612</v>
      </c>
      <c r="OC45" s="121">
        <f t="shared" si="827"/>
        <v>0.28974710140792903</v>
      </c>
      <c r="OD45" s="4"/>
      <c r="OE45" s="4">
        <f t="shared" si="927"/>
        <v>17662.114506004964</v>
      </c>
      <c r="OF45" s="4"/>
      <c r="OG45" s="4"/>
      <c r="OH45" s="4">
        <f t="shared" si="928"/>
        <v>0</v>
      </c>
      <c r="OI45" s="4"/>
      <c r="OJ45" s="583">
        <f t="shared" si="929"/>
        <v>15692.053961026988</v>
      </c>
      <c r="OK45" s="284">
        <f t="shared" si="930"/>
        <v>867.61080000000015</v>
      </c>
      <c r="OL45" s="584">
        <f>OK45/OJ45</f>
        <v>5.5289817518778032E-2</v>
      </c>
      <c r="OM45" s="585">
        <f t="shared" si="281"/>
        <v>1654.72</v>
      </c>
      <c r="ON45" s="284">
        <f>OM45*1.05</f>
        <v>1737.4560000000001</v>
      </c>
      <c r="OO45" s="33">
        <f>ON45/OK45</f>
        <v>2.0025753483013351</v>
      </c>
      <c r="OP45" s="586">
        <f t="shared" si="481"/>
        <v>5.5432208056406133E-2</v>
      </c>
      <c r="OQ45" s="33">
        <f t="shared" si="931"/>
        <v>0.24719938615436998</v>
      </c>
      <c r="OR45" s="39">
        <f t="shared" si="932"/>
        <v>0.51886750105015444</v>
      </c>
      <c r="OS45" s="587"/>
      <c r="OT45" s="284">
        <f t="shared" si="469"/>
        <v>0</v>
      </c>
      <c r="OU45" s="584"/>
      <c r="OV45" s="585">
        <f t="shared" si="283"/>
        <v>0</v>
      </c>
      <c r="OW45" s="284">
        <f>OV45*1.05</f>
        <v>0</v>
      </c>
      <c r="OX45" s="33"/>
      <c r="OY45" s="33"/>
      <c r="OZ45" s="33"/>
      <c r="PA45" s="588"/>
      <c r="PB45" s="32">
        <f t="shared" si="933"/>
        <v>4.4594901560267672</v>
      </c>
      <c r="PC45" s="589">
        <f t="shared" si="934"/>
        <v>1.055432208056406</v>
      </c>
      <c r="PD45" s="590">
        <f t="shared" si="297"/>
        <v>4.7066895421811372</v>
      </c>
      <c r="PE45" s="591">
        <f t="shared" si="935"/>
        <v>0.57096170928017531</v>
      </c>
      <c r="PF45" s="592">
        <f t="shared" si="936"/>
        <v>0.71956768333385746</v>
      </c>
      <c r="PG45" s="592">
        <f t="shared" si="937"/>
        <v>0.34434751617057396</v>
      </c>
      <c r="PH45" s="592">
        <f t="shared" si="938"/>
        <v>1.8138264197127791E-2</v>
      </c>
      <c r="PI45" s="593">
        <f t="shared" si="284"/>
        <v>0.51886750105015444</v>
      </c>
      <c r="PJ45" s="593">
        <f t="shared" si="285"/>
        <v>0</v>
      </c>
      <c r="PK45" s="592">
        <f t="shared" si="939"/>
        <v>0.67428258485043069</v>
      </c>
      <c r="PL45" s="592">
        <f t="shared" si="940"/>
        <v>2.2474296909206323E-2</v>
      </c>
      <c r="PM45" s="592">
        <f t="shared" si="941"/>
        <v>7.0547120342800116E-4</v>
      </c>
      <c r="PN45" s="592">
        <f t="shared" si="942"/>
        <v>3.3774412438372287E-2</v>
      </c>
      <c r="PO45" s="592">
        <f t="shared" si="943"/>
        <v>0.12846894295289876</v>
      </c>
      <c r="PP45" s="592">
        <f t="shared" si="944"/>
        <v>0.94280349994379542</v>
      </c>
      <c r="PQ45" s="592">
        <f t="shared" si="945"/>
        <v>0.11671072490258196</v>
      </c>
      <c r="PR45" s="592">
        <f t="shared" si="946"/>
        <v>2.0156320097942891E-4</v>
      </c>
      <c r="PS45" s="592">
        <f t="shared" si="947"/>
        <v>0.32562535119744612</v>
      </c>
      <c r="PT45" s="594">
        <f t="shared" si="948"/>
        <v>0.28974710140792903</v>
      </c>
      <c r="PU45" s="334"/>
      <c r="PV45" s="310">
        <f t="shared" si="286"/>
        <v>4.7066766230389572</v>
      </c>
      <c r="PW45" s="281">
        <f t="shared" si="287"/>
        <v>1.291914218004564E-5</v>
      </c>
      <c r="PX45" s="4"/>
      <c r="QA45" s="133">
        <f t="shared" si="288"/>
        <v>955.94576269528625</v>
      </c>
      <c r="QB45" s="323">
        <f t="shared" si="289"/>
        <v>0</v>
      </c>
      <c r="QC45" s="258"/>
      <c r="QD45" s="323">
        <v>0</v>
      </c>
      <c r="QF45" s="133">
        <f t="shared" si="949"/>
        <v>1825.7909626952833</v>
      </c>
      <c r="QH45" s="133">
        <f t="shared" si="290"/>
        <v>0</v>
      </c>
      <c r="QJ45" s="390">
        <f>'лист 1'!E54</f>
        <v>1654.72</v>
      </c>
      <c r="QK45" s="390">
        <f>'лист 1'!F54</f>
        <v>0</v>
      </c>
      <c r="QM45" s="389">
        <f t="shared" si="291"/>
        <v>0</v>
      </c>
      <c r="QN45" s="389">
        <f t="shared" si="292"/>
        <v>0</v>
      </c>
      <c r="QP45" s="4">
        <f t="shared" si="293"/>
        <v>15692.053961026988</v>
      </c>
      <c r="QQ45" s="4">
        <f t="shared" si="294"/>
        <v>16561.899161026984</v>
      </c>
      <c r="QS45" s="395">
        <f t="shared" si="295"/>
        <v>14.831963169262199</v>
      </c>
      <c r="QU45" s="5">
        <v>1</v>
      </c>
    </row>
    <row r="46" spans="1:463" ht="15.05" customHeight="1" x14ac:dyDescent="0.3">
      <c r="A46" s="452">
        <f t="shared" si="639"/>
        <v>35</v>
      </c>
      <c r="B46" s="25" t="s">
        <v>295</v>
      </c>
      <c r="C46" s="26">
        <v>10</v>
      </c>
      <c r="D46" s="256">
        <v>6922.1</v>
      </c>
      <c r="E46" s="27">
        <v>6922.1</v>
      </c>
      <c r="F46" s="28">
        <v>646.9</v>
      </c>
      <c r="G46" s="311">
        <f t="shared" si="280"/>
        <v>6275.2000000000007</v>
      </c>
      <c r="H46" s="27"/>
      <c r="I46" s="257"/>
      <c r="J46" s="32">
        <v>3.4382886311229122</v>
      </c>
      <c r="K46" s="33">
        <v>3.924088631122912</v>
      </c>
      <c r="L46" s="33">
        <v>2.7132999999999994</v>
      </c>
      <c r="M46" s="122">
        <v>3.1445999999999996</v>
      </c>
      <c r="N46" s="1">
        <v>0.43130000000000002</v>
      </c>
      <c r="O46" s="2">
        <v>0.54569999999999996</v>
      </c>
      <c r="P46" s="2">
        <v>0.29368863112291244</v>
      </c>
      <c r="Q46" s="2">
        <v>1.2E-2</v>
      </c>
      <c r="R46" s="2">
        <v>0.22009999999999999</v>
      </c>
      <c r="S46" s="2">
        <v>0</v>
      </c>
      <c r="T46" s="2">
        <v>0.65469999999999995</v>
      </c>
      <c r="U46" s="2">
        <v>1.8700000000000001E-2</v>
      </c>
      <c r="V46" s="2">
        <v>5.9999999999999995E-4</v>
      </c>
      <c r="W46" s="2">
        <v>4.3900000000000002E-2</v>
      </c>
      <c r="X46" s="2">
        <v>8.2000000000000003E-2</v>
      </c>
      <c r="Y46" s="2">
        <v>0.74219999999999997</v>
      </c>
      <c r="Z46" s="2">
        <v>0.18859999999999999</v>
      </c>
      <c r="AA46" s="2">
        <v>1E-4</v>
      </c>
      <c r="AB46" s="2">
        <v>0.42480000000000001</v>
      </c>
      <c r="AC46" s="3">
        <v>0.26569999999999999</v>
      </c>
      <c r="AD46" s="123">
        <v>1151.43</v>
      </c>
      <c r="AE46" s="60">
        <v>253.31460000000001</v>
      </c>
      <c r="AF46" s="60">
        <v>774.9734157900001</v>
      </c>
      <c r="AG46" s="60">
        <f t="shared" si="832"/>
        <v>76.702218854399476</v>
      </c>
      <c r="AH46" s="60">
        <f t="shared" si="833"/>
        <v>242.52018073732262</v>
      </c>
      <c r="AI46" s="60">
        <v>28.472841573166601</v>
      </c>
      <c r="AJ46" s="60">
        <v>161.19793272727495</v>
      </c>
      <c r="AK46" s="60">
        <f t="shared" si="834"/>
        <v>3.1183740086091341</v>
      </c>
      <c r="AL46" s="60">
        <f t="shared" si="835"/>
        <v>94.343991691426751</v>
      </c>
      <c r="AM46" s="60">
        <v>118.46943950452209</v>
      </c>
      <c r="AN46" s="124">
        <v>2985.4298755139562</v>
      </c>
      <c r="AO46" s="123">
        <v>1406.87</v>
      </c>
      <c r="AP46" s="60">
        <v>309.51139999999998</v>
      </c>
      <c r="AQ46" s="60">
        <v>946.89807410999992</v>
      </c>
      <c r="AR46" s="60">
        <f t="shared" si="836"/>
        <v>93.718289986963143</v>
      </c>
      <c r="AS46" s="60">
        <f t="shared" si="837"/>
        <v>296.32228331198337</v>
      </c>
      <c r="AT46" s="125">
        <v>130.8989842517</v>
      </c>
      <c r="AU46" s="126">
        <v>19.245685765132876</v>
      </c>
      <c r="AV46" s="60">
        <v>203.97502746040405</v>
      </c>
      <c r="AW46" s="60">
        <f t="shared" si="838"/>
        <v>3.9458969062215168</v>
      </c>
      <c r="AX46" s="60">
        <f t="shared" si="839"/>
        <v>119.38005637169576</v>
      </c>
      <c r="AY46" s="60">
        <v>149.90767429110517</v>
      </c>
      <c r="AZ46" s="124">
        <v>3777.67339213585</v>
      </c>
      <c r="BA46" s="127">
        <v>258</v>
      </c>
      <c r="BB46" s="60">
        <v>1315.0689999999997</v>
      </c>
      <c r="BC46" s="60">
        <v>137.14288625361118</v>
      </c>
      <c r="BD46" s="61">
        <v>109.71430900288895</v>
      </c>
      <c r="BE46" s="61">
        <v>27.428577250722228</v>
      </c>
      <c r="BF46" s="60">
        <v>51.428591249999997</v>
      </c>
      <c r="BG46" s="61">
        <v>41.142873000000002</v>
      </c>
      <c r="BH46" s="61">
        <v>10.285718249999995</v>
      </c>
      <c r="BI46" s="60">
        <v>109.76575485776358</v>
      </c>
      <c r="BJ46" s="61">
        <f t="shared" si="840"/>
        <v>64.242383814093571</v>
      </c>
      <c r="BK46" s="60">
        <f t="shared" si="841"/>
        <v>2.1234185277234365</v>
      </c>
      <c r="BL46" s="60">
        <v>80.670311618068723</v>
      </c>
      <c r="BM46" s="124">
        <v>2032.8918527753317</v>
      </c>
      <c r="BN46" s="123">
        <v>30.5</v>
      </c>
      <c r="BO46" s="60">
        <v>6.71</v>
      </c>
      <c r="BP46" s="60">
        <v>20.528116499999999</v>
      </c>
      <c r="BQ46" s="60">
        <f t="shared" si="842"/>
        <v>2.0317498024709999</v>
      </c>
      <c r="BR46" s="60">
        <f t="shared" si="843"/>
        <v>6.4240687775099996</v>
      </c>
      <c r="BS46" s="60">
        <v>3.8939842455083298</v>
      </c>
      <c r="BT46" s="60">
        <v>4.4991433544221078</v>
      </c>
      <c r="BU46" s="60">
        <f t="shared" si="844"/>
        <v>8.7035928191295686E-2</v>
      </c>
      <c r="BV46" s="60">
        <f t="shared" si="845"/>
        <v>2.6332046327559184</v>
      </c>
      <c r="BW46" s="60">
        <v>3.3065622049965224</v>
      </c>
      <c r="BX46" s="124">
        <v>83.325367565912359</v>
      </c>
      <c r="BY46" s="59">
        <v>1021.64</v>
      </c>
      <c r="BZ46" s="60">
        <v>74.579719999999995</v>
      </c>
      <c r="CA46" s="61">
        <f t="shared" si="846"/>
        <v>43.64912356496</v>
      </c>
      <c r="CB46" s="61">
        <f t="shared" si="847"/>
        <v>1.4427446833999999</v>
      </c>
      <c r="CC46" s="60">
        <v>54.810986</v>
      </c>
      <c r="CD46" s="62">
        <v>1381.2368472000001</v>
      </c>
      <c r="CE46" s="123"/>
      <c r="CF46" s="60">
        <v>0</v>
      </c>
      <c r="CG46" s="61">
        <f t="shared" si="848"/>
        <v>0</v>
      </c>
      <c r="CH46" s="61">
        <f t="shared" si="849"/>
        <v>0</v>
      </c>
      <c r="CI46" s="60">
        <v>0</v>
      </c>
      <c r="CJ46" s="124">
        <v>0</v>
      </c>
      <c r="CK46" s="128">
        <v>1677.9274185535039</v>
      </c>
      <c r="CL46" s="129">
        <v>369.14403208177089</v>
      </c>
      <c r="CM46" s="129">
        <v>170.00424119800442</v>
      </c>
      <c r="CN46" s="130">
        <v>110.0706787941219</v>
      </c>
      <c r="CO46" s="131">
        <f t="shared" si="673"/>
        <v>53.653952378194724</v>
      </c>
      <c r="CP46" s="129">
        <v>1129.3340828396913</v>
      </c>
      <c r="CQ46" s="131">
        <f t="shared" si="850"/>
        <v>111.77471151497561</v>
      </c>
      <c r="CR46" s="129">
        <v>353.413807883853</v>
      </c>
      <c r="CS46" s="129">
        <v>244.28445610740087</v>
      </c>
      <c r="CT46" s="131">
        <f t="shared" si="851"/>
        <v>4.7256828033976701</v>
      </c>
      <c r="CU46" s="131">
        <f t="shared" si="852"/>
        <v>142.97187505706628</v>
      </c>
      <c r="CV46" s="129">
        <f t="shared" si="674"/>
        <v>3590.6942307803711</v>
      </c>
      <c r="CW46" s="124">
        <f t="shared" si="675"/>
        <v>4524.2747307832678</v>
      </c>
      <c r="CX46" s="123">
        <v>95.602000000000004</v>
      </c>
      <c r="CY46" s="60">
        <v>6.9789459999999996</v>
      </c>
      <c r="CZ46" s="60">
        <f t="shared" si="853"/>
        <v>0.13500771037000001</v>
      </c>
      <c r="DA46" s="60">
        <f t="shared" si="854"/>
        <v>4.0845537675279999</v>
      </c>
      <c r="DB46" s="60">
        <v>5.1290472999999999</v>
      </c>
      <c r="DC46" s="124">
        <v>129.25199196</v>
      </c>
      <c r="DD46" s="123">
        <v>3.1030000000000002</v>
      </c>
      <c r="DE46" s="60">
        <v>0.226519</v>
      </c>
      <c r="DF46" s="60">
        <f t="shared" si="855"/>
        <v>4.3820100550000006E-3</v>
      </c>
      <c r="DG46" s="60">
        <f t="shared" si="856"/>
        <v>0.13257432209200001</v>
      </c>
      <c r="DH46" s="60">
        <v>0.16647595000000001</v>
      </c>
      <c r="DI46" s="124">
        <v>4.1951939400000002</v>
      </c>
      <c r="DJ46" s="59">
        <v>117.86008899158401</v>
      </c>
      <c r="DK46" s="60">
        <v>25.92921957814848</v>
      </c>
      <c r="DL46" s="60">
        <v>1.9429060276215557</v>
      </c>
      <c r="DM46" s="60">
        <v>79.326086476052595</v>
      </c>
      <c r="DN46" s="60">
        <f t="shared" si="857"/>
        <v>7.8512200828808298</v>
      </c>
      <c r="DO46" s="60">
        <f t="shared" si="858"/>
        <v>24.8243055018159</v>
      </c>
      <c r="DP46" s="60">
        <v>16.429255978358686</v>
      </c>
      <c r="DQ46" s="60">
        <f t="shared" si="859"/>
        <v>0.31782395690134879</v>
      </c>
      <c r="DR46" s="60">
        <f t="shared" si="860"/>
        <v>9.6155177879420322</v>
      </c>
      <c r="DS46" s="60">
        <v>12.074377852588267</v>
      </c>
      <c r="DT46" s="62">
        <v>304.27432188522431</v>
      </c>
      <c r="DU46" s="123">
        <v>218.02</v>
      </c>
      <c r="DV46" s="60">
        <v>47.964399999999998</v>
      </c>
      <c r="DW46" s="60">
        <v>146.73901506000001</v>
      </c>
      <c r="DX46" s="60">
        <f t="shared" si="861"/>
        <v>14.523347276548442</v>
      </c>
      <c r="DY46" s="60">
        <f t="shared" si="862"/>
        <v>45.920507372876401</v>
      </c>
      <c r="DZ46" s="60">
        <v>4.2406588945833299</v>
      </c>
      <c r="EA46" s="60">
        <v>2.5416870093333301</v>
      </c>
      <c r="EB46" s="60"/>
      <c r="EC46" s="60">
        <v>30.62392055036592</v>
      </c>
      <c r="ED46" s="60">
        <f t="shared" si="863"/>
        <v>0.59241974304682876</v>
      </c>
      <c r="EE46" s="60">
        <f t="shared" si="864"/>
        <v>17.92320073267156</v>
      </c>
      <c r="EF46" s="60">
        <v>22.506484075714134</v>
      </c>
      <c r="EG46" s="124">
        <v>567.16339870799595</v>
      </c>
      <c r="EH46" s="128">
        <v>1157.1722171507936</v>
      </c>
      <c r="EI46" s="129">
        <v>254.57388777317465</v>
      </c>
      <c r="EJ46" s="129">
        <v>1609.4472543983743</v>
      </c>
      <c r="EK46" s="129">
        <v>778.81901816999311</v>
      </c>
      <c r="EL46" s="129">
        <f t="shared" si="865"/>
        <v>77.082833504356898</v>
      </c>
      <c r="EM46" s="129">
        <v>243.72362354611764</v>
      </c>
      <c r="EN46" s="129">
        <v>277.40844625127829</v>
      </c>
      <c r="EO46" s="129">
        <f t="shared" si="866"/>
        <v>5.3664663927309793</v>
      </c>
      <c r="EP46" s="129">
        <f t="shared" si="867"/>
        <v>162.35828652059314</v>
      </c>
      <c r="EQ46" s="129">
        <v>4077.4208237436142</v>
      </c>
      <c r="ER46" s="124">
        <v>5137.5502379169538</v>
      </c>
      <c r="ES46" s="123">
        <v>490.13</v>
      </c>
      <c r="ET46" s="60">
        <v>107.82859999999999</v>
      </c>
      <c r="EU46" s="60">
        <v>329.88346689000002</v>
      </c>
      <c r="EV46" s="60">
        <f t="shared" si="868"/>
        <v>32.649886251970862</v>
      </c>
      <c r="EW46" s="60">
        <f t="shared" si="869"/>
        <v>103.23373212855661</v>
      </c>
      <c r="EX46" s="60">
        <v>37.821013762024997</v>
      </c>
      <c r="EY46" s="60">
        <v>70.493404887597805</v>
      </c>
      <c r="EZ46" s="60">
        <f t="shared" si="870"/>
        <v>1.3636949175505797</v>
      </c>
      <c r="FA46" s="60">
        <f t="shared" si="871"/>
        <v>41.257534091754593</v>
      </c>
      <c r="FB46" s="60">
        <v>51.807824276981101</v>
      </c>
      <c r="FC46" s="124">
        <v>1305.5571717799246</v>
      </c>
      <c r="FD46" s="123">
        <v>0.83333333333333293</v>
      </c>
      <c r="FE46" s="60">
        <v>6.0833333333333302E-2</v>
      </c>
      <c r="FF46" s="60">
        <f t="shared" si="872"/>
        <v>1.1768208333333328E-3</v>
      </c>
      <c r="FG46" s="60">
        <f t="shared" si="873"/>
        <v>3.5603803333333316E-2</v>
      </c>
      <c r="FH46" s="60">
        <v>4.4708333333333301E-2</v>
      </c>
      <c r="FI46" s="124">
        <v>1.1266499999999995</v>
      </c>
      <c r="FJ46" s="123">
        <v>2175.0635550000002</v>
      </c>
      <c r="FK46" s="60">
        <v>158.77963951500001</v>
      </c>
      <c r="FL46" s="60">
        <f t="shared" si="874"/>
        <v>3.0715921264176753</v>
      </c>
      <c r="FM46" s="60">
        <f t="shared" si="875"/>
        <v>92.928642059665023</v>
      </c>
      <c r="FN46" s="60">
        <v>116.69199999999999</v>
      </c>
      <c r="FO46" s="124">
        <v>2940.6422334180002</v>
      </c>
      <c r="FP46" s="123">
        <v>1233.25965</v>
      </c>
      <c r="FQ46" s="60">
        <v>90.027954449999996</v>
      </c>
      <c r="FR46" s="60">
        <f t="shared" si="876"/>
        <v>1.74159077883525</v>
      </c>
      <c r="FS46" s="60">
        <f t="shared" si="877"/>
        <v>52.6904808450426</v>
      </c>
      <c r="FT46" s="60">
        <v>66.1643802225</v>
      </c>
      <c r="FU46" s="62">
        <v>1667.3423816069999</v>
      </c>
      <c r="FV46" s="132">
        <f t="shared" si="676"/>
        <v>7624.8858641289753</v>
      </c>
      <c r="FW46" s="133">
        <f t="shared" si="677"/>
        <v>1954.9115620510445</v>
      </c>
      <c r="FX46" s="133">
        <f t="shared" si="678"/>
        <v>223.75682014621657</v>
      </c>
      <c r="FY46" s="133">
        <f t="shared" si="679"/>
        <v>1315.0689999999997</v>
      </c>
      <c r="FZ46" s="133">
        <f t="shared" si="680"/>
        <v>1021.64</v>
      </c>
      <c r="GA46" s="133">
        <f t="shared" si="681"/>
        <v>0</v>
      </c>
      <c r="GB46" s="133">
        <f t="shared" si="682"/>
        <v>95.602000000000004</v>
      </c>
      <c r="GC46" s="133">
        <f t="shared" si="683"/>
        <v>3.1030000000000002</v>
      </c>
      <c r="GD46" s="133">
        <f t="shared" si="684"/>
        <v>2175.0635550000002</v>
      </c>
      <c r="GE46" s="133">
        <f t="shared" si="685"/>
        <v>1233.25965</v>
      </c>
      <c r="GF46" s="133">
        <f t="shared" si="686"/>
        <v>4206.501275835737</v>
      </c>
      <c r="GG46" s="134">
        <f t="shared" si="687"/>
        <v>1605.9866612972432</v>
      </c>
      <c r="GH46" s="134">
        <f t="shared" si="688"/>
        <v>416.33425727456631</v>
      </c>
      <c r="GI46" s="133">
        <f t="shared" si="689"/>
        <v>1449.3309544731994</v>
      </c>
      <c r="GJ46" s="134">
        <f t="shared" si="690"/>
        <v>1034.8613754563969</v>
      </c>
      <c r="GK46" s="135">
        <f t="shared" si="691"/>
        <v>28.037307314284046</v>
      </c>
      <c r="GL46" s="132">
        <f t="shared" si="692"/>
        <v>21303.12368163517</v>
      </c>
      <c r="GM46" s="136">
        <f t="shared" si="693"/>
        <v>26841.935838860314</v>
      </c>
      <c r="GN46" s="114">
        <f t="shared" si="694"/>
        <v>23793.356610053313</v>
      </c>
      <c r="GO46" s="115">
        <f t="shared" si="695"/>
        <v>12786.731475213042</v>
      </c>
      <c r="GP46" s="115">
        <f t="shared" si="696"/>
        <v>837.82950208376781</v>
      </c>
      <c r="GQ46" s="30">
        <f t="shared" si="697"/>
        <v>0.53740763376825595</v>
      </c>
      <c r="GR46" s="31">
        <f t="shared" si="698"/>
        <v>3.5212749332297358E-2</v>
      </c>
      <c r="GS46" s="137">
        <f t="shared" si="878"/>
        <v>1.0896662310830587</v>
      </c>
      <c r="GT46" s="116">
        <f t="shared" si="699"/>
        <v>26841.935838860314</v>
      </c>
      <c r="GU46" s="115">
        <f t="shared" si="700"/>
        <v>12934.824715112098</v>
      </c>
      <c r="GV46" s="115">
        <f t="shared" si="701"/>
        <v>841.84176476618427</v>
      </c>
      <c r="GW46" s="24">
        <f t="shared" si="702"/>
        <v>0.48188866826757526</v>
      </c>
      <c r="GX46" s="117">
        <f t="shared" si="703"/>
        <v>3.136293037208631E-2</v>
      </c>
      <c r="GY46" s="137">
        <f t="shared" si="879"/>
        <v>1.0803700722321652</v>
      </c>
      <c r="GZ46" s="114">
        <f t="shared" si="704"/>
        <v>18775.034881764026</v>
      </c>
      <c r="HA46" s="115">
        <f t="shared" si="705"/>
        <v>10400.172280956544</v>
      </c>
      <c r="HB46" s="115">
        <f t="shared" si="706"/>
        <v>544.49999840780538</v>
      </c>
      <c r="HC46" s="30">
        <f t="shared" si="707"/>
        <v>0.55393624280603126</v>
      </c>
      <c r="HD46" s="31">
        <f t="shared" si="708"/>
        <v>2.9001277592121649E-2</v>
      </c>
      <c r="HE46" s="137">
        <f t="shared" si="880"/>
        <v>1.0912941071467248</v>
      </c>
      <c r="HF46" s="114">
        <f t="shared" si="709"/>
        <v>21760.464757277983</v>
      </c>
      <c r="HG46" s="115">
        <f t="shared" si="710"/>
        <v>12687.978082814017</v>
      </c>
      <c r="HH46" s="115">
        <f t="shared" si="711"/>
        <v>645.07394541519625</v>
      </c>
      <c r="HI46" s="30">
        <f t="shared" si="712"/>
        <v>0.58307477456658685</v>
      </c>
      <c r="HJ46" s="31">
        <f t="shared" si="713"/>
        <v>2.9644309191486615E-2</v>
      </c>
      <c r="HK46" s="138">
        <f t="shared" si="881"/>
        <v>1.0959597206683456</v>
      </c>
      <c r="HL46" s="29">
        <f t="shared" si="714"/>
        <v>3.7465870140514328</v>
      </c>
      <c r="HM46" s="30">
        <f t="shared" si="715"/>
        <v>4.2394679178516785</v>
      </c>
      <c r="HN46" s="30">
        <f t="shared" si="716"/>
        <v>2.9610083009212076</v>
      </c>
      <c r="HO46" s="31">
        <f t="shared" si="717"/>
        <v>3.4463549376136791</v>
      </c>
      <c r="HR46" s="32">
        <f t="shared" si="718"/>
        <v>1815.7188903630743</v>
      </c>
      <c r="HS46" s="33">
        <f t="shared" si="882"/>
        <v>2100.2420404829682</v>
      </c>
      <c r="HT46" s="33">
        <f t="shared" si="719"/>
        <v>79.820592863008613</v>
      </c>
      <c r="HU46" s="33">
        <f t="shared" si="883"/>
        <v>92.184802697488649</v>
      </c>
      <c r="HV46" s="33">
        <f t="shared" si="720"/>
        <v>2369.3887900904415</v>
      </c>
      <c r="HW46" s="30">
        <f t="shared" si="721"/>
        <v>0.76632374473830733</v>
      </c>
      <c r="HX46" s="31">
        <f t="shared" si="722"/>
        <v>3.3688263064653813E-2</v>
      </c>
      <c r="HY46" s="139">
        <f t="shared" si="884"/>
        <v>1.1253012427492075</v>
      </c>
      <c r="HZ46" s="32">
        <f t="shared" si="723"/>
        <v>2223.5382544140884</v>
      </c>
      <c r="IA46" s="33">
        <f t="shared" si="885"/>
        <v>2571.9666988807762</v>
      </c>
      <c r="IB46" s="33">
        <f t="shared" si="724"/>
        <v>116.90987265831754</v>
      </c>
      <c r="IC46" s="33">
        <f t="shared" si="886"/>
        <v>135.01921193309093</v>
      </c>
      <c r="ID46" s="33">
        <f t="shared" si="725"/>
        <v>2998.1534858221034</v>
      </c>
      <c r="IE46" s="30">
        <f t="shared" si="726"/>
        <v>0.74163589853852563</v>
      </c>
      <c r="IF46" s="31">
        <f t="shared" si="727"/>
        <v>3.8993958518524767E-2</v>
      </c>
      <c r="IG46" s="139">
        <f t="shared" si="887"/>
        <v>1.1222545094755068</v>
      </c>
      <c r="IH46" s="32">
        <f t="shared" si="728"/>
        <v>78.375708253194162</v>
      </c>
      <c r="II46" s="33">
        <f t="shared" si="888"/>
        <v>90.657181736469695</v>
      </c>
      <c r="IJ46" s="33">
        <f t="shared" si="729"/>
        <v>152.98060053061238</v>
      </c>
      <c r="IK46" s="33">
        <f t="shared" si="889"/>
        <v>176.67729555280425</v>
      </c>
      <c r="IL46" s="33">
        <f t="shared" si="730"/>
        <v>1613.4062323613744</v>
      </c>
      <c r="IM46" s="30">
        <f t="shared" si="731"/>
        <v>4.857778945013979E-2</v>
      </c>
      <c r="IN46" s="31">
        <f t="shared" si="732"/>
        <v>9.4818401876823444E-2</v>
      </c>
      <c r="IO46" s="139">
        <f t="shared" si="890"/>
        <v>1.0222995100575569</v>
      </c>
      <c r="IP46" s="32">
        <f t="shared" si="733"/>
        <v>48.259873560524426</v>
      </c>
      <c r="IQ46" s="33">
        <f t="shared" si="891"/>
        <v>55.822195747458608</v>
      </c>
      <c r="IR46" s="33">
        <f t="shared" si="734"/>
        <v>2.1187857306622955</v>
      </c>
      <c r="IS46" s="33">
        <f t="shared" si="892"/>
        <v>2.446985640341885</v>
      </c>
      <c r="IT46" s="33">
        <f t="shared" si="735"/>
        <v>66.131244099930441</v>
      </c>
      <c r="IU46" s="30">
        <f t="shared" si="736"/>
        <v>0.7297590453250703</v>
      </c>
      <c r="IV46" s="31">
        <f t="shared" si="737"/>
        <v>3.2039102840113118E-2</v>
      </c>
      <c r="IW46" s="139">
        <f t="shared" si="893"/>
        <v>1.1193160994323721</v>
      </c>
      <c r="IX46" s="32">
        <f t="shared" si="738"/>
        <v>53.251930749251201</v>
      </c>
      <c r="IY46" s="33">
        <f t="shared" si="894"/>
        <v>61.596508297658865</v>
      </c>
      <c r="IZ46" s="33">
        <f t="shared" si="739"/>
        <v>1.4427446833999999</v>
      </c>
      <c r="JA46" s="33">
        <f t="shared" si="895"/>
        <v>1.66622583485866</v>
      </c>
      <c r="JB46" s="33">
        <f t="shared" si="740"/>
        <v>1096.2197200000001</v>
      </c>
      <c r="JC46" s="30">
        <f t="shared" si="741"/>
        <v>4.8577789450139797E-2</v>
      </c>
      <c r="JD46" s="31">
        <f t="shared" si="742"/>
        <v>1.3161090400745572E-3</v>
      </c>
      <c r="JE46" s="139">
        <f t="shared" si="743"/>
        <v>1.0078160048971445</v>
      </c>
      <c r="JF46" s="32">
        <f t="shared" si="744"/>
        <v>0</v>
      </c>
      <c r="JG46" s="33">
        <f t="shared" si="896"/>
        <v>0</v>
      </c>
      <c r="JH46" s="33">
        <f t="shared" si="745"/>
        <v>0</v>
      </c>
      <c r="JI46" s="33">
        <f t="shared" si="897"/>
        <v>0</v>
      </c>
      <c r="JJ46" s="33">
        <f t="shared" si="746"/>
        <v>0</v>
      </c>
      <c r="JK46" s="30"/>
      <c r="JL46" s="31"/>
      <c r="JM46" s="139"/>
      <c r="JN46" s="32">
        <f t="shared" si="747"/>
        <v>2652.6619838231964</v>
      </c>
      <c r="JO46" s="33">
        <f t="shared" si="898"/>
        <v>3068.3341166882915</v>
      </c>
      <c r="JP46" s="33">
        <f t="shared" si="748"/>
        <v>170.15434669656798</v>
      </c>
      <c r="JQ46" s="33">
        <f t="shared" si="899"/>
        <v>196.51125499986637</v>
      </c>
      <c r="JR46" s="33">
        <f t="shared" si="749"/>
        <v>3590.6942307803715</v>
      </c>
      <c r="JS46" s="30">
        <f t="shared" si="750"/>
        <v>0.73876019881723232</v>
      </c>
      <c r="JT46" s="31">
        <f t="shared" si="751"/>
        <v>4.7387590187424021E-2</v>
      </c>
      <c r="JU46" s="139">
        <f t="shared" si="900"/>
        <v>1.1231040608746923</v>
      </c>
      <c r="JV46" s="32">
        <f t="shared" si="752"/>
        <v>4.9831555963841598</v>
      </c>
      <c r="JW46" s="33">
        <f t="shared" si="901"/>
        <v>5.7640160783375576</v>
      </c>
      <c r="JX46" s="33">
        <f t="shared" si="753"/>
        <v>0.13500771037000001</v>
      </c>
      <c r="JY46" s="33">
        <f t="shared" si="902"/>
        <v>0.15592040470631302</v>
      </c>
      <c r="JZ46" s="33">
        <f t="shared" si="754"/>
        <v>102.580946</v>
      </c>
      <c r="KA46" s="30">
        <f t="shared" si="755"/>
        <v>4.8577789450139797E-2</v>
      </c>
      <c r="KB46" s="31">
        <f t="shared" si="756"/>
        <v>1.3161090400745574E-3</v>
      </c>
      <c r="KC46" s="139">
        <f t="shared" si="903"/>
        <v>1.0078160048971445</v>
      </c>
      <c r="KD46" s="32">
        <f t="shared" si="757"/>
        <v>0.16174067295224001</v>
      </c>
      <c r="KE46" s="33">
        <f t="shared" si="904"/>
        <v>0.18708543640385603</v>
      </c>
      <c r="KF46" s="33">
        <f t="shared" si="758"/>
        <v>4.3820100550000006E-3</v>
      </c>
      <c r="KG46" s="33">
        <f t="shared" si="905"/>
        <v>5.0607834125195013E-3</v>
      </c>
      <c r="KH46" s="33">
        <f t="shared" si="759"/>
        <v>3.3295190000000003</v>
      </c>
      <c r="KI46" s="30">
        <f t="shared" si="760"/>
        <v>4.8577789450139797E-2</v>
      </c>
      <c r="KJ46" s="31">
        <f t="shared" si="761"/>
        <v>1.3161090400745574E-3</v>
      </c>
      <c r="KK46" s="139">
        <f t="shared" si="906"/>
        <v>1.0078160048971445</v>
      </c>
      <c r="KL46" s="32">
        <f t="shared" si="762"/>
        <v>185.80589298323719</v>
      </c>
      <c r="KM46" s="33">
        <f t="shared" si="907"/>
        <v>214.92167641371046</v>
      </c>
      <c r="KN46" s="33">
        <f t="shared" si="763"/>
        <v>8.1690440397821789</v>
      </c>
      <c r="KO46" s="33">
        <f t="shared" si="908"/>
        <v>9.4344289615444392</v>
      </c>
      <c r="KP46" s="33">
        <f t="shared" si="764"/>
        <v>241.48755705176532</v>
      </c>
      <c r="KQ46" s="30">
        <f t="shared" si="765"/>
        <v>0.76942222303987196</v>
      </c>
      <c r="KR46" s="31">
        <f t="shared" si="766"/>
        <v>3.3828012256677309E-2</v>
      </c>
      <c r="KS46" s="139">
        <f t="shared" si="909"/>
        <v>1.1258084214489072</v>
      </c>
      <c r="KT46" s="32">
        <f t="shared" si="767"/>
        <v>343.8737238887685</v>
      </c>
      <c r="KU46" s="33">
        <f t="shared" si="910"/>
        <v>397.75873642213855</v>
      </c>
      <c r="KV46" s="33">
        <f t="shared" si="768"/>
        <v>15.115767019595271</v>
      </c>
      <c r="KW46" s="33">
        <f t="shared" si="911"/>
        <v>17.457199330930578</v>
      </c>
      <c r="KX46" s="33">
        <f t="shared" si="769"/>
        <v>450.12968151428248</v>
      </c>
      <c r="KY46" s="30">
        <f t="shared" si="770"/>
        <v>0.76394367670210495</v>
      </c>
      <c r="KZ46" s="31">
        <f t="shared" si="771"/>
        <v>3.3580915990130397E-2</v>
      </c>
      <c r="LA46" s="139">
        <f t="shared" si="912"/>
        <v>1.1249116580260912</v>
      </c>
      <c r="LB46" s="32">
        <f t="shared" si="772"/>
        <v>1907.1660352053552</v>
      </c>
      <c r="LC46" s="33">
        <f t="shared" si="913"/>
        <v>2206.0189529220347</v>
      </c>
      <c r="LD46" s="33">
        <f t="shared" si="773"/>
        <v>82.449299897087883</v>
      </c>
      <c r="LE46" s="33">
        <f t="shared" si="914"/>
        <v>95.220696451146793</v>
      </c>
      <c r="LF46" s="33">
        <f t="shared" si="774"/>
        <v>4077.4208237436142</v>
      </c>
      <c r="LG46" s="30">
        <f t="shared" si="775"/>
        <v>0.46773833696525918</v>
      </c>
      <c r="LH46" s="31">
        <f t="shared" si="776"/>
        <v>2.0220944430599259E-2</v>
      </c>
      <c r="LI46" s="139">
        <f t="shared" si="915"/>
        <v>1.0764268216947559</v>
      </c>
      <c r="LJ46" s="32">
        <f t="shared" si="777"/>
        <v>774.2379447887796</v>
      </c>
      <c r="LK46" s="33">
        <f t="shared" si="916"/>
        <v>895.56103073718145</v>
      </c>
      <c r="LL46" s="33">
        <f t="shared" si="778"/>
        <v>34.013581169521444</v>
      </c>
      <c r="LM46" s="33">
        <f t="shared" si="917"/>
        <v>39.282284892680316</v>
      </c>
      <c r="LN46" s="33">
        <f t="shared" si="779"/>
        <v>1036.1564855396227</v>
      </c>
      <c r="LO46" s="30">
        <f t="shared" si="780"/>
        <v>0.74722105743087841</v>
      </c>
      <c r="LP46" s="31">
        <f t="shared" si="781"/>
        <v>3.2826683656578592E-2</v>
      </c>
      <c r="LQ46" s="139">
        <f t="shared" si="918"/>
        <v>1.1221743929978227</v>
      </c>
      <c r="LR46" s="32">
        <f t="shared" si="782"/>
        <v>4.3436640066666643E-2</v>
      </c>
      <c r="LS46" s="33">
        <f t="shared" si="919"/>
        <v>5.0243161565113312E-2</v>
      </c>
      <c r="LT46" s="33">
        <f t="shared" si="783"/>
        <v>1.1768208333333328E-3</v>
      </c>
      <c r="LU46" s="33">
        <f t="shared" si="920"/>
        <v>1.359110380416666E-3</v>
      </c>
      <c r="LV46" s="33">
        <f t="shared" si="784"/>
        <v>0.89416666666666633</v>
      </c>
      <c r="LW46" s="30">
        <f t="shared" si="785"/>
        <v>4.857778945013979E-2</v>
      </c>
      <c r="LX46" s="31">
        <f t="shared" si="786"/>
        <v>1.3161090400745572E-3</v>
      </c>
      <c r="LY46" s="139">
        <f t="shared" si="921"/>
        <v>1.0078160048971445</v>
      </c>
      <c r="LZ46" s="32">
        <f t="shared" si="787"/>
        <v>113.37294331279132</v>
      </c>
      <c r="MA46" s="33">
        <f t="shared" si="922"/>
        <v>131.13848352990573</v>
      </c>
      <c r="MB46" s="33">
        <f t="shared" si="788"/>
        <v>3.0715921264176753</v>
      </c>
      <c r="MC46" s="33">
        <f t="shared" si="923"/>
        <v>3.5473817467997732</v>
      </c>
      <c r="MD46" s="33">
        <f t="shared" si="789"/>
        <v>2333.8430423952382</v>
      </c>
      <c r="ME46" s="30">
        <f t="shared" si="790"/>
        <v>4.8577792616437451E-2</v>
      </c>
      <c r="MF46" s="31">
        <f t="shared" si="791"/>
        <v>1.3161091258584727E-3</v>
      </c>
      <c r="MG46" s="139">
        <f t="shared" si="924"/>
        <v>1.0078160054065912</v>
      </c>
      <c r="MH46" s="32">
        <f t="shared" si="792"/>
        <v>64.282386630951976</v>
      </c>
      <c r="MI46" s="33">
        <f t="shared" si="925"/>
        <v>74.35543661602216</v>
      </c>
      <c r="MJ46" s="33">
        <f t="shared" si="793"/>
        <v>1.74159077883525</v>
      </c>
      <c r="MK46" s="33">
        <f t="shared" si="926"/>
        <v>2.0113631904768305</v>
      </c>
      <c r="ML46" s="33">
        <f t="shared" si="794"/>
        <v>1323.2876044499999</v>
      </c>
      <c r="MM46" s="30">
        <f t="shared" si="795"/>
        <v>4.8577789450139804E-2</v>
      </c>
      <c r="MN46" s="31">
        <f t="shared" si="796"/>
        <v>1.3161090400745574E-3</v>
      </c>
      <c r="MO46" s="139">
        <f t="shared" si="797"/>
        <v>1.0078160048971445</v>
      </c>
      <c r="MP46" s="34">
        <v>3.4382886311229122</v>
      </c>
      <c r="MQ46" s="35">
        <v>3.924088631122912</v>
      </c>
      <c r="MR46" s="35">
        <v>2.7132999999999994</v>
      </c>
      <c r="MS46" s="36">
        <v>3.1445999999999996</v>
      </c>
      <c r="MT46" s="34">
        <f t="shared" si="798"/>
        <v>1.0896662310830587</v>
      </c>
      <c r="MU46" s="35">
        <f>GY46</f>
        <v>1.0803700722321652</v>
      </c>
      <c r="MV46" s="35">
        <f t="shared" si="799"/>
        <v>1.0912941071467248</v>
      </c>
      <c r="MW46" s="36">
        <f t="shared" si="800"/>
        <v>1.0959597206683456</v>
      </c>
      <c r="MX46" s="41">
        <f t="shared" si="801"/>
        <v>3.7465870140514328</v>
      </c>
      <c r="MY46" s="271">
        <f t="shared" si="802"/>
        <v>4.2394679178516785</v>
      </c>
      <c r="MZ46" s="42">
        <f t="shared" si="803"/>
        <v>2.9610083009212076</v>
      </c>
      <c r="NA46" s="140">
        <f t="shared" si="804"/>
        <v>3.4463549376136791</v>
      </c>
      <c r="NB46" s="34">
        <f t="shared" si="805"/>
        <v>1.0896776193515465</v>
      </c>
      <c r="NC46" s="35">
        <f>NG46/K46</f>
        <v>1.0803077055299448</v>
      </c>
      <c r="ND46" s="35">
        <f t="shared" si="806"/>
        <v>1.0913080015115697</v>
      </c>
      <c r="NE46" s="141">
        <f>NI46/M46</f>
        <v>1.0959703703170753</v>
      </c>
      <c r="NF46" s="37">
        <f t="shared" si="807"/>
        <v>3.7466261702055026</v>
      </c>
      <c r="NG46" s="38">
        <f>NF46+NR46+NS46+OC46</f>
        <v>4.2392231853845352</v>
      </c>
      <c r="NH46" s="38">
        <f t="shared" si="808"/>
        <v>2.9610460005013413</v>
      </c>
      <c r="NI46" s="39">
        <f>NH46+NN46</f>
        <v>3.4463884264990745</v>
      </c>
      <c r="NJ46" s="118">
        <f t="shared" si="809"/>
        <v>-3.9156154069797111E-5</v>
      </c>
      <c r="NK46" s="118">
        <f t="shared" si="810"/>
        <v>2.4473246714329377E-4</v>
      </c>
      <c r="NL46" s="118">
        <f t="shared" si="811"/>
        <v>-3.7699580133665478E-5</v>
      </c>
      <c r="NM46" s="118">
        <f t="shared" si="812"/>
        <v>-3.3488885395449586E-5</v>
      </c>
      <c r="NN46" s="119">
        <f t="shared" si="813"/>
        <v>0.4853424259977332</v>
      </c>
      <c r="NO46" s="120">
        <f t="shared" si="814"/>
        <v>0.61241428582078394</v>
      </c>
      <c r="NP46" s="120">
        <f t="shared" si="815"/>
        <v>0.30023774370642797</v>
      </c>
      <c r="NQ46" s="120">
        <f t="shared" si="816"/>
        <v>1.3431793193188466E-2</v>
      </c>
      <c r="NR46" s="120">
        <f>R46*JE46+0.003</f>
        <v>0.22482030267786149</v>
      </c>
      <c r="NS46" s="120">
        <f t="shared" si="817"/>
        <v>0</v>
      </c>
      <c r="NT46" s="120">
        <f t="shared" si="818"/>
        <v>0.73529622865466093</v>
      </c>
      <c r="NU46" s="120">
        <f t="shared" si="819"/>
        <v>1.8846159291576604E-2</v>
      </c>
      <c r="NV46" s="120">
        <f t="shared" si="820"/>
        <v>6.046896029382867E-4</v>
      </c>
      <c r="NW46" s="120">
        <f t="shared" si="821"/>
        <v>4.942298970160703E-2</v>
      </c>
      <c r="NX46" s="120">
        <f t="shared" si="822"/>
        <v>9.224275595813948E-2</v>
      </c>
      <c r="NY46" s="120">
        <f t="shared" si="823"/>
        <v>0.79892398706184775</v>
      </c>
      <c r="NZ46" s="120">
        <f t="shared" si="824"/>
        <v>0.21164209051938937</v>
      </c>
      <c r="OA46" s="120">
        <f t="shared" si="825"/>
        <v>1.0078160048971445E-4</v>
      </c>
      <c r="OB46" s="120">
        <f t="shared" si="826"/>
        <v>0.42812023909671998</v>
      </c>
      <c r="OC46" s="121">
        <f t="shared" si="827"/>
        <v>0.2677767125011713</v>
      </c>
      <c r="OD46" s="4"/>
      <c r="OE46" s="4">
        <f t="shared" si="927"/>
        <v>29027.176217492728</v>
      </c>
      <c r="OF46" s="4"/>
      <c r="OG46" s="4"/>
      <c r="OH46" s="4">
        <f t="shared" si="928"/>
        <v>0</v>
      </c>
      <c r="OI46" s="4"/>
      <c r="OJ46" s="583">
        <f t="shared" si="929"/>
        <v>26603.509078102856</v>
      </c>
      <c r="OK46" s="284">
        <f t="shared" si="930"/>
        <v>1287.2664</v>
      </c>
      <c r="OL46" s="584">
        <f>OK46/OJ46</f>
        <v>4.8387090448137125E-2</v>
      </c>
      <c r="OM46" s="585">
        <f t="shared" si="281"/>
        <v>2565.39</v>
      </c>
      <c r="ON46" s="284">
        <f>OM46*1.05</f>
        <v>2693.6595000000002</v>
      </c>
      <c r="OO46" s="33">
        <f>ON46/OK46</f>
        <v>2.0925423828354415</v>
      </c>
      <c r="OP46" s="586">
        <f t="shared" si="481"/>
        <v>5.2864947096681748E-2</v>
      </c>
      <c r="OQ46" s="33">
        <f t="shared" si="931"/>
        <v>0.22411924719530862</v>
      </c>
      <c r="OR46" s="39">
        <f t="shared" si="932"/>
        <v>0.44893954987317009</v>
      </c>
      <c r="OS46" s="587"/>
      <c r="OT46" s="284">
        <f t="shared" si="469"/>
        <v>0</v>
      </c>
      <c r="OU46" s="584"/>
      <c r="OV46" s="585">
        <f t="shared" si="283"/>
        <v>0</v>
      </c>
      <c r="OW46" s="284">
        <f>OV46*1.05</f>
        <v>0</v>
      </c>
      <c r="OX46" s="33"/>
      <c r="OY46" s="33"/>
      <c r="OZ46" s="33"/>
      <c r="PA46" s="588"/>
      <c r="PB46" s="32">
        <f t="shared" si="933"/>
        <v>4.2394679178516785</v>
      </c>
      <c r="PC46" s="589">
        <f t="shared" si="934"/>
        <v>1.0528649470966818</v>
      </c>
      <c r="PD46" s="590">
        <f t="shared" si="297"/>
        <v>4.4635871650469872</v>
      </c>
      <c r="PE46" s="591">
        <f t="shared" si="935"/>
        <v>0.4853424259977332</v>
      </c>
      <c r="PF46" s="592">
        <f t="shared" si="936"/>
        <v>0.61241428582078394</v>
      </c>
      <c r="PG46" s="592">
        <f t="shared" si="937"/>
        <v>0.30023774370642797</v>
      </c>
      <c r="PH46" s="592">
        <f t="shared" si="938"/>
        <v>1.3431793193188466E-2</v>
      </c>
      <c r="PI46" s="593">
        <f t="shared" si="284"/>
        <v>0.44893954987317009</v>
      </c>
      <c r="PJ46" s="593">
        <f t="shared" si="285"/>
        <v>0</v>
      </c>
      <c r="PK46" s="592">
        <f t="shared" si="939"/>
        <v>0.73529622865466093</v>
      </c>
      <c r="PL46" s="592">
        <f t="shared" si="940"/>
        <v>1.8846159291576604E-2</v>
      </c>
      <c r="PM46" s="592">
        <f t="shared" si="941"/>
        <v>6.046896029382867E-4</v>
      </c>
      <c r="PN46" s="592">
        <f t="shared" si="942"/>
        <v>4.942298970160703E-2</v>
      </c>
      <c r="PO46" s="592">
        <f t="shared" si="943"/>
        <v>9.224275595813948E-2</v>
      </c>
      <c r="PP46" s="592">
        <f t="shared" si="944"/>
        <v>0.79892398706184775</v>
      </c>
      <c r="PQ46" s="592">
        <f t="shared" si="945"/>
        <v>0.21164209051938937</v>
      </c>
      <c r="PR46" s="592">
        <f t="shared" si="946"/>
        <v>1.0078160048971445E-4</v>
      </c>
      <c r="PS46" s="592">
        <f t="shared" si="947"/>
        <v>0.42812023909671998</v>
      </c>
      <c r="PT46" s="594">
        <f t="shared" si="948"/>
        <v>0.2677767125011713</v>
      </c>
      <c r="PU46" s="334"/>
      <c r="PV46" s="310">
        <f t="shared" si="286"/>
        <v>4.4633424325798439</v>
      </c>
      <c r="PW46" s="281">
        <f t="shared" si="287"/>
        <v>2.4473246714329377E-4</v>
      </c>
      <c r="PX46" s="4"/>
      <c r="QA46" s="133">
        <f t="shared" si="288"/>
        <v>1410.7923633641167</v>
      </c>
      <c r="QB46" s="323">
        <f t="shared" si="289"/>
        <v>0</v>
      </c>
      <c r="QC46" s="258"/>
      <c r="QD46" s="323">
        <v>0</v>
      </c>
      <c r="QF46" s="133">
        <f t="shared" si="949"/>
        <v>2817.1854633641174</v>
      </c>
      <c r="QH46" s="133">
        <f t="shared" si="290"/>
        <v>0</v>
      </c>
      <c r="QJ46" s="390">
        <f>'лист 1'!E57</f>
        <v>2565.39</v>
      </c>
      <c r="QK46" s="390">
        <f>'лист 1'!F57</f>
        <v>0</v>
      </c>
      <c r="QM46" s="389">
        <f t="shared" si="291"/>
        <v>0</v>
      </c>
      <c r="QN46" s="389">
        <f t="shared" si="292"/>
        <v>0</v>
      </c>
      <c r="QP46" s="4">
        <f t="shared" si="293"/>
        <v>26603.509078102856</v>
      </c>
      <c r="QQ46" s="4">
        <f t="shared" si="294"/>
        <v>28009.902178102857</v>
      </c>
      <c r="QS46" s="395">
        <f t="shared" si="295"/>
        <v>13.447154831718517</v>
      </c>
      <c r="QU46" s="5">
        <v>1</v>
      </c>
    </row>
    <row r="47" spans="1:463" ht="15.05" customHeight="1" x14ac:dyDescent="0.3">
      <c r="A47" s="452">
        <f t="shared" si="639"/>
        <v>36</v>
      </c>
      <c r="B47" s="25" t="s">
        <v>297</v>
      </c>
      <c r="C47" s="26">
        <v>9</v>
      </c>
      <c r="D47" s="256">
        <v>11575.16</v>
      </c>
      <c r="E47" s="27">
        <v>11575.16</v>
      </c>
      <c r="F47" s="28">
        <v>1227.6300000000001</v>
      </c>
      <c r="G47" s="311">
        <f t="shared" si="280"/>
        <v>10347.529999999999</v>
      </c>
      <c r="H47" s="27"/>
      <c r="I47" s="257"/>
      <c r="J47" s="32">
        <v>3.2969551254279925</v>
      </c>
      <c r="K47" s="33">
        <v>3.9995551254279924</v>
      </c>
      <c r="L47" s="33">
        <v>2.6040000000000001</v>
      </c>
      <c r="M47" s="122">
        <v>2.9648000000000003</v>
      </c>
      <c r="N47" s="1">
        <v>0.36080000000000001</v>
      </c>
      <c r="O47" s="2">
        <v>0.56089999999999995</v>
      </c>
      <c r="P47" s="2">
        <v>0.33215512542799247</v>
      </c>
      <c r="Q47" s="2">
        <v>1.29E-2</v>
      </c>
      <c r="R47" s="2">
        <v>0.3896</v>
      </c>
      <c r="S47" s="2">
        <v>9.1999999999999998E-3</v>
      </c>
      <c r="T47" s="2">
        <v>0.60770000000000002</v>
      </c>
      <c r="U47" s="2">
        <v>1.2200000000000001E-2</v>
      </c>
      <c r="V47" s="2">
        <v>4.0000000000000002E-4</v>
      </c>
      <c r="W47" s="2">
        <v>3.1300000000000001E-2</v>
      </c>
      <c r="X47" s="2">
        <v>9.8299999999999998E-2</v>
      </c>
      <c r="Y47" s="2">
        <v>0.78159999999999996</v>
      </c>
      <c r="Z47" s="2">
        <v>0.14949999999999999</v>
      </c>
      <c r="AA47" s="2">
        <v>1E-4</v>
      </c>
      <c r="AB47" s="2">
        <v>0.34910000000000002</v>
      </c>
      <c r="AC47" s="3">
        <v>0.30380000000000001</v>
      </c>
      <c r="AD47" s="123">
        <v>1610.35</v>
      </c>
      <c r="AE47" s="60">
        <v>354.27699999999999</v>
      </c>
      <c r="AF47" s="60">
        <v>1083.85089855</v>
      </c>
      <c r="AG47" s="60">
        <f t="shared" si="832"/>
        <v>107.2730588330877</v>
      </c>
      <c r="AH47" s="60">
        <f t="shared" si="833"/>
        <v>339.18030019223698</v>
      </c>
      <c r="AI47" s="60">
        <v>40.141590505791598</v>
      </c>
      <c r="AJ47" s="60">
        <v>225.4692228965618</v>
      </c>
      <c r="AK47" s="60">
        <f t="shared" si="834"/>
        <v>4.361702116933988</v>
      </c>
      <c r="AL47" s="60">
        <f t="shared" si="835"/>
        <v>131.95992114622493</v>
      </c>
      <c r="AM47" s="60">
        <v>165.70443559761767</v>
      </c>
      <c r="AN47" s="124">
        <v>4175.7517770599652</v>
      </c>
      <c r="AO47" s="123">
        <v>2422.9699999999998</v>
      </c>
      <c r="AP47" s="60">
        <v>533.05340000000001</v>
      </c>
      <c r="AQ47" s="60">
        <v>1630.7872274099998</v>
      </c>
      <c r="AR47" s="60">
        <f t="shared" si="836"/>
        <v>161.40553504567734</v>
      </c>
      <c r="AS47" s="60">
        <f t="shared" si="837"/>
        <v>510.3385549456853</v>
      </c>
      <c r="AT47" s="125">
        <v>215.67511003217501</v>
      </c>
      <c r="AU47" s="126">
        <v>28.868528647699314</v>
      </c>
      <c r="AV47" s="60">
        <v>350.58645883327875</v>
      </c>
      <c r="AW47" s="60">
        <f t="shared" si="838"/>
        <v>6.7820950461297782</v>
      </c>
      <c r="AX47" s="60">
        <f t="shared" si="839"/>
        <v>205.18703558843541</v>
      </c>
      <c r="AY47" s="60">
        <v>257.65360981377273</v>
      </c>
      <c r="AZ47" s="124">
        <v>6492.8709673070725</v>
      </c>
      <c r="BA47" s="127">
        <v>488</v>
      </c>
      <c r="BB47" s="60">
        <v>2487.4173333333329</v>
      </c>
      <c r="BC47" s="60">
        <v>259.40204841768315</v>
      </c>
      <c r="BD47" s="61">
        <v>207.52163873414653</v>
      </c>
      <c r="BE47" s="61">
        <v>51.880409683536612</v>
      </c>
      <c r="BF47" s="60">
        <v>97.275784999999985</v>
      </c>
      <c r="BG47" s="61">
        <v>77.820627999999999</v>
      </c>
      <c r="BH47" s="61">
        <v>19.455156999999986</v>
      </c>
      <c r="BI47" s="60">
        <v>207.61894717282414</v>
      </c>
      <c r="BJ47" s="61">
        <f t="shared" si="840"/>
        <v>121.51272597394444</v>
      </c>
      <c r="BK47" s="60">
        <f t="shared" si="841"/>
        <v>4.0163885330582829</v>
      </c>
      <c r="BL47" s="60">
        <v>152.58570569619198</v>
      </c>
      <c r="BM47" s="124">
        <v>3845.1597835440375</v>
      </c>
      <c r="BN47" s="123">
        <v>54.71</v>
      </c>
      <c r="BO47" s="60">
        <v>12.036200000000001</v>
      </c>
      <c r="BP47" s="60">
        <v>36.822729629999998</v>
      </c>
      <c r="BQ47" s="60">
        <f t="shared" si="842"/>
        <v>3.6444928423996199</v>
      </c>
      <c r="BR47" s="60">
        <f t="shared" si="843"/>
        <v>11.5233050104122</v>
      </c>
      <c r="BS47" s="60">
        <v>6.5951407327</v>
      </c>
      <c r="BT47" s="60">
        <v>8.0419771364770991</v>
      </c>
      <c r="BU47" s="60">
        <f t="shared" si="844"/>
        <v>0.15557204770514949</v>
      </c>
      <c r="BV47" s="60">
        <f t="shared" si="845"/>
        <v>4.7067118747116785</v>
      </c>
      <c r="BW47" s="60">
        <v>5.9103023749588557</v>
      </c>
      <c r="BX47" s="124">
        <v>148.93961984896316</v>
      </c>
      <c r="BY47" s="59">
        <v>2982.3</v>
      </c>
      <c r="BZ47" s="60">
        <v>217.7079</v>
      </c>
      <c r="CA47" s="61">
        <f t="shared" si="846"/>
        <v>127.4174672172</v>
      </c>
      <c r="CB47" s="61">
        <f t="shared" si="847"/>
        <v>4.2115593255000006</v>
      </c>
      <c r="CC47" s="60">
        <v>160.000395</v>
      </c>
      <c r="CD47" s="62">
        <v>4032.0099540000001</v>
      </c>
      <c r="CE47" s="123">
        <v>70.599999999999994</v>
      </c>
      <c r="CF47" s="60">
        <v>5.1537999999999995</v>
      </c>
      <c r="CG47" s="61">
        <f t="shared" si="848"/>
        <v>3.0163542183999996</v>
      </c>
      <c r="CH47" s="61">
        <f t="shared" si="849"/>
        <v>9.9700260999999998E-2</v>
      </c>
      <c r="CI47" s="60">
        <v>3.78769</v>
      </c>
      <c r="CJ47" s="124">
        <v>95.449787999999998</v>
      </c>
      <c r="CK47" s="128">
        <v>2600.1878296967361</v>
      </c>
      <c r="CL47" s="129">
        <v>572.04132253328191</v>
      </c>
      <c r="CM47" s="129">
        <v>271.19153182455636</v>
      </c>
      <c r="CN47" s="130">
        <v>184.06057675424626</v>
      </c>
      <c r="CO47" s="131">
        <f t="shared" si="673"/>
        <v>89.72032813885734</v>
      </c>
      <c r="CP47" s="129">
        <v>1750.0642193408773</v>
      </c>
      <c r="CQ47" s="131">
        <f t="shared" si="850"/>
        <v>173.21085604504401</v>
      </c>
      <c r="CR47" s="129">
        <v>547.66509680053412</v>
      </c>
      <c r="CS47" s="129">
        <v>379.12439794786815</v>
      </c>
      <c r="CT47" s="131">
        <f t="shared" si="851"/>
        <v>7.3341614783015094</v>
      </c>
      <c r="CU47" s="131">
        <f t="shared" si="852"/>
        <v>221.88937813815289</v>
      </c>
      <c r="CV47" s="129">
        <f t="shared" si="674"/>
        <v>5572.6093013433201</v>
      </c>
      <c r="CW47" s="124">
        <f t="shared" si="675"/>
        <v>7021.4877196925836</v>
      </c>
      <c r="CX47" s="123">
        <v>104.56470000000002</v>
      </c>
      <c r="CY47" s="60">
        <v>7.6332231000000004</v>
      </c>
      <c r="CZ47" s="60">
        <f t="shared" si="853"/>
        <v>0.14766470086950001</v>
      </c>
      <c r="DA47" s="60">
        <f t="shared" si="854"/>
        <v>4.4674812172908007</v>
      </c>
      <c r="DB47" s="60">
        <v>5.6098961550000004</v>
      </c>
      <c r="DC47" s="124">
        <v>141.36938310600002</v>
      </c>
      <c r="DD47" s="123">
        <v>3.3930000000000002</v>
      </c>
      <c r="DE47" s="60">
        <v>0.24768899999999999</v>
      </c>
      <c r="DF47" s="60">
        <f t="shared" si="855"/>
        <v>4.7915437049999999E-3</v>
      </c>
      <c r="DG47" s="60">
        <f t="shared" si="856"/>
        <v>0.14496444565200001</v>
      </c>
      <c r="DH47" s="60">
        <v>0.18203444999999999</v>
      </c>
      <c r="DI47" s="124">
        <v>4.5872681399999999</v>
      </c>
      <c r="DJ47" s="59">
        <v>140.63122208331998</v>
      </c>
      <c r="DK47" s="60">
        <v>30.938868858330398</v>
      </c>
      <c r="DL47" s="60">
        <v>2.308761205016995</v>
      </c>
      <c r="DM47" s="60">
        <v>94.652265916844769</v>
      </c>
      <c r="DN47" s="60">
        <f t="shared" si="857"/>
        <v>9.3681133668537946</v>
      </c>
      <c r="DO47" s="60">
        <f t="shared" si="858"/>
        <v>29.620480096017403</v>
      </c>
      <c r="DP47" s="60">
        <v>19.602771618636385</v>
      </c>
      <c r="DQ47" s="60">
        <f t="shared" si="859"/>
        <v>0.37921561696252087</v>
      </c>
      <c r="DR47" s="60">
        <f t="shared" si="860"/>
        <v>11.47287493969608</v>
      </c>
      <c r="DS47" s="60">
        <v>14.406694484107426</v>
      </c>
      <c r="DT47" s="62">
        <v>363.0487009995071</v>
      </c>
      <c r="DU47" s="123">
        <v>437.24</v>
      </c>
      <c r="DV47" s="60">
        <v>96.192800000000005</v>
      </c>
      <c r="DW47" s="60">
        <v>294.28569371999998</v>
      </c>
      <c r="DX47" s="60">
        <f t="shared" si="861"/>
        <v>29.126632250243279</v>
      </c>
      <c r="DY47" s="60">
        <f t="shared" si="862"/>
        <v>92.093764992736794</v>
      </c>
      <c r="DZ47" s="60">
        <v>8.5184999914166699</v>
      </c>
      <c r="EA47" s="60">
        <v>5.3306489930416703</v>
      </c>
      <c r="EB47" s="60"/>
      <c r="EC47" s="60">
        <v>61.434437917425456</v>
      </c>
      <c r="ED47" s="60">
        <f t="shared" si="863"/>
        <v>1.1884492015125956</v>
      </c>
      <c r="EE47" s="60">
        <f t="shared" si="864"/>
        <v>35.955610611055761</v>
      </c>
      <c r="EF47" s="60">
        <v>45.150104031094195</v>
      </c>
      <c r="EG47" s="124">
        <v>1137.7826215835735</v>
      </c>
      <c r="EH47" s="128">
        <v>1972.8221163420631</v>
      </c>
      <c r="EI47" s="129">
        <v>434.02086559525395</v>
      </c>
      <c r="EJ47" s="129">
        <v>2957.3070031006278</v>
      </c>
      <c r="EK47" s="129">
        <v>1327.8138438703747</v>
      </c>
      <c r="EL47" s="129">
        <f t="shared" si="865"/>
        <v>131.41904738322648</v>
      </c>
      <c r="EM47" s="129">
        <v>415.52606430079504</v>
      </c>
      <c r="EN47" s="129">
        <v>488.51335951030762</v>
      </c>
      <c r="EO47" s="129">
        <f t="shared" si="866"/>
        <v>9.4502909397269015</v>
      </c>
      <c r="EP47" s="129">
        <f t="shared" si="867"/>
        <v>285.91123689387871</v>
      </c>
      <c r="EQ47" s="129">
        <v>7180.4771884186266</v>
      </c>
      <c r="ER47" s="124">
        <v>9047.4012574074695</v>
      </c>
      <c r="ES47" s="123">
        <v>650.28</v>
      </c>
      <c r="ET47" s="60">
        <v>143.0616</v>
      </c>
      <c r="EU47" s="60">
        <v>437.67290484</v>
      </c>
      <c r="EV47" s="60">
        <f t="shared" si="868"/>
        <v>43.318238083634164</v>
      </c>
      <c r="EW47" s="60">
        <f t="shared" si="869"/>
        <v>136.96535884062959</v>
      </c>
      <c r="EX47" s="60">
        <v>49.181869909349999</v>
      </c>
      <c r="EY47" s="60">
        <v>93.4543353567026</v>
      </c>
      <c r="EZ47" s="60">
        <f t="shared" si="870"/>
        <v>1.8078741174754118</v>
      </c>
      <c r="FA47" s="60">
        <f t="shared" si="871"/>
        <v>54.695831945546615</v>
      </c>
      <c r="FB47" s="60">
        <v>68.682535505302596</v>
      </c>
      <c r="FC47" s="124">
        <v>1730.7998947336264</v>
      </c>
      <c r="FD47" s="123">
        <v>0.83333333333333293</v>
      </c>
      <c r="FE47" s="60">
        <v>6.0833333333333302E-2</v>
      </c>
      <c r="FF47" s="60">
        <f t="shared" si="872"/>
        <v>1.1768208333333328E-3</v>
      </c>
      <c r="FG47" s="60">
        <f t="shared" si="873"/>
        <v>3.5603803333333316E-2</v>
      </c>
      <c r="FH47" s="60">
        <v>4.4708333333333301E-2</v>
      </c>
      <c r="FI47" s="124">
        <v>1.1266499999999995</v>
      </c>
      <c r="FJ47" s="123">
        <v>2988.6986651666598</v>
      </c>
      <c r="FK47" s="60">
        <v>218.17500255716601</v>
      </c>
      <c r="FL47" s="60">
        <f t="shared" si="874"/>
        <v>4.2205954244683763</v>
      </c>
      <c r="FM47" s="60">
        <f t="shared" si="875"/>
        <v>127.69084739662743</v>
      </c>
      <c r="FN47" s="60">
        <v>160.34350000000001</v>
      </c>
      <c r="FO47" s="124">
        <v>4040.6606012685907</v>
      </c>
      <c r="FP47" s="123">
        <v>2325.682158333329</v>
      </c>
      <c r="FQ47" s="60">
        <v>169.77479755833301</v>
      </c>
      <c r="FR47" s="60">
        <f t="shared" si="876"/>
        <v>3.2842934587659522</v>
      </c>
      <c r="FS47" s="60">
        <f t="shared" si="877"/>
        <v>99.363756217370437</v>
      </c>
      <c r="FT47" s="60">
        <v>124.772847794583</v>
      </c>
      <c r="FU47" s="62">
        <v>3144.2757644234939</v>
      </c>
      <c r="FV47" s="132">
        <f t="shared" si="676"/>
        <v>12064.813225108988</v>
      </c>
      <c r="FW47" s="133">
        <f t="shared" si="677"/>
        <v>3509.8301995249894</v>
      </c>
      <c r="FX47" s="133">
        <f t="shared" si="678"/>
        <v>403.93112352070318</v>
      </c>
      <c r="FY47" s="133">
        <f t="shared" si="679"/>
        <v>2487.4173333333329</v>
      </c>
      <c r="FZ47" s="133">
        <f t="shared" si="680"/>
        <v>2982.3</v>
      </c>
      <c r="GA47" s="133">
        <f t="shared" si="681"/>
        <v>70.599999999999994</v>
      </c>
      <c r="GB47" s="133">
        <f t="shared" si="682"/>
        <v>104.56470000000002</v>
      </c>
      <c r="GC47" s="133">
        <f t="shared" si="683"/>
        <v>3.3930000000000002</v>
      </c>
      <c r="GD47" s="133">
        <f t="shared" si="684"/>
        <v>2988.6986651666598</v>
      </c>
      <c r="GE47" s="133">
        <f t="shared" si="685"/>
        <v>2325.682158333329</v>
      </c>
      <c r="GF47" s="133">
        <f t="shared" si="686"/>
        <v>6655.9497832780971</v>
      </c>
      <c r="GG47" s="134">
        <f t="shared" si="687"/>
        <v>2541.1537687184382</v>
      </c>
      <c r="GH47" s="134">
        <f t="shared" si="688"/>
        <v>658.76597385016635</v>
      </c>
      <c r="GI47" s="133">
        <f t="shared" si="689"/>
        <v>2452.5991539389142</v>
      </c>
      <c r="GJ47" s="134">
        <f t="shared" si="690"/>
        <v>1751.2219179855749</v>
      </c>
      <c r="GK47" s="135">
        <f t="shared" si="691"/>
        <v>47.445530632948312</v>
      </c>
      <c r="GL47" s="132">
        <f t="shared" si="692"/>
        <v>36049.779342205009</v>
      </c>
      <c r="GM47" s="136">
        <f t="shared" si="693"/>
        <v>45422.721971178311</v>
      </c>
      <c r="GN47" s="114">
        <f t="shared" si="694"/>
        <v>38150.986464754817</v>
      </c>
      <c r="GO47" s="115">
        <f t="shared" si="695"/>
        <v>20256.813192516234</v>
      </c>
      <c r="GP47" s="115">
        <f t="shared" si="696"/>
        <v>1389.2093144477751</v>
      </c>
      <c r="GQ47" s="30">
        <f t="shared" si="697"/>
        <v>0.53096433590859227</v>
      </c>
      <c r="GR47" s="31">
        <f t="shared" si="698"/>
        <v>3.6413457243921442E-2</v>
      </c>
      <c r="GS47" s="137">
        <f t="shared" si="878"/>
        <v>1.0888425559639598</v>
      </c>
      <c r="GT47" s="116">
        <f t="shared" si="699"/>
        <v>45422.721971178311</v>
      </c>
      <c r="GU47" s="115">
        <f t="shared" si="700"/>
        <v>20610.058028884381</v>
      </c>
      <c r="GV47" s="115">
        <f t="shared" si="701"/>
        <v>1398.7797112848102</v>
      </c>
      <c r="GW47" s="24">
        <f t="shared" si="702"/>
        <v>0.45373894681965349</v>
      </c>
      <c r="GX47" s="117">
        <f t="shared" si="703"/>
        <v>3.0794713539456439E-2</v>
      </c>
      <c r="GY47" s="137">
        <f t="shared" si="879"/>
        <v>1.0758709940939015</v>
      </c>
      <c r="GZ47" s="114">
        <f t="shared" si="704"/>
        <v>30130.074904150813</v>
      </c>
      <c r="HA47" s="115">
        <f t="shared" si="705"/>
        <v>16870.357061907602</v>
      </c>
      <c r="HB47" s="115">
        <f t="shared" si="706"/>
        <v>883.95761001406981</v>
      </c>
      <c r="HC47" s="30">
        <f t="shared" si="707"/>
        <v>0.55991752810357232</v>
      </c>
      <c r="HD47" s="31">
        <f t="shared" si="708"/>
        <v>2.9338048870641641E-2</v>
      </c>
      <c r="HE47" s="137">
        <f t="shared" si="880"/>
        <v>1.0922835404238922</v>
      </c>
      <c r="HF47" s="114">
        <f t="shared" si="709"/>
        <v>34305.826681210776</v>
      </c>
      <c r="HG47" s="115">
        <f t="shared" si="710"/>
        <v>20070.023830149086</v>
      </c>
      <c r="HH47" s="115">
        <f t="shared" si="711"/>
        <v>1024.6174088110972</v>
      </c>
      <c r="HI47" s="30">
        <f t="shared" si="712"/>
        <v>0.58503250822815456</v>
      </c>
      <c r="HJ47" s="31">
        <f t="shared" si="713"/>
        <v>2.9867154006589729E-2</v>
      </c>
      <c r="HK47" s="138">
        <f t="shared" si="881"/>
        <v>1.0963010161949727</v>
      </c>
      <c r="HL47" s="29">
        <f t="shared" si="714"/>
        <v>3.5898650456694932</v>
      </c>
      <c r="HM47" s="30">
        <f t="shared" si="715"/>
        <v>4.3030053487275728</v>
      </c>
      <c r="HN47" s="30">
        <f t="shared" si="716"/>
        <v>2.8443063392638153</v>
      </c>
      <c r="HO47" s="31">
        <f t="shared" si="717"/>
        <v>3.2503132528148555</v>
      </c>
      <c r="HR47" s="32">
        <f t="shared" si="718"/>
        <v>2539.4180700329234</v>
      </c>
      <c r="HS47" s="33">
        <f t="shared" si="882"/>
        <v>2937.3448816070827</v>
      </c>
      <c r="HT47" s="33">
        <f t="shared" si="719"/>
        <v>111.63476095002169</v>
      </c>
      <c r="HU47" s="33">
        <f t="shared" si="883"/>
        <v>128.92698542118006</v>
      </c>
      <c r="HV47" s="33">
        <f t="shared" si="720"/>
        <v>3314.0887119523536</v>
      </c>
      <c r="HW47" s="30">
        <f t="shared" si="721"/>
        <v>0.76624927415927069</v>
      </c>
      <c r="HX47" s="31">
        <f t="shared" si="722"/>
        <v>3.3684904253590976E-2</v>
      </c>
      <c r="HY47" s="139">
        <f t="shared" si="884"/>
        <v>1.1252890529296389</v>
      </c>
      <c r="HZ47" s="32">
        <f t="shared" si="723"/>
        <v>3828.9646204516271</v>
      </c>
      <c r="IA47" s="33">
        <f t="shared" si="885"/>
        <v>4428.9633764763976</v>
      </c>
      <c r="IB47" s="33">
        <f t="shared" si="724"/>
        <v>197.05615873950643</v>
      </c>
      <c r="IC47" s="33">
        <f t="shared" si="886"/>
        <v>227.58015772825598</v>
      </c>
      <c r="ID47" s="33">
        <f t="shared" si="725"/>
        <v>5153.0721962754542</v>
      </c>
      <c r="IE47" s="30">
        <f t="shared" si="726"/>
        <v>0.74304501753713681</v>
      </c>
      <c r="IF47" s="31">
        <f t="shared" si="727"/>
        <v>3.8240519681042889E-2</v>
      </c>
      <c r="IG47" s="139">
        <f t="shared" si="887"/>
        <v>1.122358610746663</v>
      </c>
      <c r="IH47" s="32">
        <f t="shared" si="728"/>
        <v>148.24552568821221</v>
      </c>
      <c r="II47" s="33">
        <f t="shared" si="888"/>
        <v>171.47559956355508</v>
      </c>
      <c r="IJ47" s="33">
        <f t="shared" si="729"/>
        <v>289.35865526720477</v>
      </c>
      <c r="IK47" s="33">
        <f t="shared" si="889"/>
        <v>334.18031096809477</v>
      </c>
      <c r="IL47" s="33">
        <f t="shared" si="730"/>
        <v>3051.7141139238392</v>
      </c>
      <c r="IM47" s="30">
        <f t="shared" si="731"/>
        <v>4.8577789450139804E-2</v>
      </c>
      <c r="IN47" s="31">
        <f t="shared" si="732"/>
        <v>9.4818401876823444E-2</v>
      </c>
      <c r="IO47" s="139">
        <f t="shared" si="890"/>
        <v>1.0222995100575569</v>
      </c>
      <c r="IP47" s="32">
        <f t="shared" si="733"/>
        <v>86.546820599851145</v>
      </c>
      <c r="IQ47" s="33">
        <f t="shared" si="891"/>
        <v>100.10870738784783</v>
      </c>
      <c r="IR47" s="33">
        <f t="shared" si="734"/>
        <v>3.8000648901047693</v>
      </c>
      <c r="IS47" s="33">
        <f t="shared" si="892"/>
        <v>4.3886949415819982</v>
      </c>
      <c r="IT47" s="33">
        <f t="shared" si="735"/>
        <v>118.20604749917712</v>
      </c>
      <c r="IU47" s="30">
        <f t="shared" si="736"/>
        <v>0.7321691438879524</v>
      </c>
      <c r="IV47" s="31">
        <f t="shared" si="737"/>
        <v>3.2147804367887549E-2</v>
      </c>
      <c r="IW47" s="139">
        <f t="shared" si="893"/>
        <v>1.1197105997438281</v>
      </c>
      <c r="IX47" s="32">
        <f t="shared" si="738"/>
        <v>155.449310004984</v>
      </c>
      <c r="IY47" s="33">
        <f t="shared" si="894"/>
        <v>179.80821688276501</v>
      </c>
      <c r="IZ47" s="33">
        <f t="shared" si="739"/>
        <v>4.2115593255000006</v>
      </c>
      <c r="JA47" s="33">
        <f t="shared" si="895"/>
        <v>4.8639298650199505</v>
      </c>
      <c r="JB47" s="33">
        <f t="shared" si="740"/>
        <v>3200.0079000000001</v>
      </c>
      <c r="JC47" s="30">
        <f t="shared" si="741"/>
        <v>4.8577789450139797E-2</v>
      </c>
      <c r="JD47" s="31">
        <f t="shared" si="742"/>
        <v>1.3161090400745574E-3</v>
      </c>
      <c r="JE47" s="139">
        <f t="shared" si="743"/>
        <v>1.0078160048971445</v>
      </c>
      <c r="JF47" s="32">
        <f t="shared" si="744"/>
        <v>3.6799521464479996</v>
      </c>
      <c r="JG47" s="33">
        <f t="shared" si="896"/>
        <v>4.2566006477964011</v>
      </c>
      <c r="JH47" s="33">
        <f t="shared" si="745"/>
        <v>9.9700260999999998E-2</v>
      </c>
      <c r="JI47" s="33">
        <f t="shared" si="897"/>
        <v>0.1151438314289</v>
      </c>
      <c r="JJ47" s="33">
        <f t="shared" si="746"/>
        <v>75.753799999999998</v>
      </c>
      <c r="JK47" s="30">
        <f t="shared" ref="JK47:JK55" si="955">JF47/JJ47</f>
        <v>4.857778945013979E-2</v>
      </c>
      <c r="JL47" s="31">
        <f t="shared" ref="JL47:JL55" si="956">JH47/JJ47</f>
        <v>1.3161090400745574E-3</v>
      </c>
      <c r="JM47" s="139">
        <f t="shared" ref="JM47:JM55" si="957">1+JK47*(JI47*$GW$6-JI47)/JI47+JL47*(JJ47*$GX$6-JJ47)/JJ47</f>
        <v>1.0078160048971445</v>
      </c>
      <c r="JN47" s="32">
        <f t="shared" si="747"/>
        <v>4111.0856116552159</v>
      </c>
      <c r="JO47" s="33">
        <f t="shared" si="898"/>
        <v>4755.2927270015889</v>
      </c>
      <c r="JP47" s="33">
        <f t="shared" si="748"/>
        <v>270.26534566220283</v>
      </c>
      <c r="JQ47" s="33">
        <f t="shared" si="899"/>
        <v>312.12944770527804</v>
      </c>
      <c r="JR47" s="33">
        <f t="shared" si="749"/>
        <v>5572.6093013433201</v>
      </c>
      <c r="JS47" s="30">
        <f t="shared" si="750"/>
        <v>0.7377308168121901</v>
      </c>
      <c r="JT47" s="31">
        <f t="shared" si="751"/>
        <v>4.8498886436745763E-2</v>
      </c>
      <c r="JU47" s="139">
        <f t="shared" si="900"/>
        <v>1.123114896503522</v>
      </c>
      <c r="JV47" s="32">
        <f t="shared" si="752"/>
        <v>5.4503270850947771</v>
      </c>
      <c r="JW47" s="33">
        <f t="shared" si="901"/>
        <v>6.3043933393291294</v>
      </c>
      <c r="JX47" s="33">
        <f t="shared" si="753"/>
        <v>0.14766470086950001</v>
      </c>
      <c r="JY47" s="33">
        <f t="shared" si="902"/>
        <v>0.17053796303418556</v>
      </c>
      <c r="JZ47" s="33">
        <f t="shared" si="754"/>
        <v>112.19792310000001</v>
      </c>
      <c r="KA47" s="30">
        <f t="shared" si="755"/>
        <v>4.8577789450139804E-2</v>
      </c>
      <c r="KB47" s="31">
        <f t="shared" si="756"/>
        <v>1.3161090400745574E-3</v>
      </c>
      <c r="KC47" s="139">
        <f t="shared" si="903"/>
        <v>1.0078160048971445</v>
      </c>
      <c r="KD47" s="32">
        <f t="shared" si="757"/>
        <v>0.17685662369544</v>
      </c>
      <c r="KE47" s="33">
        <f t="shared" si="904"/>
        <v>0.20457005662851546</v>
      </c>
      <c r="KF47" s="33">
        <f t="shared" si="758"/>
        <v>4.7915437049999999E-3</v>
      </c>
      <c r="KG47" s="33">
        <f t="shared" si="905"/>
        <v>5.5337538249045004E-3</v>
      </c>
      <c r="KH47" s="33">
        <f t="shared" si="759"/>
        <v>3.6406890000000001</v>
      </c>
      <c r="KI47" s="30">
        <f t="shared" si="760"/>
        <v>4.8577789450139797E-2</v>
      </c>
      <c r="KJ47" s="31">
        <f t="shared" si="761"/>
        <v>1.3161090400745572E-3</v>
      </c>
      <c r="KK47" s="139">
        <f t="shared" si="906"/>
        <v>1.0078160048971445</v>
      </c>
      <c r="KL47" s="32">
        <f t="shared" si="762"/>
        <v>221.70398408522084</v>
      </c>
      <c r="KM47" s="33">
        <f t="shared" si="907"/>
        <v>256.44499839137495</v>
      </c>
      <c r="KN47" s="33">
        <f t="shared" si="763"/>
        <v>9.7473289838163151</v>
      </c>
      <c r="KO47" s="33">
        <f t="shared" si="908"/>
        <v>11.257190243409463</v>
      </c>
      <c r="KP47" s="33">
        <f t="shared" si="764"/>
        <v>288.13388968214849</v>
      </c>
      <c r="KQ47" s="30">
        <f t="shared" si="765"/>
        <v>0.76944778807446423</v>
      </c>
      <c r="KR47" s="31">
        <f t="shared" si="766"/>
        <v>3.3829165304258259E-2</v>
      </c>
      <c r="KS47" s="139">
        <f t="shared" si="909"/>
        <v>1.1258126060968983</v>
      </c>
      <c r="KT47" s="32">
        <f t="shared" si="767"/>
        <v>689.65303823662691</v>
      </c>
      <c r="KU47" s="33">
        <f t="shared" si="910"/>
        <v>797.72166932830635</v>
      </c>
      <c r="KV47" s="33">
        <f t="shared" si="768"/>
        <v>30.315081451755876</v>
      </c>
      <c r="KW47" s="33">
        <f t="shared" si="911"/>
        <v>35.01088756863286</v>
      </c>
      <c r="KX47" s="33">
        <f t="shared" si="769"/>
        <v>903.00208062188369</v>
      </c>
      <c r="KY47" s="30">
        <f t="shared" si="770"/>
        <v>0.7637336092976369</v>
      </c>
      <c r="KZ47" s="31">
        <f t="shared" si="771"/>
        <v>3.3571441420022358E-2</v>
      </c>
      <c r="LA47" s="139">
        <f t="shared" si="912"/>
        <v>1.1248772728529013</v>
      </c>
      <c r="LB47" s="32">
        <f t="shared" si="772"/>
        <v>3262.5964893948189</v>
      </c>
      <c r="LC47" s="33">
        <f t="shared" si="913"/>
        <v>3773.8453592829874</v>
      </c>
      <c r="LD47" s="33">
        <f t="shared" si="773"/>
        <v>140.86933832295338</v>
      </c>
      <c r="LE47" s="33">
        <f t="shared" si="914"/>
        <v>162.68999882917888</v>
      </c>
      <c r="LF47" s="33">
        <f t="shared" si="774"/>
        <v>7180.4771884186266</v>
      </c>
      <c r="LG47" s="30">
        <f t="shared" si="775"/>
        <v>0.45437042744973166</v>
      </c>
      <c r="LH47" s="31">
        <f t="shared" si="776"/>
        <v>1.9618381150233465E-2</v>
      </c>
      <c r="LI47" s="139">
        <f t="shared" si="915"/>
        <v>1.0742387332215442</v>
      </c>
      <c r="LJ47" s="32">
        <f t="shared" si="777"/>
        <v>1027.1682527591349</v>
      </c>
      <c r="LK47" s="33">
        <f t="shared" si="916"/>
        <v>1188.1255179664915</v>
      </c>
      <c r="LL47" s="33">
        <f t="shared" si="778"/>
        <v>45.126112201109578</v>
      </c>
      <c r="LM47" s="33">
        <f t="shared" si="917"/>
        <v>52.116146981061455</v>
      </c>
      <c r="LN47" s="33">
        <f t="shared" si="779"/>
        <v>1373.6507101060527</v>
      </c>
      <c r="LO47" s="30">
        <f t="shared" si="780"/>
        <v>0.74776523988389487</v>
      </c>
      <c r="LP47" s="31">
        <f t="shared" si="781"/>
        <v>3.2851227658613168E-2</v>
      </c>
      <c r="LQ47" s="139">
        <f t="shared" si="918"/>
        <v>1.1222634682541257</v>
      </c>
      <c r="LR47" s="32">
        <f t="shared" si="782"/>
        <v>4.3436640066666643E-2</v>
      </c>
      <c r="LS47" s="33">
        <f t="shared" si="919"/>
        <v>5.0243161565113312E-2</v>
      </c>
      <c r="LT47" s="33">
        <f t="shared" si="783"/>
        <v>1.1768208333333328E-3</v>
      </c>
      <c r="LU47" s="33">
        <f t="shared" si="920"/>
        <v>1.359110380416666E-3</v>
      </c>
      <c r="LV47" s="33">
        <f t="shared" si="784"/>
        <v>0.89416666666666633</v>
      </c>
      <c r="LW47" s="30">
        <f t="shared" si="785"/>
        <v>4.857778945013979E-2</v>
      </c>
      <c r="LX47" s="31">
        <f t="shared" si="786"/>
        <v>1.3161090400745572E-3</v>
      </c>
      <c r="LY47" s="139">
        <f t="shared" si="921"/>
        <v>1.0078160048971445</v>
      </c>
      <c r="LZ47" s="32">
        <f t="shared" si="787"/>
        <v>155.78283382388545</v>
      </c>
      <c r="MA47" s="33">
        <f t="shared" si="922"/>
        <v>180.19400388408832</v>
      </c>
      <c r="MB47" s="33">
        <f t="shared" si="788"/>
        <v>4.2205954244683763</v>
      </c>
      <c r="MC47" s="33">
        <f t="shared" si="923"/>
        <v>4.8743656557185275</v>
      </c>
      <c r="MD47" s="33">
        <f t="shared" si="789"/>
        <v>3206.8734930703099</v>
      </c>
      <c r="ME47" s="30">
        <f t="shared" si="790"/>
        <v>4.8577792095795019E-2</v>
      </c>
      <c r="MF47" s="31">
        <f t="shared" si="791"/>
        <v>1.3161091117528036E-3</v>
      </c>
      <c r="MG47" s="139">
        <f t="shared" si="924"/>
        <v>1.0078160053228216</v>
      </c>
      <c r="MH47" s="32">
        <f t="shared" si="792"/>
        <v>121.22378258519193</v>
      </c>
      <c r="MI47" s="33">
        <f t="shared" si="925"/>
        <v>140.21954931629151</v>
      </c>
      <c r="MJ47" s="33">
        <f t="shared" si="793"/>
        <v>3.2842934587659522</v>
      </c>
      <c r="MK47" s="33">
        <f t="shared" si="926"/>
        <v>3.7930305155287982</v>
      </c>
      <c r="ML47" s="33">
        <f t="shared" si="794"/>
        <v>2495.4569558916619</v>
      </c>
      <c r="MM47" s="30">
        <f t="shared" si="795"/>
        <v>4.857778945013979E-2</v>
      </c>
      <c r="MN47" s="31">
        <f t="shared" si="796"/>
        <v>1.3161090400745574E-3</v>
      </c>
      <c r="MO47" s="139">
        <f t="shared" si="797"/>
        <v>1.0078160048971445</v>
      </c>
      <c r="MP47" s="34">
        <v>3.2969551254279925</v>
      </c>
      <c r="MQ47" s="35">
        <v>3.9995551254279924</v>
      </c>
      <c r="MR47" s="35">
        <v>2.6040000000000001</v>
      </c>
      <c r="MS47" s="36">
        <v>2.9648000000000003</v>
      </c>
      <c r="MT47" s="34">
        <f t="shared" si="798"/>
        <v>1.0888425559639598</v>
      </c>
      <c r="MU47" s="35">
        <f t="shared" ref="MU47:MU53" si="958">GY47</f>
        <v>1.0758709940939015</v>
      </c>
      <c r="MV47" s="35">
        <f t="shared" si="799"/>
        <v>1.0922835404238922</v>
      </c>
      <c r="MW47" s="36">
        <f t="shared" si="800"/>
        <v>1.0963010161949727</v>
      </c>
      <c r="MX47" s="41">
        <f t="shared" si="801"/>
        <v>3.5898650456694932</v>
      </c>
      <c r="MY47" s="271">
        <f t="shared" si="802"/>
        <v>4.3030053487275728</v>
      </c>
      <c r="MZ47" s="42">
        <f t="shared" si="803"/>
        <v>2.8443063392638153</v>
      </c>
      <c r="NA47" s="140">
        <f t="shared" si="804"/>
        <v>3.2503132528148555</v>
      </c>
      <c r="NB47" s="34">
        <f t="shared" si="805"/>
        <v>1.0888540769967077</v>
      </c>
      <c r="NC47" s="35">
        <f t="shared" ref="NC47:NC53" si="959">NG47/K47</f>
        <v>1.0758682953714087</v>
      </c>
      <c r="ND47" s="35">
        <f t="shared" si="806"/>
        <v>1.0922952064947404</v>
      </c>
      <c r="NE47" s="141">
        <f t="shared" ref="NE47:NE53" si="960">NI47/M47</f>
        <v>1.0963103777689278</v>
      </c>
      <c r="NF47" s="37">
        <f t="shared" si="807"/>
        <v>3.589903029997461</v>
      </c>
      <c r="NG47" s="38">
        <f t="shared" ref="NG47:NG53" si="961">NF47+NR47+NS47+OC47</f>
        <v>4.3029945550381949</v>
      </c>
      <c r="NH47" s="38">
        <f t="shared" si="808"/>
        <v>2.844336717712304</v>
      </c>
      <c r="NI47" s="39">
        <f t="shared" ref="NI47:NI53" si="962">NH47+NN47</f>
        <v>3.2503410080093178</v>
      </c>
      <c r="NJ47" s="118">
        <f t="shared" si="809"/>
        <v>-3.7984327967865994E-5</v>
      </c>
      <c r="NK47" s="118">
        <f t="shared" si="810"/>
        <v>1.0793689377841531E-5</v>
      </c>
      <c r="NL47" s="118">
        <f t="shared" si="811"/>
        <v>-3.0378448488743715E-5</v>
      </c>
      <c r="NM47" s="118">
        <f t="shared" si="812"/>
        <v>-2.7755194462297794E-5</v>
      </c>
      <c r="NN47" s="119">
        <f t="shared" si="813"/>
        <v>0.40600429029701374</v>
      </c>
      <c r="NO47" s="120">
        <f t="shared" si="814"/>
        <v>0.62953094476780325</v>
      </c>
      <c r="NP47" s="120">
        <f t="shared" si="815"/>
        <v>0.33956202198814306</v>
      </c>
      <c r="NQ47" s="120">
        <f t="shared" si="816"/>
        <v>1.4444266736695383E-2</v>
      </c>
      <c r="NR47" s="120">
        <f>R47*JE47+0.005</f>
        <v>0.39764511550792753</v>
      </c>
      <c r="NS47" s="120">
        <f t="shared" si="817"/>
        <v>9.2719072450537302E-3</v>
      </c>
      <c r="NT47" s="120">
        <f t="shared" si="818"/>
        <v>0.68251692260519037</v>
      </c>
      <c r="NU47" s="120">
        <f t="shared" si="819"/>
        <v>1.2295355259745164E-2</v>
      </c>
      <c r="NV47" s="120">
        <f t="shared" si="820"/>
        <v>4.0312640195885782E-4</v>
      </c>
      <c r="NW47" s="120">
        <f t="shared" si="821"/>
        <v>3.5237934570832914E-2</v>
      </c>
      <c r="NX47" s="120">
        <f t="shared" si="822"/>
        <v>0.1105754359214402</v>
      </c>
      <c r="NY47" s="120">
        <f t="shared" si="823"/>
        <v>0.8396249938859589</v>
      </c>
      <c r="NZ47" s="120">
        <f t="shared" si="824"/>
        <v>0.16777838850399179</v>
      </c>
      <c r="OA47" s="120">
        <f t="shared" si="825"/>
        <v>1.0078160048971445E-4</v>
      </c>
      <c r="OB47" s="120">
        <f t="shared" si="826"/>
        <v>0.35182856745819702</v>
      </c>
      <c r="OC47" s="121">
        <f t="shared" si="827"/>
        <v>0.3061745022877525</v>
      </c>
      <c r="OD47" s="4"/>
      <c r="OE47" s="4">
        <f t="shared" si="927"/>
        <v>48932.502962134262</v>
      </c>
      <c r="OF47" s="4"/>
      <c r="OG47" s="4"/>
      <c r="OH47" s="4">
        <f t="shared" si="928"/>
        <v>0</v>
      </c>
      <c r="OI47" s="4"/>
      <c r="OJ47" s="583">
        <f t="shared" si="929"/>
        <v>44525.476936119019</v>
      </c>
      <c r="OK47" s="284">
        <f t="shared" si="930"/>
        <v>3757.6980000000003</v>
      </c>
      <c r="OL47" s="584">
        <f>OK47/OJ47</f>
        <v>8.4394334627592937E-2</v>
      </c>
      <c r="OM47" s="585">
        <f t="shared" si="281"/>
        <v>5947.23</v>
      </c>
      <c r="ON47" s="284">
        <f>OM47*1.05</f>
        <v>6244.5914999999995</v>
      </c>
      <c r="OO47" s="33">
        <f>ON47/OK47</f>
        <v>1.6618130302115814</v>
      </c>
      <c r="OP47" s="586">
        <f t="shared" si="481"/>
        <v>5.5853270332577476E-2</v>
      </c>
      <c r="OQ47" s="33">
        <f t="shared" si="931"/>
        <v>0.24033692098500836</v>
      </c>
      <c r="OR47" s="39">
        <f t="shared" si="932"/>
        <v>0.63798203649293583</v>
      </c>
      <c r="OS47" s="587">
        <f t="shared" ref="OS47:OS49" si="963">OJ47</f>
        <v>44525.476936119019</v>
      </c>
      <c r="OT47" s="284">
        <f t="shared" si="469"/>
        <v>88.955999999999989</v>
      </c>
      <c r="OU47" s="584">
        <f>OT47/OS47</f>
        <v>1.9978674260497137E-3</v>
      </c>
      <c r="OV47" s="585">
        <f t="shared" si="283"/>
        <v>302.2</v>
      </c>
      <c r="OW47" s="284">
        <f>OV47*1.05</f>
        <v>317.31</v>
      </c>
      <c r="OX47" s="33">
        <f t="shared" ref="OX47:OX48" si="964">OW47/OT47</f>
        <v>3.5670443814919741</v>
      </c>
      <c r="OY47" s="30">
        <f t="shared" ref="OY47:OY48" si="965">OU47*(OW47-OT47)/OT47</f>
        <v>5.1286143510067498E-3</v>
      </c>
      <c r="OZ47" s="33">
        <f>(1+OY47)*MY47-MY47</f>
        <v>2.2068454983942942E-2</v>
      </c>
      <c r="PA47" s="588">
        <f>OZ47+NS47</f>
        <v>3.1340362228996672E-2</v>
      </c>
      <c r="PB47" s="32">
        <f t="shared" si="933"/>
        <v>4.3030053487275728</v>
      </c>
      <c r="PC47" s="589">
        <f t="shared" si="934"/>
        <v>1.0609818846835841</v>
      </c>
      <c r="PD47" s="590">
        <f t="shared" ref="PD47:PD48" si="966">PB47*PC47</f>
        <v>4.5654107246965232</v>
      </c>
      <c r="PE47" s="591">
        <f t="shared" si="935"/>
        <v>0.40600429029701374</v>
      </c>
      <c r="PF47" s="592">
        <f t="shared" si="936"/>
        <v>0.62953094476780325</v>
      </c>
      <c r="PG47" s="592">
        <f t="shared" si="937"/>
        <v>0.33956202198814306</v>
      </c>
      <c r="PH47" s="592">
        <f t="shared" si="938"/>
        <v>1.4444266736695383E-2</v>
      </c>
      <c r="PI47" s="593">
        <f t="shared" si="284"/>
        <v>0.63798203649293583</v>
      </c>
      <c r="PJ47" s="593">
        <f t="shared" si="285"/>
        <v>3.1340362228996672E-2</v>
      </c>
      <c r="PK47" s="592">
        <f t="shared" si="939"/>
        <v>0.68251692260519037</v>
      </c>
      <c r="PL47" s="592">
        <f t="shared" si="940"/>
        <v>1.2295355259745164E-2</v>
      </c>
      <c r="PM47" s="592">
        <f t="shared" si="941"/>
        <v>4.0312640195885782E-4</v>
      </c>
      <c r="PN47" s="592">
        <f t="shared" si="942"/>
        <v>3.5237934570832914E-2</v>
      </c>
      <c r="PO47" s="592">
        <f t="shared" si="943"/>
        <v>0.1105754359214402</v>
      </c>
      <c r="PP47" s="592">
        <f t="shared" si="944"/>
        <v>0.8396249938859589</v>
      </c>
      <c r="PQ47" s="592">
        <f t="shared" si="945"/>
        <v>0.16777838850399179</v>
      </c>
      <c r="PR47" s="592">
        <f t="shared" si="946"/>
        <v>1.0078160048971445E-4</v>
      </c>
      <c r="PS47" s="592">
        <f t="shared" si="947"/>
        <v>0.35182856745819702</v>
      </c>
      <c r="PT47" s="594">
        <f t="shared" si="948"/>
        <v>0.3061745022877525</v>
      </c>
      <c r="PU47" s="334"/>
      <c r="PV47" s="310">
        <f t="shared" si="286"/>
        <v>4.5653999310071463</v>
      </c>
      <c r="PW47" s="281">
        <f t="shared" si="287"/>
        <v>1.0793689376953353E-5</v>
      </c>
      <c r="PX47" s="4"/>
      <c r="QA47" s="133">
        <f t="shared" si="288"/>
        <v>4114.6447620717445</v>
      </c>
      <c r="QB47" s="323">
        <f t="shared" si="289"/>
        <v>95.941338375410808</v>
      </c>
      <c r="QC47" s="258"/>
      <c r="QD47" s="323">
        <f t="shared" ref="QD47:QD48" si="967">G47</f>
        <v>10347.529999999999</v>
      </c>
      <c r="QF47" s="133">
        <f t="shared" si="949"/>
        <v>6601.5382620717473</v>
      </c>
      <c r="QH47" s="133">
        <f t="shared" si="290"/>
        <v>324.29533837540993</v>
      </c>
      <c r="QJ47" s="390">
        <f>'лист 1'!E63</f>
        <v>5947.23</v>
      </c>
      <c r="QK47" s="390">
        <f>'лист 1'!F63</f>
        <v>302.2</v>
      </c>
      <c r="QM47" s="389">
        <f t="shared" si="291"/>
        <v>0</v>
      </c>
      <c r="QN47" s="389">
        <f t="shared" si="292"/>
        <v>0</v>
      </c>
      <c r="QP47" s="4">
        <f t="shared" si="293"/>
        <v>44525.476936119019</v>
      </c>
      <c r="QQ47" s="4">
        <f t="shared" si="294"/>
        <v>47240.72443611901</v>
      </c>
      <c r="QS47" s="395">
        <f t="shared" si="295"/>
        <v>15.744322558137025</v>
      </c>
      <c r="QU47" s="5">
        <v>1</v>
      </c>
    </row>
    <row r="48" spans="1:463" ht="15.05" customHeight="1" x14ac:dyDescent="0.3">
      <c r="A48" s="452">
        <f t="shared" si="639"/>
        <v>37</v>
      </c>
      <c r="B48" s="25" t="s">
        <v>299</v>
      </c>
      <c r="C48" s="26">
        <v>9</v>
      </c>
      <c r="D48" s="256">
        <v>3771.47</v>
      </c>
      <c r="E48" s="27">
        <v>3771.47</v>
      </c>
      <c r="F48" s="28">
        <v>405</v>
      </c>
      <c r="G48" s="311">
        <f t="shared" si="280"/>
        <v>3366.47</v>
      </c>
      <c r="H48" s="27"/>
      <c r="I48" s="257"/>
      <c r="J48" s="32">
        <v>3.4050367363100644</v>
      </c>
      <c r="K48" s="33">
        <v>4.0117367363100644</v>
      </c>
      <c r="L48" s="33">
        <v>2.6454</v>
      </c>
      <c r="M48" s="122">
        <v>3.0623999999999998</v>
      </c>
      <c r="N48" s="1">
        <v>0.41699999999999998</v>
      </c>
      <c r="O48" s="2">
        <v>0.60829999999999995</v>
      </c>
      <c r="P48" s="2">
        <v>0.34263673631006447</v>
      </c>
      <c r="Q48" s="2">
        <v>1.54E-2</v>
      </c>
      <c r="R48" s="2">
        <v>0.27589999999999998</v>
      </c>
      <c r="S48" s="2">
        <v>2.8400000000000002E-2</v>
      </c>
      <c r="T48" s="2">
        <v>0.59060000000000001</v>
      </c>
      <c r="U48" s="2">
        <v>0.02</v>
      </c>
      <c r="V48" s="2">
        <v>6.9999999999999999E-4</v>
      </c>
      <c r="W48" s="2">
        <v>3.2199999999999999E-2</v>
      </c>
      <c r="X48" s="2">
        <v>8.7599999999999997E-2</v>
      </c>
      <c r="Y48" s="2">
        <v>0.73729999999999996</v>
      </c>
      <c r="Z48" s="2">
        <v>0.20619999999999999</v>
      </c>
      <c r="AA48" s="2">
        <v>2.0000000000000001E-4</v>
      </c>
      <c r="AB48" s="2">
        <v>0.34689999999999999</v>
      </c>
      <c r="AC48" s="3">
        <v>0.3024</v>
      </c>
      <c r="AD48" s="123">
        <v>606.32000000000005</v>
      </c>
      <c r="AE48" s="60">
        <v>133.3904</v>
      </c>
      <c r="AF48" s="60">
        <v>408.08549496000006</v>
      </c>
      <c r="AG48" s="60">
        <f t="shared" si="832"/>
        <v>40.389853778171052</v>
      </c>
      <c r="AH48" s="60">
        <f t="shared" si="833"/>
        <v>127.70627479278242</v>
      </c>
      <c r="AI48" s="60">
        <v>15.541726820999999</v>
      </c>
      <c r="AJ48" s="60">
        <v>84.923646463644545</v>
      </c>
      <c r="AK48" s="60">
        <f t="shared" si="834"/>
        <v>1.6428479408392038</v>
      </c>
      <c r="AL48" s="60">
        <f t="shared" si="835"/>
        <v>49.703092718484314</v>
      </c>
      <c r="AM48" s="60">
        <v>62.413063412232241</v>
      </c>
      <c r="AN48" s="124">
        <v>1572.8091979882524</v>
      </c>
      <c r="AO48" s="123">
        <v>853.02</v>
      </c>
      <c r="AP48" s="60">
        <v>187.6644</v>
      </c>
      <c r="AQ48" s="60">
        <v>574.12767006000001</v>
      </c>
      <c r="AR48" s="60">
        <f t="shared" si="836"/>
        <v>56.823712016518442</v>
      </c>
      <c r="AS48" s="60">
        <f t="shared" si="837"/>
        <v>179.6675130685764</v>
      </c>
      <c r="AT48" s="125">
        <v>82.0272145498583</v>
      </c>
      <c r="AU48" s="126">
        <v>11.547411459079726</v>
      </c>
      <c r="AV48" s="60">
        <v>123.86926777651968</v>
      </c>
      <c r="AW48" s="60">
        <f t="shared" si="838"/>
        <v>2.3962509851367733</v>
      </c>
      <c r="AX48" s="60">
        <f t="shared" si="839"/>
        <v>72.496718613028122</v>
      </c>
      <c r="AY48" s="60">
        <v>91.035427619318924</v>
      </c>
      <c r="AZ48" s="124">
        <v>2294.0927760068366</v>
      </c>
      <c r="BA48" s="127">
        <v>164</v>
      </c>
      <c r="BB48" s="60">
        <v>835.93533333333323</v>
      </c>
      <c r="BC48" s="60">
        <v>87.176098238729594</v>
      </c>
      <c r="BD48" s="61">
        <v>69.740878590983684</v>
      </c>
      <c r="BE48" s="61">
        <v>17.43521964774591</v>
      </c>
      <c r="BF48" s="60">
        <v>32.691042499999995</v>
      </c>
      <c r="BG48" s="61">
        <v>26.152833999999999</v>
      </c>
      <c r="BH48" s="61">
        <v>6.5382084999999961</v>
      </c>
      <c r="BI48" s="60">
        <v>69.773580607260584</v>
      </c>
      <c r="BJ48" s="61">
        <f t="shared" si="840"/>
        <v>40.836243974850191</v>
      </c>
      <c r="BK48" s="60">
        <f t="shared" si="841"/>
        <v>1.3497699168474562</v>
      </c>
      <c r="BL48" s="60">
        <v>51.278802733966181</v>
      </c>
      <c r="BM48" s="124">
        <v>1292.2258288959476</v>
      </c>
      <c r="BN48" s="123">
        <v>21.31</v>
      </c>
      <c r="BO48" s="60">
        <v>4.6882000000000001</v>
      </c>
      <c r="BP48" s="60">
        <v>14.342759429999999</v>
      </c>
      <c r="BQ48" s="60">
        <f t="shared" si="842"/>
        <v>1.4195602718248199</v>
      </c>
      <c r="BR48" s="60">
        <f t="shared" si="843"/>
        <v>4.4884231360242</v>
      </c>
      <c r="BS48" s="60">
        <v>2.5870370554500002</v>
      </c>
      <c r="BT48" s="60">
        <v>3.1337437434378494</v>
      </c>
      <c r="BU48" s="60">
        <f t="shared" si="844"/>
        <v>6.0622272716805203E-2</v>
      </c>
      <c r="BV48" s="60">
        <f t="shared" si="845"/>
        <v>1.8340799332343833</v>
      </c>
      <c r="BW48" s="60">
        <v>2.3030870114443922</v>
      </c>
      <c r="BX48" s="124">
        <v>58.037792688398675</v>
      </c>
      <c r="BY48" s="59">
        <v>687.02</v>
      </c>
      <c r="BZ48" s="60">
        <v>50.152459999999998</v>
      </c>
      <c r="CA48" s="61">
        <f t="shared" si="846"/>
        <v>29.352629959279998</v>
      </c>
      <c r="CB48" s="61">
        <f t="shared" si="847"/>
        <v>0.97019933869999997</v>
      </c>
      <c r="CC48" s="60">
        <v>36.858623000000001</v>
      </c>
      <c r="CD48" s="62">
        <v>928.83729959999994</v>
      </c>
      <c r="CE48" s="123">
        <v>70.599999999999994</v>
      </c>
      <c r="CF48" s="60">
        <v>5.1537999999999995</v>
      </c>
      <c r="CG48" s="61">
        <f t="shared" si="848"/>
        <v>3.0163542183999996</v>
      </c>
      <c r="CH48" s="61">
        <f t="shared" si="849"/>
        <v>9.9700260999999998E-2</v>
      </c>
      <c r="CI48" s="60">
        <v>3.78769</v>
      </c>
      <c r="CJ48" s="124">
        <v>95.449787999999998</v>
      </c>
      <c r="CK48" s="128">
        <v>822.41755382788222</v>
      </c>
      <c r="CL48" s="129">
        <v>180.93186184213408</v>
      </c>
      <c r="CM48" s="129">
        <v>87.495278151155517</v>
      </c>
      <c r="CN48" s="130">
        <v>59.971433950920513</v>
      </c>
      <c r="CO48" s="131">
        <f t="shared" si="673"/>
        <v>29.233075479376204</v>
      </c>
      <c r="CP48" s="129">
        <v>553.53060185651759</v>
      </c>
      <c r="CQ48" s="131">
        <f t="shared" si="850"/>
        <v>54.785137788146976</v>
      </c>
      <c r="CR48" s="129">
        <v>173.22186654497861</v>
      </c>
      <c r="CS48" s="129">
        <v>120.03939658447129</v>
      </c>
      <c r="CT48" s="131">
        <f t="shared" si="851"/>
        <v>2.3221621269265973</v>
      </c>
      <c r="CU48" s="131">
        <f t="shared" si="852"/>
        <v>70.25521756020035</v>
      </c>
      <c r="CV48" s="129">
        <f t="shared" si="674"/>
        <v>1764.4146922621605</v>
      </c>
      <c r="CW48" s="124">
        <f t="shared" si="675"/>
        <v>2223.1625122503224</v>
      </c>
      <c r="CX48" s="123">
        <v>55.974000000000011</v>
      </c>
      <c r="CY48" s="60">
        <v>4.0861020000000003</v>
      </c>
      <c r="CZ48" s="60">
        <f t="shared" si="853"/>
        <v>7.9045643190000014E-2</v>
      </c>
      <c r="DA48" s="60">
        <f t="shared" si="854"/>
        <v>2.3914647453360001</v>
      </c>
      <c r="DB48" s="60">
        <v>3.0030051000000002</v>
      </c>
      <c r="DC48" s="124">
        <v>75.675728520000021</v>
      </c>
      <c r="DD48" s="123">
        <v>1.8560000000000001</v>
      </c>
      <c r="DE48" s="60">
        <v>0.135488</v>
      </c>
      <c r="DF48" s="60">
        <f t="shared" si="855"/>
        <v>2.6210153600000003E-3</v>
      </c>
      <c r="DG48" s="60">
        <f t="shared" si="856"/>
        <v>7.9296790783999996E-2</v>
      </c>
      <c r="DH48" s="60">
        <v>9.9574399999999993E-2</v>
      </c>
      <c r="DI48" s="124">
        <v>2.50927488</v>
      </c>
      <c r="DJ48" s="59">
        <v>47.014126761464006</v>
      </c>
      <c r="DK48" s="60">
        <v>10.343107887522081</v>
      </c>
      <c r="DL48" s="60">
        <v>0.77132993720608634</v>
      </c>
      <c r="DM48" s="60">
        <v>31.642999059183634</v>
      </c>
      <c r="DN48" s="60">
        <f t="shared" si="857"/>
        <v>3.1318341888836412</v>
      </c>
      <c r="DO48" s="60">
        <f t="shared" si="858"/>
        <v>9.9023601255809268</v>
      </c>
      <c r="DP48" s="60">
        <v>6.5533241461124332</v>
      </c>
      <c r="DQ48" s="60">
        <f t="shared" si="859"/>
        <v>0.12677405560654503</v>
      </c>
      <c r="DR48" s="60">
        <f t="shared" si="860"/>
        <v>3.8354509163469315</v>
      </c>
      <c r="DS48" s="60">
        <v>4.816244389574412</v>
      </c>
      <c r="DT48" s="62">
        <v>121.36935861727517</v>
      </c>
      <c r="DU48" s="123">
        <v>127.02</v>
      </c>
      <c r="DV48" s="60">
        <v>27.944400000000002</v>
      </c>
      <c r="DW48" s="60">
        <v>85.491192060000003</v>
      </c>
      <c r="DX48" s="60">
        <f t="shared" si="861"/>
        <v>8.4614052429464408</v>
      </c>
      <c r="DY48" s="60">
        <f t="shared" si="862"/>
        <v>26.753613643256401</v>
      </c>
      <c r="DZ48" s="60">
        <v>2.48176836033333</v>
      </c>
      <c r="EA48" s="60">
        <v>1.36525758579167</v>
      </c>
      <c r="EB48" s="60"/>
      <c r="EC48" s="60">
        <v>17.834091114447123</v>
      </c>
      <c r="ED48" s="60">
        <f t="shared" si="863"/>
        <v>0.34500049260897964</v>
      </c>
      <c r="EE48" s="60">
        <f t="shared" si="864"/>
        <v>10.437722838370238</v>
      </c>
      <c r="EF48" s="60">
        <v>13.106835456028605</v>
      </c>
      <c r="EG48" s="124">
        <v>330.29225349192092</v>
      </c>
      <c r="EH48" s="128">
        <v>606.50775440873008</v>
      </c>
      <c r="EI48" s="129">
        <v>133.43170596992061</v>
      </c>
      <c r="EJ48" s="129">
        <v>908.68272068955173</v>
      </c>
      <c r="EK48" s="129">
        <v>408.21186362805912</v>
      </c>
      <c r="EL48" s="129">
        <f t="shared" si="865"/>
        <v>40.402360990723523</v>
      </c>
      <c r="EM48" s="129">
        <v>127.74582060376481</v>
      </c>
      <c r="EN48" s="129">
        <v>150.14888526282709</v>
      </c>
      <c r="EO48" s="129">
        <f t="shared" si="866"/>
        <v>2.9046301854093901</v>
      </c>
      <c r="EP48" s="129">
        <f t="shared" si="867"/>
        <v>87.877337780004282</v>
      </c>
      <c r="EQ48" s="129">
        <v>2206.9829299590888</v>
      </c>
      <c r="ER48" s="124">
        <v>2780.7984917484523</v>
      </c>
      <c r="ES48" s="123">
        <v>291.37</v>
      </c>
      <c r="ET48" s="60">
        <v>64.101399999999998</v>
      </c>
      <c r="EU48" s="60">
        <v>196.10745261</v>
      </c>
      <c r="EV48" s="60">
        <f t="shared" si="868"/>
        <v>19.40953901462214</v>
      </c>
      <c r="EW48" s="60">
        <f t="shared" si="869"/>
        <v>61.3698662197734</v>
      </c>
      <c r="EX48" s="60">
        <v>23.359397816849999</v>
      </c>
      <c r="EY48" s="60">
        <v>41.970492281159999</v>
      </c>
      <c r="EZ48" s="60">
        <f t="shared" si="870"/>
        <v>0.81191917317904017</v>
      </c>
      <c r="FA48" s="60">
        <f t="shared" si="871"/>
        <v>24.56398607640995</v>
      </c>
      <c r="FB48" s="60">
        <v>30.845437135400498</v>
      </c>
      <c r="FC48" s="124">
        <v>777.30501581209262</v>
      </c>
      <c r="FD48" s="123">
        <v>0.83333333333333293</v>
      </c>
      <c r="FE48" s="60">
        <v>6.0833333333333302E-2</v>
      </c>
      <c r="FF48" s="60">
        <f t="shared" si="872"/>
        <v>1.1768208333333328E-3</v>
      </c>
      <c r="FG48" s="60">
        <f t="shared" si="873"/>
        <v>3.5603803333333316E-2</v>
      </c>
      <c r="FH48" s="60">
        <v>4.4708333333333301E-2</v>
      </c>
      <c r="FI48" s="124">
        <v>1.1266499999999995</v>
      </c>
      <c r="FJ48" s="123">
        <v>967.76016166666602</v>
      </c>
      <c r="FK48" s="60">
        <v>70.646491801666599</v>
      </c>
      <c r="FL48" s="60">
        <f t="shared" si="874"/>
        <v>1.3666563839032404</v>
      </c>
      <c r="FM48" s="60">
        <f t="shared" si="875"/>
        <v>41.347130963777808</v>
      </c>
      <c r="FN48" s="60">
        <v>51.920499999999997</v>
      </c>
      <c r="FO48" s="124">
        <v>1308.3925841619991</v>
      </c>
      <c r="FP48" s="123">
        <v>753.07108333333156</v>
      </c>
      <c r="FQ48" s="60">
        <v>54.974189083333201</v>
      </c>
      <c r="FR48" s="60">
        <f t="shared" si="876"/>
        <v>1.0634756878170808</v>
      </c>
      <c r="FS48" s="60">
        <f t="shared" si="877"/>
        <v>32.174633696424259</v>
      </c>
      <c r="FT48" s="60">
        <v>40.402263620833303</v>
      </c>
      <c r="FU48" s="62">
        <v>1018.1370432449976</v>
      </c>
      <c r="FV48" s="132">
        <f t="shared" si="676"/>
        <v>4117.4749106976524</v>
      </c>
      <c r="FW48" s="133">
        <f t="shared" si="677"/>
        <v>1108.3380055098201</v>
      </c>
      <c r="FX48" s="133">
        <f t="shared" si="678"/>
        <v>136.67419952943962</v>
      </c>
      <c r="FY48" s="133">
        <f t="shared" si="679"/>
        <v>835.93533333333323</v>
      </c>
      <c r="FZ48" s="133">
        <f t="shared" si="680"/>
        <v>687.02</v>
      </c>
      <c r="GA48" s="133">
        <f t="shared" si="681"/>
        <v>70.599999999999994</v>
      </c>
      <c r="GB48" s="133">
        <f t="shared" si="682"/>
        <v>55.974000000000011</v>
      </c>
      <c r="GC48" s="133">
        <f t="shared" si="683"/>
        <v>1.8560000000000001</v>
      </c>
      <c r="GD48" s="133">
        <f t="shared" si="684"/>
        <v>967.76016166666602</v>
      </c>
      <c r="GE48" s="133">
        <f t="shared" si="685"/>
        <v>753.07108333333156</v>
      </c>
      <c r="GF48" s="133">
        <f t="shared" si="686"/>
        <v>2271.5400336637608</v>
      </c>
      <c r="GG48" s="134">
        <f t="shared" si="687"/>
        <v>867.24400052437932</v>
      </c>
      <c r="GH48" s="134">
        <f t="shared" si="688"/>
        <v>224.82340329183702</v>
      </c>
      <c r="GI48" s="133">
        <f t="shared" si="689"/>
        <v>803.45579219821366</v>
      </c>
      <c r="GJ48" s="134">
        <f t="shared" si="690"/>
        <v>573.68909679768228</v>
      </c>
      <c r="GK48" s="135">
        <f t="shared" si="691"/>
        <v>15.542852300074443</v>
      </c>
      <c r="GL48" s="132">
        <f t="shared" si="692"/>
        <v>11809.699519932219</v>
      </c>
      <c r="GM48" s="136">
        <f t="shared" si="693"/>
        <v>14880.221395114595</v>
      </c>
      <c r="GN48" s="114">
        <f t="shared" si="694"/>
        <v>12837.797264269597</v>
      </c>
      <c r="GO48" s="115">
        <f t="shared" si="695"/>
        <v>6904.3776407087671</v>
      </c>
      <c r="GP48" s="115">
        <f t="shared" si="696"/>
        <v>472.38292059063087</v>
      </c>
      <c r="GQ48" s="30">
        <f t="shared" si="697"/>
        <v>0.53781637913266966</v>
      </c>
      <c r="GR48" s="31">
        <f t="shared" si="698"/>
        <v>3.6796259581491915E-2</v>
      </c>
      <c r="GS48" s="137">
        <f t="shared" si="878"/>
        <v>1.0899755672192624</v>
      </c>
      <c r="GT48" s="116">
        <f t="shared" si="699"/>
        <v>14880.221395114595</v>
      </c>
      <c r="GU48" s="115">
        <f t="shared" si="700"/>
        <v>7003.5940901048398</v>
      </c>
      <c r="GV48" s="115">
        <f t="shared" si="701"/>
        <v>475.07097345290242</v>
      </c>
      <c r="GW48" s="24">
        <f t="shared" si="702"/>
        <v>0.47066464296050242</v>
      </c>
      <c r="GX48" s="117">
        <f t="shared" si="703"/>
        <v>3.1926337709523293E-2</v>
      </c>
      <c r="GY48" s="137">
        <f t="shared" si="879"/>
        <v>1.0786985392631159</v>
      </c>
      <c r="GZ48" s="114">
        <f t="shared" si="704"/>
        <v>9972.7622373853974</v>
      </c>
      <c r="HA48" s="115">
        <f t="shared" si="705"/>
        <v>5636.8553827323085</v>
      </c>
      <c r="HB48" s="115">
        <f t="shared" si="706"/>
        <v>296.89492846481073</v>
      </c>
      <c r="HC48" s="30">
        <f t="shared" si="707"/>
        <v>0.56522508494197765</v>
      </c>
      <c r="HD48" s="31">
        <f t="shared" si="708"/>
        <v>2.9770581248976909E-2</v>
      </c>
      <c r="HE48" s="137">
        <f t="shared" si="880"/>
        <v>1.0931822338458745</v>
      </c>
      <c r="HF48" s="114">
        <f t="shared" si="709"/>
        <v>11545.571435373649</v>
      </c>
      <c r="HG48" s="115">
        <f t="shared" si="710"/>
        <v>6841.6041664706281</v>
      </c>
      <c r="HH48" s="115">
        <f t="shared" si="711"/>
        <v>349.85613263076368</v>
      </c>
      <c r="HI48" s="30">
        <f t="shared" si="712"/>
        <v>0.59257388902459407</v>
      </c>
      <c r="HJ48" s="31">
        <f t="shared" si="713"/>
        <v>3.0302192887470648E-2</v>
      </c>
      <c r="HK48" s="138">
        <f t="shared" si="881"/>
        <v>1.0975501380884232</v>
      </c>
      <c r="HL48" s="29">
        <f t="shared" si="714"/>
        <v>3.7114068480619884</v>
      </c>
      <c r="HM48" s="30">
        <f t="shared" si="715"/>
        <v>4.3274545573658463</v>
      </c>
      <c r="HN48" s="30">
        <f t="shared" si="716"/>
        <v>2.8919042814158766</v>
      </c>
      <c r="HO48" s="31">
        <f t="shared" si="717"/>
        <v>3.3611375428819867</v>
      </c>
      <c r="HR48" s="32">
        <f t="shared" si="718"/>
        <v>956.14982836374554</v>
      </c>
      <c r="HS48" s="33">
        <f t="shared" si="882"/>
        <v>1105.9785064683444</v>
      </c>
      <c r="HT48" s="33">
        <f t="shared" si="719"/>
        <v>42.032701719010255</v>
      </c>
      <c r="HU48" s="33">
        <f t="shared" si="883"/>
        <v>48.543567215284945</v>
      </c>
      <c r="HV48" s="33">
        <f t="shared" si="720"/>
        <v>1248.2612682446447</v>
      </c>
      <c r="HW48" s="30">
        <f t="shared" si="721"/>
        <v>0.76598533711481886</v>
      </c>
      <c r="HX48" s="31">
        <f t="shared" si="722"/>
        <v>3.3673000026763898E-2</v>
      </c>
      <c r="HY48" s="139">
        <f t="shared" si="884"/>
        <v>1.125245850030038</v>
      </c>
      <c r="HZ48" s="32">
        <f t="shared" si="723"/>
        <v>1348.3247626515574</v>
      </c>
      <c r="IA48" s="33">
        <f t="shared" si="885"/>
        <v>1559.6072529590565</v>
      </c>
      <c r="IB48" s="33">
        <f t="shared" si="724"/>
        <v>70.767374460734942</v>
      </c>
      <c r="IC48" s="33">
        <f t="shared" si="886"/>
        <v>81.72924076470278</v>
      </c>
      <c r="ID48" s="33">
        <f t="shared" si="725"/>
        <v>1820.7085523863782</v>
      </c>
      <c r="IE48" s="30">
        <f t="shared" si="726"/>
        <v>0.74054947502955726</v>
      </c>
      <c r="IF48" s="31">
        <f t="shared" si="727"/>
        <v>3.8868040888796342E-2</v>
      </c>
      <c r="IG48" s="139">
        <f t="shared" si="887"/>
        <v>1.1220647622708062</v>
      </c>
      <c r="IH48" s="32">
        <f t="shared" si="728"/>
        <v>49.820217649317229</v>
      </c>
      <c r="II48" s="33">
        <f t="shared" si="888"/>
        <v>57.627045754965245</v>
      </c>
      <c r="IJ48" s="33">
        <f t="shared" si="729"/>
        <v>97.243482507831132</v>
      </c>
      <c r="IK48" s="33">
        <f t="shared" si="889"/>
        <v>112.30649794829418</v>
      </c>
      <c r="IL48" s="33">
        <f t="shared" si="730"/>
        <v>1025.5760546793235</v>
      </c>
      <c r="IM48" s="30">
        <f t="shared" si="731"/>
        <v>4.857778945013979E-2</v>
      </c>
      <c r="IN48" s="31">
        <f t="shared" si="732"/>
        <v>9.481840187682343E-2</v>
      </c>
      <c r="IO48" s="139">
        <f t="shared" si="890"/>
        <v>1.0222995100575569</v>
      </c>
      <c r="IP48" s="32">
        <f t="shared" si="733"/>
        <v>33.711653744495464</v>
      </c>
      <c r="IQ48" s="33">
        <f t="shared" si="891"/>
        <v>38.994269886257904</v>
      </c>
      <c r="IR48" s="33">
        <f t="shared" si="734"/>
        <v>1.4801825445416252</v>
      </c>
      <c r="IS48" s="33">
        <f t="shared" si="892"/>
        <v>1.7094628206911231</v>
      </c>
      <c r="IT48" s="33">
        <f t="shared" si="735"/>
        <v>46.061740228887835</v>
      </c>
      <c r="IU48" s="30">
        <f t="shared" si="736"/>
        <v>0.73187972440852422</v>
      </c>
      <c r="IV48" s="31">
        <f t="shared" si="737"/>
        <v>3.213475081893067E-2</v>
      </c>
      <c r="IW48" s="139">
        <f t="shared" si="893"/>
        <v>1.1196632257166683</v>
      </c>
      <c r="IX48" s="32">
        <f t="shared" si="738"/>
        <v>35.810208550321597</v>
      </c>
      <c r="IY48" s="33">
        <f t="shared" si="894"/>
        <v>41.421668230156996</v>
      </c>
      <c r="IZ48" s="33">
        <f t="shared" si="739"/>
        <v>0.97019933869999997</v>
      </c>
      <c r="JA48" s="33">
        <f t="shared" si="895"/>
        <v>1.1204832162646301</v>
      </c>
      <c r="JB48" s="33">
        <f t="shared" si="740"/>
        <v>737.17245999999989</v>
      </c>
      <c r="JC48" s="30">
        <f t="shared" si="741"/>
        <v>4.8577789450139797E-2</v>
      </c>
      <c r="JD48" s="31">
        <f t="shared" si="742"/>
        <v>1.3161090400745574E-3</v>
      </c>
      <c r="JE48" s="139">
        <f t="shared" si="743"/>
        <v>1.0078160048971445</v>
      </c>
      <c r="JF48" s="32">
        <f t="shared" si="744"/>
        <v>3.6799521464479996</v>
      </c>
      <c r="JG48" s="33">
        <f t="shared" si="896"/>
        <v>4.2566006477964011</v>
      </c>
      <c r="JH48" s="33">
        <f t="shared" si="745"/>
        <v>9.9700260999999998E-2</v>
      </c>
      <c r="JI48" s="33">
        <f t="shared" si="897"/>
        <v>0.1151438314289</v>
      </c>
      <c r="JJ48" s="33">
        <f t="shared" si="746"/>
        <v>75.753799999999998</v>
      </c>
      <c r="JK48" s="30">
        <f t="shared" si="955"/>
        <v>4.857778945013979E-2</v>
      </c>
      <c r="JL48" s="31">
        <f t="shared" si="956"/>
        <v>1.3161090400745574E-3</v>
      </c>
      <c r="JM48" s="139">
        <f t="shared" si="957"/>
        <v>1.0078160048971445</v>
      </c>
      <c r="JN48" s="32">
        <f t="shared" si="747"/>
        <v>1300.3914582783345</v>
      </c>
      <c r="JO48" s="33">
        <f t="shared" si="898"/>
        <v>1504.1627997905496</v>
      </c>
      <c r="JP48" s="33">
        <f t="shared" si="748"/>
        <v>86.340375394449779</v>
      </c>
      <c r="JQ48" s="33">
        <f t="shared" si="899"/>
        <v>99.714499543050053</v>
      </c>
      <c r="JR48" s="33">
        <f t="shared" si="749"/>
        <v>1764.4146922621608</v>
      </c>
      <c r="JS48" s="30">
        <f t="shared" si="750"/>
        <v>0.73701010538010159</v>
      </c>
      <c r="JT48" s="31">
        <f t="shared" si="751"/>
        <v>4.8934287258599371E-2</v>
      </c>
      <c r="JU48" s="139">
        <f t="shared" si="900"/>
        <v>1.123069404609419</v>
      </c>
      <c r="JV48" s="32">
        <f t="shared" si="752"/>
        <v>2.9175869893099202</v>
      </c>
      <c r="JW48" s="33">
        <f t="shared" si="901"/>
        <v>3.3747728705347848</v>
      </c>
      <c r="JX48" s="33">
        <f t="shared" si="753"/>
        <v>7.9045643190000014E-2</v>
      </c>
      <c r="JY48" s="33">
        <f t="shared" si="902"/>
        <v>9.1289813320131016E-2</v>
      </c>
      <c r="JZ48" s="33">
        <f t="shared" si="754"/>
        <v>60.060102000000015</v>
      </c>
      <c r="KA48" s="30">
        <f t="shared" si="755"/>
        <v>4.857778945013979E-2</v>
      </c>
      <c r="KB48" s="31">
        <f t="shared" si="756"/>
        <v>1.3161090400745572E-3</v>
      </c>
      <c r="KC48" s="139">
        <f t="shared" si="903"/>
        <v>1.0078160048971445</v>
      </c>
      <c r="KD48" s="32">
        <f t="shared" si="757"/>
        <v>9.6742084756479996E-2</v>
      </c>
      <c r="KE48" s="33">
        <f t="shared" si="904"/>
        <v>0.11190156943782041</v>
      </c>
      <c r="KF48" s="33">
        <f t="shared" si="758"/>
        <v>2.6210153600000003E-3</v>
      </c>
      <c r="KG48" s="33">
        <f t="shared" si="905"/>
        <v>3.0270106392640004E-3</v>
      </c>
      <c r="KH48" s="33">
        <f t="shared" si="759"/>
        <v>1.9914879999999999</v>
      </c>
      <c r="KI48" s="30">
        <f t="shared" si="760"/>
        <v>4.8577789450139797E-2</v>
      </c>
      <c r="KJ48" s="31">
        <f t="shared" si="761"/>
        <v>1.3161090400745576E-3</v>
      </c>
      <c r="KK48" s="139">
        <f t="shared" si="906"/>
        <v>1.0078160048971445</v>
      </c>
      <c r="KL48" s="32">
        <f t="shared" si="762"/>
        <v>74.117364120138078</v>
      </c>
      <c r="KM48" s="33">
        <f t="shared" si="907"/>
        <v>85.731555077763716</v>
      </c>
      <c r="KN48" s="33">
        <f t="shared" si="763"/>
        <v>3.258608244490186</v>
      </c>
      <c r="KO48" s="33">
        <f t="shared" si="908"/>
        <v>3.7633666615617161</v>
      </c>
      <c r="KP48" s="33">
        <f t="shared" si="764"/>
        <v>96.324887791488223</v>
      </c>
      <c r="KQ48" s="30">
        <f t="shared" si="765"/>
        <v>0.76945186046391101</v>
      </c>
      <c r="KR48" s="31">
        <f t="shared" si="766"/>
        <v>3.3829348979300178E-2</v>
      </c>
      <c r="KS48" s="139">
        <f t="shared" si="909"/>
        <v>1.1258132726915884</v>
      </c>
      <c r="KT48" s="32">
        <f t="shared" si="767"/>
        <v>200.3378305075845</v>
      </c>
      <c r="KU48" s="33">
        <f t="shared" si="910"/>
        <v>231.730768548123</v>
      </c>
      <c r="KV48" s="33">
        <f t="shared" si="768"/>
        <v>8.8064057355554208</v>
      </c>
      <c r="KW48" s="33">
        <f t="shared" si="911"/>
        <v>10.170517983992957</v>
      </c>
      <c r="KX48" s="33">
        <f t="shared" si="769"/>
        <v>262.13670912057216</v>
      </c>
      <c r="KY48" s="30">
        <f t="shared" si="770"/>
        <v>0.76424942992412903</v>
      </c>
      <c r="KZ48" s="31">
        <f t="shared" si="771"/>
        <v>3.3594706232101333E-2</v>
      </c>
      <c r="LA48" s="139">
        <f t="shared" si="912"/>
        <v>1.1249617056644636</v>
      </c>
      <c r="LB48" s="32">
        <f t="shared" si="772"/>
        <v>1002.9997136068489</v>
      </c>
      <c r="LC48" s="33">
        <f t="shared" si="913"/>
        <v>1160.1697687290423</v>
      </c>
      <c r="LD48" s="33">
        <f t="shared" si="773"/>
        <v>43.306991176132911</v>
      </c>
      <c r="LE48" s="33">
        <f t="shared" si="914"/>
        <v>50.015244109315901</v>
      </c>
      <c r="LF48" s="33">
        <f t="shared" si="774"/>
        <v>2206.9829299590892</v>
      </c>
      <c r="LG48" s="30">
        <f t="shared" si="775"/>
        <v>0.45446645734837715</v>
      </c>
      <c r="LH48" s="31">
        <f t="shared" si="776"/>
        <v>1.9622712341021909E-2</v>
      </c>
      <c r="LI48" s="139">
        <f t="shared" si="915"/>
        <v>1.074254452008115</v>
      </c>
      <c r="LJ48" s="32">
        <f t="shared" si="777"/>
        <v>460.31069980134373</v>
      </c>
      <c r="LK48" s="33">
        <f t="shared" si="916"/>
        <v>532.44138646021429</v>
      </c>
      <c r="LL48" s="33">
        <f t="shared" si="778"/>
        <v>20.221458187801179</v>
      </c>
      <c r="LM48" s="33">
        <f t="shared" si="917"/>
        <v>23.353762061091583</v>
      </c>
      <c r="LN48" s="33">
        <f t="shared" si="779"/>
        <v>616.90874270800998</v>
      </c>
      <c r="LO48" s="30">
        <f t="shared" si="780"/>
        <v>0.74615687529527219</v>
      </c>
      <c r="LP48" s="31">
        <f t="shared" si="781"/>
        <v>3.2778686356487945E-2</v>
      </c>
      <c r="LQ48" s="139">
        <f t="shared" si="918"/>
        <v>1.1220002008753893</v>
      </c>
      <c r="LR48" s="32">
        <f t="shared" si="782"/>
        <v>4.3436640066666643E-2</v>
      </c>
      <c r="LS48" s="33">
        <f t="shared" si="919"/>
        <v>5.0243161565113312E-2</v>
      </c>
      <c r="LT48" s="33">
        <f t="shared" si="783"/>
        <v>1.1768208333333328E-3</v>
      </c>
      <c r="LU48" s="33">
        <f t="shared" si="920"/>
        <v>1.359110380416666E-3</v>
      </c>
      <c r="LV48" s="33">
        <f t="shared" si="784"/>
        <v>0.89416666666666633</v>
      </c>
      <c r="LW48" s="30">
        <f t="shared" si="785"/>
        <v>4.857778945013979E-2</v>
      </c>
      <c r="LX48" s="31">
        <f t="shared" si="786"/>
        <v>1.3161090400745572E-3</v>
      </c>
      <c r="LY48" s="139">
        <f t="shared" si="921"/>
        <v>1.0078160048971445</v>
      </c>
      <c r="LZ48" s="32">
        <f t="shared" si="787"/>
        <v>50.443499775808924</v>
      </c>
      <c r="MA48" s="33">
        <f t="shared" si="922"/>
        <v>58.347996190678188</v>
      </c>
      <c r="MB48" s="33">
        <f t="shared" si="788"/>
        <v>1.3666563839032404</v>
      </c>
      <c r="MC48" s="33">
        <f t="shared" si="923"/>
        <v>1.5783514577698523</v>
      </c>
      <c r="MD48" s="33">
        <f t="shared" si="789"/>
        <v>1038.4068128269835</v>
      </c>
      <c r="ME48" s="30">
        <f t="shared" si="790"/>
        <v>4.8577781995170405E-2</v>
      </c>
      <c r="MF48" s="31">
        <f t="shared" si="791"/>
        <v>1.3161088380984544E-3</v>
      </c>
      <c r="MG48" s="139">
        <f t="shared" si="924"/>
        <v>1.0078160036976647</v>
      </c>
      <c r="MH48" s="32">
        <f t="shared" si="792"/>
        <v>39.253053109637598</v>
      </c>
      <c r="MI48" s="33">
        <f t="shared" si="925"/>
        <v>45.404006531917815</v>
      </c>
      <c r="MJ48" s="33">
        <f t="shared" si="793"/>
        <v>1.0634756878170808</v>
      </c>
      <c r="MK48" s="33">
        <f t="shared" si="926"/>
        <v>1.2282080718599466</v>
      </c>
      <c r="ML48" s="33">
        <f t="shared" si="794"/>
        <v>808.04527241666472</v>
      </c>
      <c r="MM48" s="30">
        <f t="shared" si="795"/>
        <v>4.8577789450139804E-2</v>
      </c>
      <c r="MN48" s="31">
        <f t="shared" si="796"/>
        <v>1.3161090400745574E-3</v>
      </c>
      <c r="MO48" s="139">
        <f t="shared" si="797"/>
        <v>1.0078160048971445</v>
      </c>
      <c r="MP48" s="34">
        <v>3.4050367363100644</v>
      </c>
      <c r="MQ48" s="35">
        <v>4.0117367363100644</v>
      </c>
      <c r="MR48" s="35">
        <v>2.6454</v>
      </c>
      <c r="MS48" s="36">
        <v>3.0623999999999998</v>
      </c>
      <c r="MT48" s="34">
        <f t="shared" si="798"/>
        <v>1.0899755672192624</v>
      </c>
      <c r="MU48" s="35">
        <f t="shared" si="958"/>
        <v>1.0786985392631159</v>
      </c>
      <c r="MV48" s="35">
        <f t="shared" si="799"/>
        <v>1.0931822338458745</v>
      </c>
      <c r="MW48" s="36">
        <f t="shared" si="800"/>
        <v>1.0975501380884232</v>
      </c>
      <c r="MX48" s="41">
        <f t="shared" si="801"/>
        <v>3.7114068480619884</v>
      </c>
      <c r="MY48" s="271">
        <f t="shared" si="802"/>
        <v>4.3274545573658463</v>
      </c>
      <c r="MZ48" s="42">
        <f t="shared" si="803"/>
        <v>2.8919042814158766</v>
      </c>
      <c r="NA48" s="140">
        <f t="shared" si="804"/>
        <v>3.3611375428819867</v>
      </c>
      <c r="NB48" s="34">
        <f t="shared" si="805"/>
        <v>1.0899915570184859</v>
      </c>
      <c r="NC48" s="35">
        <f t="shared" si="959"/>
        <v>1.0788103877592898</v>
      </c>
      <c r="ND48" s="35">
        <f t="shared" si="806"/>
        <v>1.0932019380039788</v>
      </c>
      <c r="NE48" s="141">
        <f t="shared" si="960"/>
        <v>1.097565284175239</v>
      </c>
      <c r="NF48" s="37">
        <f t="shared" si="807"/>
        <v>3.7114612939157507</v>
      </c>
      <c r="NG48" s="38">
        <f t="shared" si="961"/>
        <v>4.3279032640868484</v>
      </c>
      <c r="NH48" s="38">
        <f t="shared" si="808"/>
        <v>2.8919564067957255</v>
      </c>
      <c r="NI48" s="39">
        <f t="shared" si="962"/>
        <v>3.3611839262582515</v>
      </c>
      <c r="NJ48" s="118">
        <f t="shared" si="809"/>
        <v>-5.4445853762352669E-5</v>
      </c>
      <c r="NK48" s="118">
        <f t="shared" si="810"/>
        <v>-4.487067210021678E-4</v>
      </c>
      <c r="NL48" s="118">
        <f t="shared" si="811"/>
        <v>-5.2125379848888542E-5</v>
      </c>
      <c r="NM48" s="118">
        <f t="shared" si="812"/>
        <v>-4.6383376264724774E-5</v>
      </c>
      <c r="NN48" s="119">
        <f t="shared" si="813"/>
        <v>0.46922751946252583</v>
      </c>
      <c r="NO48" s="120">
        <f t="shared" si="814"/>
        <v>0.68255199488933138</v>
      </c>
      <c r="NP48" s="120">
        <f t="shared" si="815"/>
        <v>0.35027736765749923</v>
      </c>
      <c r="NQ48" s="120">
        <f t="shared" si="816"/>
        <v>1.7242813676036691E-2</v>
      </c>
      <c r="NR48" s="120">
        <f>R48*JE48+0.005</f>
        <v>0.28305643575112216</v>
      </c>
      <c r="NS48" s="120">
        <f t="shared" si="817"/>
        <v>2.8621974539078904E-2</v>
      </c>
      <c r="NT48" s="120">
        <f t="shared" si="818"/>
        <v>0.6632847903623228</v>
      </c>
      <c r="NU48" s="120">
        <f t="shared" si="819"/>
        <v>2.0156320097942892E-2</v>
      </c>
      <c r="NV48" s="120">
        <f t="shared" si="820"/>
        <v>7.0547120342800116E-4</v>
      </c>
      <c r="NW48" s="120">
        <f t="shared" si="821"/>
        <v>3.6251187380669146E-2</v>
      </c>
      <c r="NX48" s="120">
        <f t="shared" si="822"/>
        <v>9.8546645416207015E-2</v>
      </c>
      <c r="NY48" s="120">
        <f t="shared" si="823"/>
        <v>0.79204780746558312</v>
      </c>
      <c r="NZ48" s="120">
        <f t="shared" si="824"/>
        <v>0.23135644142050527</v>
      </c>
      <c r="OA48" s="120">
        <f t="shared" si="825"/>
        <v>2.0156320097942891E-4</v>
      </c>
      <c r="OB48" s="120">
        <f t="shared" si="826"/>
        <v>0.34961137168271988</v>
      </c>
      <c r="OC48" s="121">
        <f t="shared" si="827"/>
        <v>0.30476355988089648</v>
      </c>
      <c r="OD48" s="4"/>
      <c r="OE48" s="4">
        <f t="shared" si="927"/>
        <v>16071.365717200504</v>
      </c>
      <c r="OF48" s="4"/>
      <c r="OG48" s="4"/>
      <c r="OH48" s="4">
        <f t="shared" si="928"/>
        <v>0</v>
      </c>
      <c r="OI48" s="4"/>
      <c r="OJ48" s="583">
        <f t="shared" si="929"/>
        <v>14568.245943735399</v>
      </c>
      <c r="OK48" s="284">
        <f t="shared" si="930"/>
        <v>865.64519999999993</v>
      </c>
      <c r="OL48" s="584">
        <f t="shared" ref="OL48:OL53" si="968">OK48/OJ48</f>
        <v>5.9420001786298957E-2</v>
      </c>
      <c r="OM48" s="585">
        <f t="shared" si="281"/>
        <v>1650.96</v>
      </c>
      <c r="ON48" s="284">
        <f t="shared" ref="ON48:ON53" si="969">OM48*1.05</f>
        <v>1733.508</v>
      </c>
      <c r="OO48" s="33">
        <f t="shared" ref="OO48:OO53" si="970">ON48/OK48</f>
        <v>2.0025617885942189</v>
      </c>
      <c r="OP48" s="586">
        <f t="shared" si="481"/>
        <v>5.9572223269143555E-2</v>
      </c>
      <c r="OQ48" s="33">
        <f t="shared" si="931"/>
        <v>0.25779608907847074</v>
      </c>
      <c r="OR48" s="39">
        <f t="shared" si="932"/>
        <v>0.5408525248295929</v>
      </c>
      <c r="OS48" s="587">
        <f t="shared" si="963"/>
        <v>14568.245943735399</v>
      </c>
      <c r="OT48" s="284">
        <f t="shared" si="469"/>
        <v>88.955999999999989</v>
      </c>
      <c r="OU48" s="584">
        <f t="shared" ref="OU48:OU53" si="971">OT48/OS48</f>
        <v>6.1061572095611567E-3</v>
      </c>
      <c r="OV48" s="585">
        <f t="shared" si="283"/>
        <v>151.1</v>
      </c>
      <c r="OW48" s="284">
        <f t="shared" ref="OW48:OW53" si="972">OV48*1.05</f>
        <v>158.655</v>
      </c>
      <c r="OX48" s="33">
        <f t="shared" si="964"/>
        <v>1.7835221907459871</v>
      </c>
      <c r="OY48" s="30">
        <f t="shared" si="965"/>
        <v>4.7843096738747603E-3</v>
      </c>
      <c r="OZ48" s="33">
        <f>(1+OY48)*MY48-MY48</f>
        <v>2.0703882702058252E-2</v>
      </c>
      <c r="PA48" s="588">
        <f>OZ48+NS48</f>
        <v>4.9325857241137153E-2</v>
      </c>
      <c r="PB48" s="32">
        <f t="shared" si="933"/>
        <v>4.3274545573658463</v>
      </c>
      <c r="PC48" s="589">
        <f t="shared" si="934"/>
        <v>1.0643565329430182</v>
      </c>
      <c r="PD48" s="590">
        <f t="shared" si="966"/>
        <v>4.6059545291463762</v>
      </c>
      <c r="PE48" s="591">
        <f t="shared" si="935"/>
        <v>0.46922751946252583</v>
      </c>
      <c r="PF48" s="592">
        <f t="shared" si="936"/>
        <v>0.68255199488933138</v>
      </c>
      <c r="PG48" s="592">
        <f t="shared" si="937"/>
        <v>0.35027736765749923</v>
      </c>
      <c r="PH48" s="592">
        <f t="shared" si="938"/>
        <v>1.7242813676036691E-2</v>
      </c>
      <c r="PI48" s="593">
        <f t="shared" si="284"/>
        <v>0.5408525248295929</v>
      </c>
      <c r="PJ48" s="593">
        <f t="shared" si="285"/>
        <v>4.9325857241137153E-2</v>
      </c>
      <c r="PK48" s="592">
        <f t="shared" si="939"/>
        <v>0.6632847903623228</v>
      </c>
      <c r="PL48" s="592">
        <f t="shared" si="940"/>
        <v>2.0156320097942892E-2</v>
      </c>
      <c r="PM48" s="592">
        <f t="shared" si="941"/>
        <v>7.0547120342800116E-4</v>
      </c>
      <c r="PN48" s="592">
        <f t="shared" si="942"/>
        <v>3.6251187380669146E-2</v>
      </c>
      <c r="PO48" s="592">
        <f t="shared" si="943"/>
        <v>9.8546645416207015E-2</v>
      </c>
      <c r="PP48" s="592">
        <f t="shared" si="944"/>
        <v>0.79204780746558312</v>
      </c>
      <c r="PQ48" s="592">
        <f t="shared" si="945"/>
        <v>0.23135644142050527</v>
      </c>
      <c r="PR48" s="592">
        <f t="shared" si="946"/>
        <v>2.0156320097942891E-4</v>
      </c>
      <c r="PS48" s="592">
        <f t="shared" si="947"/>
        <v>0.34961137168271988</v>
      </c>
      <c r="PT48" s="594">
        <f t="shared" si="948"/>
        <v>0.30476355988089648</v>
      </c>
      <c r="PU48" s="334"/>
      <c r="PV48" s="310">
        <f t="shared" si="286"/>
        <v>4.6064032358673774</v>
      </c>
      <c r="PW48" s="281">
        <f t="shared" si="287"/>
        <v>-4.4870672100127962E-4</v>
      </c>
      <c r="PX48" s="4"/>
      <c r="QA48" s="133">
        <f t="shared" si="288"/>
        <v>952.90099926308017</v>
      </c>
      <c r="QB48" s="323">
        <f t="shared" si="289"/>
        <v>96.355018626572956</v>
      </c>
      <c r="QC48" s="258"/>
      <c r="QD48" s="323">
        <f t="shared" si="967"/>
        <v>3366.47</v>
      </c>
      <c r="QF48" s="133">
        <f t="shared" si="949"/>
        <v>1820.7637992630796</v>
      </c>
      <c r="QH48" s="133">
        <f t="shared" si="290"/>
        <v>166.05401862657098</v>
      </c>
      <c r="QJ48" s="390">
        <f>'лист 1'!E65</f>
        <v>1650.96</v>
      </c>
      <c r="QK48" s="390">
        <f>'лист 1'!F65</f>
        <v>151.1</v>
      </c>
      <c r="QM48" s="389">
        <f t="shared" si="291"/>
        <v>0</v>
      </c>
      <c r="QN48" s="389">
        <f t="shared" si="292"/>
        <v>0</v>
      </c>
      <c r="QP48" s="4">
        <f t="shared" si="293"/>
        <v>14568.245943735399</v>
      </c>
      <c r="QQ48" s="4">
        <f t="shared" si="294"/>
        <v>15505.8077437354</v>
      </c>
      <c r="QS48" s="395">
        <f t="shared" si="295"/>
        <v>16.709998306831793</v>
      </c>
      <c r="QU48" s="5">
        <v>1</v>
      </c>
    </row>
    <row r="49" spans="1:463" ht="15.05" customHeight="1" x14ac:dyDescent="0.3">
      <c r="A49" s="452">
        <f t="shared" si="639"/>
        <v>38</v>
      </c>
      <c r="B49" s="25" t="s">
        <v>300</v>
      </c>
      <c r="C49" s="26">
        <v>9</v>
      </c>
      <c r="D49" s="256">
        <v>3766.74</v>
      </c>
      <c r="E49" s="27">
        <v>3766.74</v>
      </c>
      <c r="F49" s="28">
        <v>406.43</v>
      </c>
      <c r="G49" s="311">
        <f t="shared" si="280"/>
        <v>3360.31</v>
      </c>
      <c r="H49" s="27"/>
      <c r="I49" s="257"/>
      <c r="J49" s="32">
        <v>3.2997667202385115</v>
      </c>
      <c r="K49" s="33">
        <v>4.063266720238512</v>
      </c>
      <c r="L49" s="33">
        <v>2.6188000000000007</v>
      </c>
      <c r="M49" s="122">
        <v>3.0362000000000009</v>
      </c>
      <c r="N49" s="1">
        <v>0.41739999999999999</v>
      </c>
      <c r="O49" s="2">
        <v>0.61739999999999995</v>
      </c>
      <c r="P49" s="2">
        <v>0.26356672023851113</v>
      </c>
      <c r="Q49" s="2">
        <v>1.54E-2</v>
      </c>
      <c r="R49" s="2">
        <v>0.46179999999999999</v>
      </c>
      <c r="S49" s="2">
        <v>0</v>
      </c>
      <c r="T49" s="2">
        <v>0.57879999999999998</v>
      </c>
      <c r="U49" s="2">
        <v>0.02</v>
      </c>
      <c r="V49" s="2">
        <v>6.9999999999999999E-4</v>
      </c>
      <c r="W49" s="2">
        <v>3.2199999999999999E-2</v>
      </c>
      <c r="X49" s="2">
        <v>9.5600000000000004E-2</v>
      </c>
      <c r="Y49" s="2">
        <v>0.76690000000000003</v>
      </c>
      <c r="Z49" s="2">
        <v>0.14580000000000001</v>
      </c>
      <c r="AA49" s="2">
        <v>2.0000000000000001E-4</v>
      </c>
      <c r="AB49" s="2">
        <v>0.3458</v>
      </c>
      <c r="AC49" s="3">
        <v>0.30170000000000002</v>
      </c>
      <c r="AD49" s="123">
        <v>606.15</v>
      </c>
      <c r="AE49" s="60">
        <v>133.35300000000001</v>
      </c>
      <c r="AF49" s="60">
        <v>407.97107595</v>
      </c>
      <c r="AG49" s="60">
        <f t="shared" si="832"/>
        <v>40.378529271075301</v>
      </c>
      <c r="AH49" s="60">
        <f t="shared" si="833"/>
        <v>127.670468507793</v>
      </c>
      <c r="AI49" s="60">
        <v>15.5240387989583</v>
      </c>
      <c r="AJ49" s="60">
        <v>84.898862450284</v>
      </c>
      <c r="AK49" s="60">
        <f t="shared" si="834"/>
        <v>1.6423684941007441</v>
      </c>
      <c r="AL49" s="60">
        <f t="shared" si="835"/>
        <v>49.688587428552815</v>
      </c>
      <c r="AM49" s="60">
        <v>62.394848859962124</v>
      </c>
      <c r="AN49" s="124">
        <v>1572.3501912710456</v>
      </c>
      <c r="AO49" s="123">
        <v>861.7</v>
      </c>
      <c r="AP49" s="60">
        <v>189.57400000000001</v>
      </c>
      <c r="AQ49" s="60">
        <v>579.96977010000001</v>
      </c>
      <c r="AR49" s="60">
        <f t="shared" si="836"/>
        <v>57.401928025877403</v>
      </c>
      <c r="AS49" s="60">
        <f t="shared" si="837"/>
        <v>181.495739855094</v>
      </c>
      <c r="AT49" s="125">
        <v>89.0204671587083</v>
      </c>
      <c r="AU49" s="126">
        <v>18.283401476876232</v>
      </c>
      <c r="AV49" s="60">
        <v>125.5792893198857</v>
      </c>
      <c r="AW49" s="60">
        <f t="shared" si="838"/>
        <v>2.4293313518931892</v>
      </c>
      <c r="AX49" s="60">
        <f t="shared" si="839"/>
        <v>73.497539501670872</v>
      </c>
      <c r="AY49" s="60">
        <v>92.292176328929713</v>
      </c>
      <c r="AZ49" s="124">
        <v>2325.7628434890285</v>
      </c>
      <c r="BA49" s="127">
        <v>126</v>
      </c>
      <c r="BB49" s="60">
        <v>642.24299999999982</v>
      </c>
      <c r="BC49" s="60">
        <v>66.976758402926393</v>
      </c>
      <c r="BD49" s="61">
        <v>53.581406722341114</v>
      </c>
      <c r="BE49" s="61">
        <v>13.395351680585279</v>
      </c>
      <c r="BF49" s="60">
        <v>25.116288749999995</v>
      </c>
      <c r="BG49" s="61">
        <v>20.093030999999996</v>
      </c>
      <c r="BH49" s="61">
        <v>5.0232577499999991</v>
      </c>
      <c r="BI49" s="60">
        <v>53.606531442163607</v>
      </c>
      <c r="BJ49" s="61">
        <f t="shared" si="840"/>
        <v>31.374187444092211</v>
      </c>
      <c r="BK49" s="60">
        <f t="shared" si="841"/>
        <v>1.037018350748655</v>
      </c>
      <c r="BL49" s="60">
        <v>39.397128929754494</v>
      </c>
      <c r="BM49" s="124">
        <v>992.80764902981309</v>
      </c>
      <c r="BN49" s="123">
        <v>21.31</v>
      </c>
      <c r="BO49" s="60">
        <v>4.6882000000000001</v>
      </c>
      <c r="BP49" s="60">
        <v>14.342759429999999</v>
      </c>
      <c r="BQ49" s="60">
        <f t="shared" si="842"/>
        <v>1.4195602718248199</v>
      </c>
      <c r="BR49" s="60">
        <f t="shared" si="843"/>
        <v>4.4884231360242</v>
      </c>
      <c r="BS49" s="60">
        <v>2.5870370554500002</v>
      </c>
      <c r="BT49" s="60">
        <v>3.1337437434378494</v>
      </c>
      <c r="BU49" s="60">
        <f t="shared" si="844"/>
        <v>6.0622272716805203E-2</v>
      </c>
      <c r="BV49" s="60">
        <f t="shared" si="845"/>
        <v>1.8340799332343833</v>
      </c>
      <c r="BW49" s="60">
        <v>2.3030870114443922</v>
      </c>
      <c r="BX49" s="124">
        <v>58.037792688398675</v>
      </c>
      <c r="BY49" s="59">
        <v>1147.6400000000001</v>
      </c>
      <c r="BZ49" s="60">
        <v>83.777720000000002</v>
      </c>
      <c r="CA49" s="61">
        <f t="shared" si="846"/>
        <v>49.032418628960002</v>
      </c>
      <c r="CB49" s="61">
        <f t="shared" si="847"/>
        <v>1.6206799934000002</v>
      </c>
      <c r="CC49" s="60">
        <v>61.570886000000002</v>
      </c>
      <c r="CD49" s="62">
        <v>1551.5863272000001</v>
      </c>
      <c r="CE49" s="123"/>
      <c r="CF49" s="60">
        <v>0</v>
      </c>
      <c r="CG49" s="61">
        <f t="shared" si="848"/>
        <v>0</v>
      </c>
      <c r="CH49" s="61">
        <f t="shared" si="849"/>
        <v>0</v>
      </c>
      <c r="CI49" s="60">
        <v>0</v>
      </c>
      <c r="CJ49" s="124">
        <v>0</v>
      </c>
      <c r="CK49" s="128">
        <v>804.2962957429429</v>
      </c>
      <c r="CL49" s="129">
        <v>176.94518506344744</v>
      </c>
      <c r="CM49" s="129">
        <v>86.824258367999306</v>
      </c>
      <c r="CN49" s="130">
        <v>59.896220603714291</v>
      </c>
      <c r="CO49" s="131">
        <f t="shared" si="673"/>
        <v>29.196412733280532</v>
      </c>
      <c r="CP49" s="129">
        <v>541.33403473867497</v>
      </c>
      <c r="CQ49" s="131">
        <f t="shared" si="850"/>
        <v>53.577994754225621</v>
      </c>
      <c r="CR49" s="129">
        <v>169.40507283112095</v>
      </c>
      <c r="CS49" s="129">
        <v>117.48618349565365</v>
      </c>
      <c r="CT49" s="131">
        <f t="shared" si="851"/>
        <v>2.2727702197234199</v>
      </c>
      <c r="CU49" s="131">
        <f t="shared" si="852"/>
        <v>68.760903642134224</v>
      </c>
      <c r="CV49" s="129">
        <f t="shared" si="674"/>
        <v>1726.8859574087182</v>
      </c>
      <c r="CW49" s="124">
        <f t="shared" si="675"/>
        <v>2175.8763063349852</v>
      </c>
      <c r="CX49" s="123">
        <v>55.974000000000011</v>
      </c>
      <c r="CY49" s="60">
        <v>4.0861020000000003</v>
      </c>
      <c r="CZ49" s="60">
        <f t="shared" si="853"/>
        <v>7.9045643190000014E-2</v>
      </c>
      <c r="DA49" s="60">
        <f t="shared" si="854"/>
        <v>2.3914647453360001</v>
      </c>
      <c r="DB49" s="60">
        <v>3.0030051000000002</v>
      </c>
      <c r="DC49" s="124">
        <v>75.675728520000021</v>
      </c>
      <c r="DD49" s="123">
        <v>1.8560000000000001</v>
      </c>
      <c r="DE49" s="60">
        <v>0.135488</v>
      </c>
      <c r="DF49" s="60">
        <f t="shared" si="855"/>
        <v>2.6210153600000003E-3</v>
      </c>
      <c r="DG49" s="60">
        <f t="shared" si="856"/>
        <v>7.9296790783999996E-2</v>
      </c>
      <c r="DH49" s="60">
        <v>9.9574399999999993E-2</v>
      </c>
      <c r="DI49" s="124">
        <v>2.50927488</v>
      </c>
      <c r="DJ49" s="59">
        <v>46.961279634588003</v>
      </c>
      <c r="DK49" s="60">
        <v>10.33148151960936</v>
      </c>
      <c r="DL49" s="60">
        <v>0.77037258670162956</v>
      </c>
      <c r="DM49" s="60">
        <v>31.607430141898359</v>
      </c>
      <c r="DN49" s="60">
        <f t="shared" si="857"/>
        <v>3.1283137908642482</v>
      </c>
      <c r="DO49" s="60">
        <f t="shared" si="858"/>
        <v>9.8912291886056725</v>
      </c>
      <c r="DP49" s="60">
        <v>6.5459511634442062</v>
      </c>
      <c r="DQ49" s="60">
        <f t="shared" si="859"/>
        <v>0.12663142525682819</v>
      </c>
      <c r="DR49" s="60">
        <f t="shared" si="860"/>
        <v>3.8311357455266637</v>
      </c>
      <c r="DS49" s="60">
        <v>4.8108257523120779</v>
      </c>
      <c r="DT49" s="62">
        <v>121.23280895826436</v>
      </c>
      <c r="DU49" s="123">
        <v>138.44</v>
      </c>
      <c r="DV49" s="60">
        <v>30.456800000000001</v>
      </c>
      <c r="DW49" s="60">
        <v>93.177457320000002</v>
      </c>
      <c r="DX49" s="60">
        <f t="shared" si="861"/>
        <v>9.2221456607896801</v>
      </c>
      <c r="DY49" s="60">
        <f t="shared" si="862"/>
        <v>29.158953493720801</v>
      </c>
      <c r="DZ49" s="60">
        <v>2.7028095759166701</v>
      </c>
      <c r="EA49" s="60">
        <v>1.5735680187500001</v>
      </c>
      <c r="EB49" s="60"/>
      <c r="EC49" s="60">
        <v>19.443596348770665</v>
      </c>
      <c r="ED49" s="60">
        <f t="shared" si="863"/>
        <v>0.37613637136696854</v>
      </c>
      <c r="EE49" s="60">
        <f t="shared" si="864"/>
        <v>11.37971474785231</v>
      </c>
      <c r="EF49" s="60">
        <v>14.289711563171867</v>
      </c>
      <c r="EG49" s="124">
        <v>360.10073139193099</v>
      </c>
      <c r="EH49" s="128">
        <v>634.02930423095233</v>
      </c>
      <c r="EI49" s="129">
        <v>139.48644693080951</v>
      </c>
      <c r="EJ49" s="129">
        <v>936.30943520650987</v>
      </c>
      <c r="EK49" s="129">
        <v>426.7353253005553</v>
      </c>
      <c r="EL49" s="129">
        <f t="shared" si="865"/>
        <v>42.235702086297167</v>
      </c>
      <c r="EM49" s="129">
        <v>133.54255269955578</v>
      </c>
      <c r="EN49" s="129">
        <v>155.96891735182439</v>
      </c>
      <c r="EO49" s="129">
        <f t="shared" si="866"/>
        <v>3.0172187061710432</v>
      </c>
      <c r="EP49" s="129">
        <f t="shared" si="867"/>
        <v>91.283616320667562</v>
      </c>
      <c r="EQ49" s="129">
        <v>2292.5294290206516</v>
      </c>
      <c r="ER49" s="124">
        <v>2888.5870805660211</v>
      </c>
      <c r="ES49" s="123">
        <v>205.95</v>
      </c>
      <c r="ET49" s="60">
        <v>45.308999999999997</v>
      </c>
      <c r="EU49" s="60">
        <v>138.61526534999999</v>
      </c>
      <c r="EV49" s="60">
        <f t="shared" si="868"/>
        <v>13.7193072727509</v>
      </c>
      <c r="EW49" s="60">
        <f t="shared" si="869"/>
        <v>43.378261138628993</v>
      </c>
      <c r="EX49" s="60">
        <v>16.274794382500001</v>
      </c>
      <c r="EY49" s="60">
        <v>29.648881360472501</v>
      </c>
      <c r="EZ49" s="60">
        <f t="shared" si="870"/>
        <v>0.57355760991834059</v>
      </c>
      <c r="FA49" s="60">
        <f t="shared" si="871"/>
        <v>17.35254149608102</v>
      </c>
      <c r="FB49" s="60">
        <v>21.789897054648598</v>
      </c>
      <c r="FC49" s="124">
        <v>549.10540577714517</v>
      </c>
      <c r="FD49" s="123">
        <v>0.83333333333333293</v>
      </c>
      <c r="FE49" s="60">
        <v>6.0833333333333302E-2</v>
      </c>
      <c r="FF49" s="60">
        <f t="shared" si="872"/>
        <v>1.1768208333333328E-3</v>
      </c>
      <c r="FG49" s="60">
        <f t="shared" si="873"/>
        <v>3.5603803333333316E-2</v>
      </c>
      <c r="FH49" s="60">
        <v>4.4708333333333301E-2</v>
      </c>
      <c r="FI49" s="124">
        <v>1.1266499999999995</v>
      </c>
      <c r="FJ49" s="123">
        <v>963.43463066666595</v>
      </c>
      <c r="FK49" s="60">
        <v>70.330728038666606</v>
      </c>
      <c r="FL49" s="60">
        <f t="shared" si="874"/>
        <v>1.3605479339080055</v>
      </c>
      <c r="FM49" s="60">
        <f t="shared" si="875"/>
        <v>41.162324537734328</v>
      </c>
      <c r="FN49" s="60">
        <v>51.688499999999998</v>
      </c>
      <c r="FO49" s="124">
        <v>1302.544630446399</v>
      </c>
      <c r="FP49" s="123">
        <v>749.70513333333156</v>
      </c>
      <c r="FQ49" s="60">
        <v>54.728474733333201</v>
      </c>
      <c r="FR49" s="60">
        <f t="shared" si="876"/>
        <v>1.0587223437163309</v>
      </c>
      <c r="FS49" s="60">
        <f t="shared" si="877"/>
        <v>32.030824950228457</v>
      </c>
      <c r="FT49" s="60">
        <v>40.221680403333302</v>
      </c>
      <c r="FU49" s="62">
        <v>1013.5863461639976</v>
      </c>
      <c r="FV49" s="132">
        <f t="shared" si="676"/>
        <v>4048.9809931223494</v>
      </c>
      <c r="FW49" s="133">
        <f t="shared" si="677"/>
        <v>1123.3589097052559</v>
      </c>
      <c r="FX49" s="133">
        <f t="shared" si="678"/>
        <v>121.15425193249789</v>
      </c>
      <c r="FY49" s="133">
        <f t="shared" si="679"/>
        <v>642.24299999999982</v>
      </c>
      <c r="FZ49" s="133">
        <f t="shared" si="680"/>
        <v>1147.6400000000001</v>
      </c>
      <c r="GA49" s="133">
        <f t="shared" si="681"/>
        <v>0</v>
      </c>
      <c r="GB49" s="133">
        <f t="shared" si="682"/>
        <v>55.974000000000011</v>
      </c>
      <c r="GC49" s="133">
        <f t="shared" si="683"/>
        <v>1.8560000000000001</v>
      </c>
      <c r="GD49" s="133">
        <f t="shared" si="684"/>
        <v>963.43463066666595</v>
      </c>
      <c r="GE49" s="133">
        <f t="shared" si="685"/>
        <v>749.70513333333156</v>
      </c>
      <c r="GF49" s="133">
        <f t="shared" si="686"/>
        <v>2233.7531183311285</v>
      </c>
      <c r="GG49" s="134">
        <f t="shared" si="687"/>
        <v>852.81745503766297</v>
      </c>
      <c r="GH49" s="134">
        <f t="shared" si="688"/>
        <v>221.08348113370513</v>
      </c>
      <c r="GI49" s="133">
        <f t="shared" si="689"/>
        <v>809.43130278126966</v>
      </c>
      <c r="GJ49" s="134">
        <f t="shared" si="690"/>
        <v>577.95577245374943</v>
      </c>
      <c r="GK49" s="135">
        <f t="shared" si="691"/>
        <v>15.658448552303664</v>
      </c>
      <c r="GL49" s="132">
        <f t="shared" si="692"/>
        <v>11897.531339872499</v>
      </c>
      <c r="GM49" s="136">
        <f t="shared" si="693"/>
        <v>14990.889488239349</v>
      </c>
      <c r="GN49" s="114">
        <f t="shared" si="694"/>
        <v>12425.71681487535</v>
      </c>
      <c r="GO49" s="115">
        <f t="shared" si="695"/>
        <v>6779.8798999434111</v>
      </c>
      <c r="GP49" s="115">
        <f t="shared" si="696"/>
        <v>447.57314189455184</v>
      </c>
      <c r="GQ49" s="30">
        <f t="shared" si="697"/>
        <v>0.54563289997297626</v>
      </c>
      <c r="GR49" s="31">
        <f t="shared" si="698"/>
        <v>3.6019905214542083E-2</v>
      </c>
      <c r="GS49" s="137">
        <f t="shared" si="878"/>
        <v>1.091080158743498</v>
      </c>
      <c r="GT49" s="116">
        <f t="shared" si="699"/>
        <v>14990.889488239349</v>
      </c>
      <c r="GU49" s="115">
        <f t="shared" si="700"/>
        <v>6904.4903179733401</v>
      </c>
      <c r="GV49" s="115">
        <f t="shared" si="701"/>
        <v>450.94918883931842</v>
      </c>
      <c r="GW49" s="24">
        <f t="shared" si="702"/>
        <v>0.46057909528250812</v>
      </c>
      <c r="GX49" s="117">
        <f t="shared" si="703"/>
        <v>3.0081549810176175E-2</v>
      </c>
      <c r="GY49" s="137">
        <f t="shared" si="879"/>
        <v>1.0768323762963654</v>
      </c>
      <c r="GZ49" s="114">
        <f t="shared" si="704"/>
        <v>9860.558974574491</v>
      </c>
      <c r="HA49" s="115">
        <f t="shared" si="705"/>
        <v>5527.2413782190015</v>
      </c>
      <c r="HB49" s="115">
        <f t="shared" si="706"/>
        <v>300.49037605833689</v>
      </c>
      <c r="HC49" s="30">
        <f t="shared" si="707"/>
        <v>0.56054037022353653</v>
      </c>
      <c r="HD49" s="31">
        <f t="shared" si="708"/>
        <v>3.0473969765117077E-2</v>
      </c>
      <c r="HE49" s="137">
        <f t="shared" si="880"/>
        <v>1.0925570939306448</v>
      </c>
      <c r="HF49" s="114">
        <f t="shared" si="709"/>
        <v>11432.909165845536</v>
      </c>
      <c r="HG49" s="115">
        <f t="shared" si="710"/>
        <v>6731.6514990043524</v>
      </c>
      <c r="HH49" s="115">
        <f t="shared" si="711"/>
        <v>353.43670724245874</v>
      </c>
      <c r="HI49" s="30">
        <f t="shared" si="712"/>
        <v>0.58879602744630954</v>
      </c>
      <c r="HJ49" s="31">
        <f t="shared" si="713"/>
        <v>3.0913978421022455E-2</v>
      </c>
      <c r="HK49" s="138">
        <f t="shared" si="881"/>
        <v>1.0970529127582531</v>
      </c>
      <c r="HL49" s="29">
        <f t="shared" si="714"/>
        <v>3.6003099969343468</v>
      </c>
      <c r="HM49" s="30">
        <f t="shared" si="715"/>
        <v>4.3754571578803763</v>
      </c>
      <c r="HN49" s="30">
        <f t="shared" si="716"/>
        <v>2.8611885175855734</v>
      </c>
      <c r="HO49" s="31">
        <f t="shared" si="717"/>
        <v>3.3308720537166092</v>
      </c>
      <c r="HR49" s="32">
        <f t="shared" si="718"/>
        <v>955.88104824234188</v>
      </c>
      <c r="HS49" s="33">
        <f t="shared" si="882"/>
        <v>1105.6676085019169</v>
      </c>
      <c r="HT49" s="33">
        <f t="shared" si="719"/>
        <v>42.020897765176045</v>
      </c>
      <c r="HU49" s="33">
        <f t="shared" si="883"/>
        <v>48.529934829001817</v>
      </c>
      <c r="HV49" s="33">
        <f t="shared" si="720"/>
        <v>1247.8969771992424</v>
      </c>
      <c r="HW49" s="30">
        <f t="shared" si="721"/>
        <v>0.76599356013162567</v>
      </c>
      <c r="HX49" s="31">
        <f t="shared" si="722"/>
        <v>3.3673370905575067E-2</v>
      </c>
      <c r="HY49" s="139">
        <f t="shared" si="884"/>
        <v>1.1252471960258992</v>
      </c>
      <c r="HZ49" s="32">
        <f t="shared" si="723"/>
        <v>1362.3658008152531</v>
      </c>
      <c r="IA49" s="33">
        <f t="shared" si="885"/>
        <v>1575.8485218030035</v>
      </c>
      <c r="IB49" s="33">
        <f t="shared" si="724"/>
        <v>78.114660854646814</v>
      </c>
      <c r="IC49" s="33">
        <f t="shared" si="886"/>
        <v>90.214621821031614</v>
      </c>
      <c r="ID49" s="33">
        <f t="shared" si="725"/>
        <v>1845.843526578594</v>
      </c>
      <c r="IE49" s="30">
        <f t="shared" si="726"/>
        <v>0.73807220449530619</v>
      </c>
      <c r="IF49" s="31">
        <f t="shared" si="727"/>
        <v>4.2319221391120869E-2</v>
      </c>
      <c r="IG49" s="139">
        <f t="shared" si="887"/>
        <v>1.1222111618378992</v>
      </c>
      <c r="IH49" s="32">
        <f t="shared" si="728"/>
        <v>38.2765086817925</v>
      </c>
      <c r="II49" s="33">
        <f t="shared" si="888"/>
        <v>44.27443759222939</v>
      </c>
      <c r="IJ49" s="33">
        <f t="shared" si="729"/>
        <v>74.711456073089764</v>
      </c>
      <c r="IK49" s="33">
        <f t="shared" si="889"/>
        <v>86.284260618811373</v>
      </c>
      <c r="IL49" s="33">
        <f t="shared" si="730"/>
        <v>787.9425785950898</v>
      </c>
      <c r="IM49" s="30">
        <f t="shared" si="731"/>
        <v>4.8577789450139797E-2</v>
      </c>
      <c r="IN49" s="31">
        <f t="shared" si="732"/>
        <v>9.4818401876823444E-2</v>
      </c>
      <c r="IO49" s="139">
        <f t="shared" si="890"/>
        <v>1.0222995100575569</v>
      </c>
      <c r="IP49" s="32">
        <f t="shared" si="733"/>
        <v>33.711653744495464</v>
      </c>
      <c r="IQ49" s="33">
        <f t="shared" si="891"/>
        <v>38.994269886257904</v>
      </c>
      <c r="IR49" s="33">
        <f t="shared" si="734"/>
        <v>1.4801825445416252</v>
      </c>
      <c r="IS49" s="33">
        <f t="shared" si="892"/>
        <v>1.7094628206911231</v>
      </c>
      <c r="IT49" s="33">
        <f t="shared" si="735"/>
        <v>46.061740228887835</v>
      </c>
      <c r="IU49" s="30">
        <f t="shared" si="736"/>
        <v>0.73187972440852422</v>
      </c>
      <c r="IV49" s="31">
        <f t="shared" si="737"/>
        <v>3.213475081893067E-2</v>
      </c>
      <c r="IW49" s="139">
        <f t="shared" si="893"/>
        <v>1.1196632257166683</v>
      </c>
      <c r="IX49" s="32">
        <f t="shared" si="738"/>
        <v>59.819550727331205</v>
      </c>
      <c r="IY49" s="33">
        <f t="shared" si="894"/>
        <v>69.193274326304007</v>
      </c>
      <c r="IZ49" s="33">
        <f t="shared" si="739"/>
        <v>1.6206799934000002</v>
      </c>
      <c r="JA49" s="33">
        <f t="shared" si="895"/>
        <v>1.8717233243776603</v>
      </c>
      <c r="JB49" s="33">
        <f t="shared" si="740"/>
        <v>1231.4177200000001</v>
      </c>
      <c r="JC49" s="30">
        <f t="shared" si="741"/>
        <v>4.857778945013979E-2</v>
      </c>
      <c r="JD49" s="31">
        <f t="shared" si="742"/>
        <v>1.3161090400745574E-3</v>
      </c>
      <c r="JE49" s="139">
        <f t="shared" si="743"/>
        <v>1.0078160048971445</v>
      </c>
      <c r="JF49" s="32">
        <f t="shared" si="744"/>
        <v>0</v>
      </c>
      <c r="JG49" s="33">
        <f t="shared" si="896"/>
        <v>0</v>
      </c>
      <c r="JH49" s="33">
        <f t="shared" si="745"/>
        <v>0</v>
      </c>
      <c r="JI49" s="33">
        <f t="shared" si="897"/>
        <v>0</v>
      </c>
      <c r="JJ49" s="33">
        <f t="shared" si="746"/>
        <v>0</v>
      </c>
      <c r="JK49" s="30"/>
      <c r="JL49" s="31"/>
      <c r="JM49" s="139"/>
      <c r="JN49" s="32">
        <f t="shared" si="747"/>
        <v>1271.8039721037617</v>
      </c>
      <c r="JO49" s="33">
        <f t="shared" si="898"/>
        <v>1471.0956545324211</v>
      </c>
      <c r="JP49" s="33">
        <f t="shared" si="748"/>
        <v>85.047177707229579</v>
      </c>
      <c r="JQ49" s="33">
        <f t="shared" si="899"/>
        <v>98.220985534079446</v>
      </c>
      <c r="JR49" s="33">
        <f t="shared" si="749"/>
        <v>1726.8859574087185</v>
      </c>
      <c r="JS49" s="30">
        <f t="shared" si="750"/>
        <v>0.73647247326752785</v>
      </c>
      <c r="JT49" s="31">
        <f t="shared" si="751"/>
        <v>4.9248867501851284E-2</v>
      </c>
      <c r="JU49" s="139">
        <f t="shared" si="900"/>
        <v>1.1230338861370583</v>
      </c>
      <c r="JV49" s="32">
        <f t="shared" si="752"/>
        <v>2.9175869893099202</v>
      </c>
      <c r="JW49" s="33">
        <f t="shared" si="901"/>
        <v>3.3747728705347848</v>
      </c>
      <c r="JX49" s="33">
        <f t="shared" si="753"/>
        <v>7.9045643190000014E-2</v>
      </c>
      <c r="JY49" s="33">
        <f t="shared" si="902"/>
        <v>9.1289813320131016E-2</v>
      </c>
      <c r="JZ49" s="33">
        <f t="shared" si="754"/>
        <v>60.060102000000015</v>
      </c>
      <c r="KA49" s="30">
        <f t="shared" si="755"/>
        <v>4.857778945013979E-2</v>
      </c>
      <c r="KB49" s="31">
        <f t="shared" si="756"/>
        <v>1.3161090400745572E-3</v>
      </c>
      <c r="KC49" s="139">
        <f t="shared" si="903"/>
        <v>1.0078160048971445</v>
      </c>
      <c r="KD49" s="32">
        <f t="shared" si="757"/>
        <v>9.6742084756479996E-2</v>
      </c>
      <c r="KE49" s="33">
        <f t="shared" si="904"/>
        <v>0.11190156943782041</v>
      </c>
      <c r="KF49" s="33">
        <f t="shared" si="758"/>
        <v>2.6210153600000003E-3</v>
      </c>
      <c r="KG49" s="33">
        <f t="shared" si="905"/>
        <v>3.0270106392640004E-3</v>
      </c>
      <c r="KH49" s="33">
        <f t="shared" si="759"/>
        <v>1.9914879999999999</v>
      </c>
      <c r="KI49" s="30">
        <f t="shared" si="760"/>
        <v>4.8577789450139797E-2</v>
      </c>
      <c r="KJ49" s="31">
        <f t="shared" si="761"/>
        <v>1.3161090400745576E-3</v>
      </c>
      <c r="KK49" s="139">
        <f t="shared" si="906"/>
        <v>1.0078160048971445</v>
      </c>
      <c r="KL49" s="32">
        <f t="shared" si="762"/>
        <v>74.034046373838819</v>
      </c>
      <c r="KM49" s="33">
        <f t="shared" si="907"/>
        <v>85.635181440619363</v>
      </c>
      <c r="KN49" s="33">
        <f t="shared" si="763"/>
        <v>3.2549452161210763</v>
      </c>
      <c r="KO49" s="33">
        <f t="shared" si="908"/>
        <v>3.7591362300982314</v>
      </c>
      <c r="KP49" s="33">
        <f t="shared" si="764"/>
        <v>96.216515046241554</v>
      </c>
      <c r="KQ49" s="30">
        <f t="shared" si="765"/>
        <v>0.76945258657786697</v>
      </c>
      <c r="KR49" s="31">
        <f t="shared" si="766"/>
        <v>3.3829381728872149E-2</v>
      </c>
      <c r="KS49" s="139">
        <f t="shared" si="909"/>
        <v>1.125813391546554</v>
      </c>
      <c r="KT49" s="32">
        <f t="shared" si="767"/>
        <v>218.35397525471919</v>
      </c>
      <c r="KU49" s="33">
        <f t="shared" si="910"/>
        <v>252.5700431771337</v>
      </c>
      <c r="KV49" s="33">
        <f t="shared" si="768"/>
        <v>9.5982820321566482</v>
      </c>
      <c r="KW49" s="33">
        <f t="shared" si="911"/>
        <v>11.085055918937714</v>
      </c>
      <c r="KX49" s="33">
        <f t="shared" si="769"/>
        <v>285.79423126343727</v>
      </c>
      <c r="KY49" s="30">
        <f t="shared" si="770"/>
        <v>0.76402513196092647</v>
      </c>
      <c r="KZ49" s="31">
        <f t="shared" si="771"/>
        <v>3.3584589827879402E-2</v>
      </c>
      <c r="LA49" s="139">
        <f t="shared" si="912"/>
        <v>1.1249249911426158</v>
      </c>
      <c r="LB49" s="32">
        <f t="shared" si="772"/>
        <v>1047.8036773664344</v>
      </c>
      <c r="LC49" s="33">
        <f t="shared" si="913"/>
        <v>1211.9945136097547</v>
      </c>
      <c r="LD49" s="33">
        <f t="shared" si="773"/>
        <v>45.25292079246821</v>
      </c>
      <c r="LE49" s="33">
        <f t="shared" si="914"/>
        <v>52.262598223221538</v>
      </c>
      <c r="LF49" s="33">
        <f t="shared" si="774"/>
        <v>2292.5294290206516</v>
      </c>
      <c r="LG49" s="30">
        <f t="shared" si="775"/>
        <v>0.45705135301754746</v>
      </c>
      <c r="LH49" s="31">
        <f t="shared" si="776"/>
        <v>1.9739297659441546E-2</v>
      </c>
      <c r="LI49" s="139">
        <f t="shared" si="915"/>
        <v>1.0746775642252973</v>
      </c>
      <c r="LJ49" s="32">
        <f t="shared" si="777"/>
        <v>325.35057921434617</v>
      </c>
      <c r="LK49" s="33">
        <f t="shared" si="916"/>
        <v>376.33301497723426</v>
      </c>
      <c r="LL49" s="33">
        <f t="shared" si="778"/>
        <v>14.292864882669241</v>
      </c>
      <c r="LM49" s="33">
        <f t="shared" si="917"/>
        <v>16.506829652994707</v>
      </c>
      <c r="LN49" s="33">
        <f t="shared" si="779"/>
        <v>435.79794109297234</v>
      </c>
      <c r="LO49" s="30">
        <f t="shared" si="780"/>
        <v>0.74656291032117672</v>
      </c>
      <c r="LP49" s="31">
        <f t="shared" si="781"/>
        <v>3.2796999560904365E-2</v>
      </c>
      <c r="LQ49" s="139">
        <f t="shared" si="918"/>
        <v>1.1220666632793126</v>
      </c>
      <c r="LR49" s="32">
        <f t="shared" si="782"/>
        <v>4.3436640066666643E-2</v>
      </c>
      <c r="LS49" s="33">
        <f t="shared" si="919"/>
        <v>5.0243161565113312E-2</v>
      </c>
      <c r="LT49" s="33">
        <f t="shared" si="783"/>
        <v>1.1768208333333328E-3</v>
      </c>
      <c r="LU49" s="33">
        <f t="shared" si="920"/>
        <v>1.359110380416666E-3</v>
      </c>
      <c r="LV49" s="33">
        <f t="shared" si="784"/>
        <v>0.89416666666666633</v>
      </c>
      <c r="LW49" s="30">
        <f t="shared" si="785"/>
        <v>4.857778945013979E-2</v>
      </c>
      <c r="LX49" s="31">
        <f t="shared" si="786"/>
        <v>1.3161090400745572E-3</v>
      </c>
      <c r="LY49" s="139">
        <f t="shared" si="921"/>
        <v>1.0078160048971445</v>
      </c>
      <c r="LZ49" s="32">
        <f t="shared" si="787"/>
        <v>50.218035936035882</v>
      </c>
      <c r="MA49" s="33">
        <f t="shared" si="922"/>
        <v>58.087202167212709</v>
      </c>
      <c r="MB49" s="33">
        <f t="shared" si="788"/>
        <v>1.3605479339080055</v>
      </c>
      <c r="MC49" s="33">
        <f t="shared" si="923"/>
        <v>1.5712968088703556</v>
      </c>
      <c r="MD49" s="33">
        <f t="shared" si="789"/>
        <v>1033.7655797193643</v>
      </c>
      <c r="ME49" s="30">
        <f t="shared" si="790"/>
        <v>4.8577779064445679E-2</v>
      </c>
      <c r="MF49" s="31">
        <f t="shared" si="791"/>
        <v>1.3161087586968728E-3</v>
      </c>
      <c r="MG49" s="139">
        <f t="shared" si="924"/>
        <v>1.007816003226121</v>
      </c>
      <c r="MH49" s="32">
        <f t="shared" si="792"/>
        <v>39.077606439278718</v>
      </c>
      <c r="MI49" s="33">
        <f t="shared" si="925"/>
        <v>45.201067368313694</v>
      </c>
      <c r="MJ49" s="33">
        <f t="shared" si="793"/>
        <v>1.0587223437163309</v>
      </c>
      <c r="MK49" s="33">
        <f t="shared" si="926"/>
        <v>1.2227184347579907</v>
      </c>
      <c r="ML49" s="33">
        <f t="shared" si="794"/>
        <v>804.43360806666476</v>
      </c>
      <c r="MM49" s="30">
        <f t="shared" si="795"/>
        <v>4.8577789450139797E-2</v>
      </c>
      <c r="MN49" s="31">
        <f t="shared" si="796"/>
        <v>1.3161090400745574E-3</v>
      </c>
      <c r="MO49" s="139">
        <f t="shared" si="797"/>
        <v>1.0078160048971445</v>
      </c>
      <c r="MP49" s="34">
        <v>3.2997667202385115</v>
      </c>
      <c r="MQ49" s="35">
        <v>4.063266720238512</v>
      </c>
      <c r="MR49" s="35">
        <v>2.6188000000000007</v>
      </c>
      <c r="MS49" s="36">
        <v>3.0362000000000009</v>
      </c>
      <c r="MT49" s="34">
        <f t="shared" si="798"/>
        <v>1.091080158743498</v>
      </c>
      <c r="MU49" s="35">
        <f t="shared" si="958"/>
        <v>1.0768323762963654</v>
      </c>
      <c r="MV49" s="35">
        <f t="shared" si="799"/>
        <v>1.0925570939306448</v>
      </c>
      <c r="MW49" s="36">
        <f t="shared" si="800"/>
        <v>1.0970529127582531</v>
      </c>
      <c r="MX49" s="41">
        <f t="shared" si="801"/>
        <v>3.6003099969343468</v>
      </c>
      <c r="MY49" s="271">
        <f t="shared" si="802"/>
        <v>4.3754571578803763</v>
      </c>
      <c r="MZ49" s="42">
        <f t="shared" si="803"/>
        <v>2.8611885175855734</v>
      </c>
      <c r="NA49" s="140">
        <f t="shared" si="804"/>
        <v>3.3308720537166092</v>
      </c>
      <c r="NB49" s="34">
        <f t="shared" si="805"/>
        <v>1.0910947059035263</v>
      </c>
      <c r="NC49" s="35">
        <f t="shared" si="959"/>
        <v>1.0769230326703716</v>
      </c>
      <c r="ND49" s="35">
        <f t="shared" si="806"/>
        <v>1.0925751071408143</v>
      </c>
      <c r="NE49" s="141">
        <f t="shared" si="960"/>
        <v>1.0970666853967375</v>
      </c>
      <c r="NF49" s="37">
        <f t="shared" si="807"/>
        <v>3.6003579991688826</v>
      </c>
      <c r="NG49" s="38">
        <f t="shared" si="961"/>
        <v>4.3758255189078525</v>
      </c>
      <c r="NH49" s="38">
        <f t="shared" si="808"/>
        <v>2.8612356905803651</v>
      </c>
      <c r="NI49" s="39">
        <f t="shared" si="962"/>
        <v>3.3309138702015755</v>
      </c>
      <c r="NJ49" s="118">
        <f t="shared" si="809"/>
        <v>-4.8002234535715615E-5</v>
      </c>
      <c r="NK49" s="118">
        <f t="shared" si="810"/>
        <v>-3.6836102747628274E-4</v>
      </c>
      <c r="NL49" s="118">
        <f t="shared" si="811"/>
        <v>-4.7172994791733203E-5</v>
      </c>
      <c r="NM49" s="118">
        <f t="shared" si="812"/>
        <v>-4.1816484966261669E-5</v>
      </c>
      <c r="NN49" s="119">
        <f t="shared" si="813"/>
        <v>0.46967817962121033</v>
      </c>
      <c r="NO49" s="120">
        <f t="shared" si="814"/>
        <v>0.69285317131871893</v>
      </c>
      <c r="NP49" s="120">
        <f t="shared" si="815"/>
        <v>0.26944412896730713</v>
      </c>
      <c r="NQ49" s="120">
        <f t="shared" si="816"/>
        <v>1.7242813676036691E-2</v>
      </c>
      <c r="NR49" s="120">
        <f>R49*JE49+0.006</f>
        <v>0.47140943106150135</v>
      </c>
      <c r="NS49" s="120">
        <f t="shared" si="817"/>
        <v>0</v>
      </c>
      <c r="NT49" s="120">
        <f t="shared" si="818"/>
        <v>0.65001201329612934</v>
      </c>
      <c r="NU49" s="120">
        <f t="shared" si="819"/>
        <v>2.0156320097942892E-2</v>
      </c>
      <c r="NV49" s="120">
        <f t="shared" si="820"/>
        <v>7.0547120342800116E-4</v>
      </c>
      <c r="NW49" s="120">
        <f t="shared" si="821"/>
        <v>3.6251191207799037E-2</v>
      </c>
      <c r="NX49" s="120">
        <f t="shared" si="822"/>
        <v>0.10754282915323407</v>
      </c>
      <c r="NY49" s="120">
        <f t="shared" si="823"/>
        <v>0.82417022400438045</v>
      </c>
      <c r="NZ49" s="120">
        <f t="shared" si="824"/>
        <v>0.1635973195061238</v>
      </c>
      <c r="OA49" s="120">
        <f t="shared" si="825"/>
        <v>2.0156320097942891E-4</v>
      </c>
      <c r="OB49" s="120">
        <f t="shared" si="826"/>
        <v>0.34850277391559265</v>
      </c>
      <c r="OC49" s="121">
        <f t="shared" si="827"/>
        <v>0.30405808867746853</v>
      </c>
      <c r="OD49" s="4"/>
      <c r="OE49" s="4">
        <f t="shared" si="927"/>
        <v>16166.166434251034</v>
      </c>
      <c r="OF49" s="4"/>
      <c r="OG49" s="4"/>
      <c r="OH49" s="4">
        <f t="shared" si="928"/>
        <v>0</v>
      </c>
      <c r="OI49" s="4"/>
      <c r="OJ49" s="583">
        <f t="shared" si="929"/>
        <v>14702.892442197008</v>
      </c>
      <c r="OK49" s="284">
        <f t="shared" si="930"/>
        <v>1446.0264000000002</v>
      </c>
      <c r="OL49" s="584">
        <f t="shared" si="968"/>
        <v>9.8349791082599045E-2</v>
      </c>
      <c r="OM49" s="585">
        <f t="shared" si="281"/>
        <v>1425.84</v>
      </c>
      <c r="ON49" s="284">
        <f t="shared" si="969"/>
        <v>1497.1320000000001</v>
      </c>
      <c r="OO49" s="33">
        <f t="shared" si="970"/>
        <v>1.0353420933393747</v>
      </c>
      <c r="OP49" s="586">
        <f t="shared" si="481"/>
        <v>3.4758874963492091E-3</v>
      </c>
      <c r="OQ49" s="33">
        <f t="shared" si="931"/>
        <v>1.520859682588771E-2</v>
      </c>
      <c r="OR49" s="39">
        <f t="shared" si="932"/>
        <v>0.48661802788738906</v>
      </c>
      <c r="OS49" s="587">
        <f t="shared" si="963"/>
        <v>14702.892442197008</v>
      </c>
      <c r="OT49" s="284">
        <f t="shared" si="469"/>
        <v>0</v>
      </c>
      <c r="OU49" s="584"/>
      <c r="OV49" s="585">
        <f t="shared" si="283"/>
        <v>151.1</v>
      </c>
      <c r="OW49" s="284">
        <f t="shared" si="972"/>
        <v>158.655</v>
      </c>
      <c r="OX49" s="33"/>
      <c r="OY49" s="30">
        <f>PY49</f>
        <v>1.0874921915727795E-2</v>
      </c>
      <c r="OZ49" s="33">
        <f>OW49/G49</f>
        <v>4.7214393910085681E-2</v>
      </c>
      <c r="PA49" s="588">
        <f>OZ49+NS49</f>
        <v>4.7214393910085681E-2</v>
      </c>
      <c r="PB49" s="32">
        <f t="shared" si="933"/>
        <v>4.3754571578803763</v>
      </c>
      <c r="PC49" s="589">
        <f t="shared" si="934"/>
        <v>1.014350809412077</v>
      </c>
      <c r="PD49" s="590">
        <f t="shared" si="297"/>
        <v>4.4382485096438256</v>
      </c>
      <c r="PE49" s="591">
        <f t="shared" si="935"/>
        <v>0.46967817962121033</v>
      </c>
      <c r="PF49" s="592">
        <f t="shared" si="936"/>
        <v>0.69285317131871893</v>
      </c>
      <c r="PG49" s="592">
        <f t="shared" si="937"/>
        <v>0.26944412896730713</v>
      </c>
      <c r="PH49" s="592">
        <f t="shared" si="938"/>
        <v>1.7242813676036691E-2</v>
      </c>
      <c r="PI49" s="593">
        <f t="shared" si="284"/>
        <v>0.48661802788738906</v>
      </c>
      <c r="PJ49" s="593">
        <f t="shared" si="285"/>
        <v>4.7214393910085681E-2</v>
      </c>
      <c r="PK49" s="592">
        <f t="shared" si="939"/>
        <v>0.65001201329612934</v>
      </c>
      <c r="PL49" s="592">
        <f t="shared" si="940"/>
        <v>2.0156320097942892E-2</v>
      </c>
      <c r="PM49" s="592">
        <f t="shared" si="941"/>
        <v>7.0547120342800116E-4</v>
      </c>
      <c r="PN49" s="592">
        <f t="shared" si="942"/>
        <v>3.6251191207799037E-2</v>
      </c>
      <c r="PO49" s="592">
        <f t="shared" si="943"/>
        <v>0.10754282915323407</v>
      </c>
      <c r="PP49" s="592">
        <f t="shared" si="944"/>
        <v>0.82417022400438045</v>
      </c>
      <c r="PQ49" s="592">
        <f t="shared" si="945"/>
        <v>0.1635973195061238</v>
      </c>
      <c r="PR49" s="592">
        <f t="shared" si="946"/>
        <v>2.0156320097942891E-4</v>
      </c>
      <c r="PS49" s="592">
        <f t="shared" si="947"/>
        <v>0.34850277391559265</v>
      </c>
      <c r="PT49" s="594">
        <f t="shared" si="948"/>
        <v>0.30405808867746853</v>
      </c>
      <c r="PU49" s="334"/>
      <c r="PV49" s="310">
        <f t="shared" si="286"/>
        <v>4.4382485096438256</v>
      </c>
      <c r="PW49" s="281">
        <f t="shared" si="287"/>
        <v>0</v>
      </c>
      <c r="PX49" s="4">
        <f>PV49/PB49</f>
        <v>1.014350809412077</v>
      </c>
      <c r="PY49" s="444">
        <f>PX49-1-OP49</f>
        <v>1.0874921915727795E-2</v>
      </c>
      <c r="QA49" s="133">
        <f t="shared" si="288"/>
        <v>1584.0818252902736</v>
      </c>
      <c r="QB49" s="323">
        <f t="shared" si="289"/>
        <v>0</v>
      </c>
      <c r="QC49" s="258"/>
      <c r="QD49" s="323">
        <v>0</v>
      </c>
      <c r="QF49" s="133">
        <f t="shared" si="949"/>
        <v>1635.1874252902724</v>
      </c>
      <c r="QH49" s="133">
        <f t="shared" si="290"/>
        <v>158.655</v>
      </c>
      <c r="QJ49" s="390">
        <f>'лист 1'!E67</f>
        <v>1425.84</v>
      </c>
      <c r="QK49" s="390">
        <f>'лист 1'!F67</f>
        <v>151.1</v>
      </c>
      <c r="QM49" s="389">
        <f t="shared" si="291"/>
        <v>0</v>
      </c>
      <c r="QN49" s="389">
        <f t="shared" si="292"/>
        <v>0</v>
      </c>
      <c r="QP49" s="4">
        <f t="shared" si="293"/>
        <v>14702.892442197008</v>
      </c>
      <c r="QQ49" s="4">
        <f t="shared" si="294"/>
        <v>14913.890849441243</v>
      </c>
      <c r="QS49" s="395">
        <f t="shared" si="295"/>
        <v>3.7674811058069579</v>
      </c>
      <c r="QU49" s="5">
        <v>1</v>
      </c>
    </row>
    <row r="50" spans="1:463" ht="15.05" customHeight="1" x14ac:dyDescent="0.3">
      <c r="A50" s="452">
        <f t="shared" si="639"/>
        <v>39</v>
      </c>
      <c r="B50" s="25" t="s">
        <v>301</v>
      </c>
      <c r="C50" s="26">
        <v>9</v>
      </c>
      <c r="D50" s="256">
        <v>4293.82</v>
      </c>
      <c r="E50" s="27">
        <v>4227.7</v>
      </c>
      <c r="F50" s="28">
        <v>413.05</v>
      </c>
      <c r="G50" s="311">
        <f t="shared" si="280"/>
        <v>3814.6499999999996</v>
      </c>
      <c r="H50" s="27">
        <v>66.099999999999994</v>
      </c>
      <c r="I50" s="257"/>
      <c r="J50" s="32">
        <v>3.3122296881186966</v>
      </c>
      <c r="K50" s="33">
        <v>3.8459296881186966</v>
      </c>
      <c r="L50" s="33">
        <v>2.6033000000000004</v>
      </c>
      <c r="M50" s="122">
        <v>3.0104000000000006</v>
      </c>
      <c r="N50" s="1">
        <v>0.40710000000000002</v>
      </c>
      <c r="O50" s="2">
        <v>0.5635</v>
      </c>
      <c r="P50" s="2">
        <v>0.30182968811869654</v>
      </c>
      <c r="Q50" s="2">
        <v>1.6E-2</v>
      </c>
      <c r="R50" s="2">
        <v>0.24410000000000001</v>
      </c>
      <c r="S50" s="2">
        <v>0</v>
      </c>
      <c r="T50" s="2">
        <v>0.64700000000000002</v>
      </c>
      <c r="U50" s="2">
        <v>1.3899999999999999E-2</v>
      </c>
      <c r="V50" s="2">
        <v>5.0000000000000001E-4</v>
      </c>
      <c r="W50" s="2">
        <v>4.3400000000000001E-2</v>
      </c>
      <c r="X50" s="2">
        <v>7.5600000000000001E-2</v>
      </c>
      <c r="Y50" s="2">
        <v>0.77629999999999999</v>
      </c>
      <c r="Z50" s="2">
        <v>0.1363</v>
      </c>
      <c r="AA50" s="2">
        <v>2.0000000000000001E-4</v>
      </c>
      <c r="AB50" s="2">
        <v>0.3306</v>
      </c>
      <c r="AC50" s="3">
        <v>0.28960000000000002</v>
      </c>
      <c r="AD50" s="123">
        <v>673.87</v>
      </c>
      <c r="AE50" s="60">
        <v>148.25139999999999</v>
      </c>
      <c r="AF50" s="60">
        <v>453.55022510999999</v>
      </c>
      <c r="AG50" s="60">
        <f t="shared" si="832"/>
        <v>44.889679980037144</v>
      </c>
      <c r="AH50" s="60">
        <f t="shared" si="833"/>
        <v>141.93400744592338</v>
      </c>
      <c r="AI50" s="60">
        <v>17.318605210874999</v>
      </c>
      <c r="AJ50" s="60">
        <v>94.38828689526153</v>
      </c>
      <c r="AK50" s="60">
        <f t="shared" si="834"/>
        <v>1.8259414099888345</v>
      </c>
      <c r="AL50" s="60">
        <f t="shared" si="835"/>
        <v>55.242443894615924</v>
      </c>
      <c r="AM50" s="60">
        <v>69.368925860806812</v>
      </c>
      <c r="AN50" s="124">
        <v>1748.0969316923315</v>
      </c>
      <c r="AO50" s="123">
        <v>898.15</v>
      </c>
      <c r="AP50" s="60">
        <v>197.59299999999999</v>
      </c>
      <c r="AQ50" s="60">
        <v>604.50255195</v>
      </c>
      <c r="AR50" s="60">
        <f t="shared" si="836"/>
        <v>59.830035576699302</v>
      </c>
      <c r="AS50" s="60">
        <f t="shared" si="837"/>
        <v>189.17302860723299</v>
      </c>
      <c r="AT50" s="125">
        <v>89.463371703066699</v>
      </c>
      <c r="AU50" s="126">
        <v>16.868843573138964</v>
      </c>
      <c r="AV50" s="60">
        <v>130.64875142667387</v>
      </c>
      <c r="AW50" s="60">
        <f t="shared" si="838"/>
        <v>2.5274000963490062</v>
      </c>
      <c r="AX50" s="60">
        <f t="shared" si="839"/>
        <v>76.464533449986561</v>
      </c>
      <c r="AY50" s="60">
        <v>96.017883753987036</v>
      </c>
      <c r="AZ50" s="124">
        <v>2419.6506706004729</v>
      </c>
      <c r="BA50" s="127">
        <v>162</v>
      </c>
      <c r="BB50" s="60">
        <v>825.74099999999987</v>
      </c>
      <c r="BC50" s="60">
        <v>86.112975089476791</v>
      </c>
      <c r="BD50" s="61">
        <v>68.890380071581433</v>
      </c>
      <c r="BE50" s="61">
        <v>17.222595017895358</v>
      </c>
      <c r="BF50" s="60">
        <v>32.292371249999995</v>
      </c>
      <c r="BG50" s="61">
        <v>25.833896999999997</v>
      </c>
      <c r="BH50" s="61">
        <v>6.4584742499999983</v>
      </c>
      <c r="BI50" s="60">
        <v>68.92268328278179</v>
      </c>
      <c r="BJ50" s="61">
        <f t="shared" si="840"/>
        <v>40.338240999547132</v>
      </c>
      <c r="BK50" s="60">
        <f t="shared" si="841"/>
        <v>1.3333093081054137</v>
      </c>
      <c r="BL50" s="60">
        <v>50.653451481112924</v>
      </c>
      <c r="BM50" s="124">
        <v>1276.4669773240455</v>
      </c>
      <c r="BN50" s="123">
        <v>25.26</v>
      </c>
      <c r="BO50" s="60">
        <v>5.5572000000000008</v>
      </c>
      <c r="BP50" s="60">
        <v>17.001318780000002</v>
      </c>
      <c r="BQ50" s="60">
        <f t="shared" si="842"/>
        <v>1.6826885249317203</v>
      </c>
      <c r="BR50" s="60">
        <f t="shared" si="843"/>
        <v>5.3203926990132002</v>
      </c>
      <c r="BS50" s="60">
        <v>2.94036483753333</v>
      </c>
      <c r="BT50" s="60">
        <v>3.7053985040799331</v>
      </c>
      <c r="BU50" s="60">
        <f t="shared" si="844"/>
        <v>7.168093406142631E-2</v>
      </c>
      <c r="BV50" s="60">
        <f t="shared" si="845"/>
        <v>2.1686511716858545</v>
      </c>
      <c r="BW50" s="60">
        <v>2.7232141060806634</v>
      </c>
      <c r="BX50" s="124">
        <v>68.624995473232715</v>
      </c>
      <c r="BY50" s="59">
        <v>688.58</v>
      </c>
      <c r="BZ50" s="60">
        <v>50.26634</v>
      </c>
      <c r="CA50" s="61">
        <f t="shared" si="846"/>
        <v>29.419280279119999</v>
      </c>
      <c r="CB50" s="61">
        <f t="shared" si="847"/>
        <v>0.97240234730000008</v>
      </c>
      <c r="CC50" s="60">
        <v>36.942317000000003</v>
      </c>
      <c r="CD50" s="62">
        <v>930.94638840000005</v>
      </c>
      <c r="CE50" s="123"/>
      <c r="CF50" s="60">
        <v>0</v>
      </c>
      <c r="CG50" s="61">
        <f t="shared" si="848"/>
        <v>0</v>
      </c>
      <c r="CH50" s="61">
        <f t="shared" si="849"/>
        <v>0</v>
      </c>
      <c r="CI50" s="60">
        <v>0</v>
      </c>
      <c r="CJ50" s="124">
        <v>0</v>
      </c>
      <c r="CK50" s="128">
        <v>1028.26718610442</v>
      </c>
      <c r="CL50" s="129">
        <v>226.21878094297239</v>
      </c>
      <c r="CM50" s="129">
        <v>105.74090207758339</v>
      </c>
      <c r="CN50" s="130">
        <v>68.277499894508381</v>
      </c>
      <c r="CO50" s="131">
        <f t="shared" si="673"/>
        <v>33.281867323578112</v>
      </c>
      <c r="CP50" s="129">
        <v>692.07831440913822</v>
      </c>
      <c r="CQ50" s="131">
        <f t="shared" si="850"/>
        <v>68.49775909033005</v>
      </c>
      <c r="CR50" s="129">
        <v>216.57898771119571</v>
      </c>
      <c r="CS50" s="129">
        <v>149.81827839799033</v>
      </c>
      <c r="CT50" s="131">
        <f t="shared" si="851"/>
        <v>2.8982345956091229</v>
      </c>
      <c r="CU50" s="131">
        <f t="shared" si="852"/>
        <v>87.683844161435005</v>
      </c>
      <c r="CV50" s="129">
        <f t="shared" si="674"/>
        <v>2202.1234619321044</v>
      </c>
      <c r="CW50" s="124">
        <f t="shared" si="675"/>
        <v>2774.6755620344516</v>
      </c>
      <c r="CX50" s="123">
        <v>44.040600000000005</v>
      </c>
      <c r="CY50" s="60">
        <v>3.2149638</v>
      </c>
      <c r="CZ50" s="60">
        <f t="shared" si="853"/>
        <v>6.2193474711000007E-2</v>
      </c>
      <c r="DA50" s="60">
        <f t="shared" si="854"/>
        <v>1.8816154332984001</v>
      </c>
      <c r="DB50" s="60">
        <v>2.3627781899999998</v>
      </c>
      <c r="DC50" s="124">
        <v>59.542010388000001</v>
      </c>
      <c r="DD50" s="123">
        <v>1.3920000000000001</v>
      </c>
      <c r="DE50" s="60">
        <v>0.101616</v>
      </c>
      <c r="DF50" s="60">
        <f t="shared" si="855"/>
        <v>1.96576152E-3</v>
      </c>
      <c r="DG50" s="60">
        <f t="shared" si="856"/>
        <v>5.9472593088E-2</v>
      </c>
      <c r="DH50" s="60">
        <v>7.4680800000000006E-2</v>
      </c>
      <c r="DI50" s="124">
        <v>1.8819561600000001</v>
      </c>
      <c r="DJ50" s="59">
        <v>72.164874330240011</v>
      </c>
      <c r="DK50" s="60">
        <v>15.876272352652803</v>
      </c>
      <c r="DL50" s="60">
        <v>1.190060319386133</v>
      </c>
      <c r="DM50" s="60">
        <v>48.570785162591029</v>
      </c>
      <c r="DN50" s="60">
        <f t="shared" si="857"/>
        <v>4.8072448906822851</v>
      </c>
      <c r="DO50" s="60">
        <f t="shared" si="858"/>
        <v>15.199741508781237</v>
      </c>
      <c r="DP50" s="60">
        <v>10.059545428035507</v>
      </c>
      <c r="DQ50" s="60">
        <f t="shared" si="859"/>
        <v>0.19460190630534691</v>
      </c>
      <c r="DR50" s="60">
        <f t="shared" si="860"/>
        <v>5.8875300335754854</v>
      </c>
      <c r="DS50" s="60">
        <v>7.3930768796452746</v>
      </c>
      <c r="DT50" s="62">
        <v>186.30553736706091</v>
      </c>
      <c r="DU50" s="123">
        <v>124.89</v>
      </c>
      <c r="DV50" s="60">
        <v>27.4758</v>
      </c>
      <c r="DW50" s="60">
        <v>84.05758917</v>
      </c>
      <c r="DX50" s="60">
        <f t="shared" si="861"/>
        <v>8.3195158305115804</v>
      </c>
      <c r="DY50" s="60">
        <f t="shared" si="862"/>
        <v>26.304981954859798</v>
      </c>
      <c r="DZ50" s="60">
        <v>2.44384743883333</v>
      </c>
      <c r="EA50" s="60">
        <v>1.3038135012500001</v>
      </c>
      <c r="EB50" s="60"/>
      <c r="EC50" s="60">
        <v>17.532486658036081</v>
      </c>
      <c r="ED50" s="60">
        <f t="shared" si="863"/>
        <v>0.33916595439970804</v>
      </c>
      <c r="EE50" s="60">
        <f t="shared" si="864"/>
        <v>10.261203401375461</v>
      </c>
      <c r="EF50" s="60">
        <v>12.885176838405972</v>
      </c>
      <c r="EG50" s="124">
        <v>324.70645632783049</v>
      </c>
      <c r="EH50" s="128">
        <v>721.78568557619076</v>
      </c>
      <c r="EI50" s="129">
        <v>158.79285082676196</v>
      </c>
      <c r="EJ50" s="129">
        <v>1098.9779440504201</v>
      </c>
      <c r="EK50" s="129">
        <v>485.80002103411192</v>
      </c>
      <c r="EL50" s="129">
        <f t="shared" si="865"/>
        <v>48.081571281830193</v>
      </c>
      <c r="EM50" s="129">
        <v>152.02625858241498</v>
      </c>
      <c r="EN50" s="129">
        <v>179.97102460858639</v>
      </c>
      <c r="EO50" s="129">
        <f t="shared" si="866"/>
        <v>3.4815394710531038</v>
      </c>
      <c r="EP50" s="129">
        <f t="shared" si="867"/>
        <v>105.33128163061814</v>
      </c>
      <c r="EQ50" s="129">
        <v>2645.3275260960713</v>
      </c>
      <c r="ER50" s="124">
        <v>3333.1126828810497</v>
      </c>
      <c r="ES50" s="123">
        <v>219.67</v>
      </c>
      <c r="ET50" s="60">
        <v>48.327399999999997</v>
      </c>
      <c r="EU50" s="60">
        <v>147.84955251</v>
      </c>
      <c r="EV50" s="60">
        <f t="shared" si="868"/>
        <v>14.633261610124741</v>
      </c>
      <c r="EW50" s="60">
        <f t="shared" si="869"/>
        <v>46.268038962479395</v>
      </c>
      <c r="EX50" s="60">
        <v>17.065506785225001</v>
      </c>
      <c r="EY50" s="60">
        <v>31.602609528551401</v>
      </c>
      <c r="EZ50" s="60">
        <f t="shared" si="870"/>
        <v>0.61135248132982689</v>
      </c>
      <c r="FA50" s="60">
        <f t="shared" si="871"/>
        <v>18.495996073556221</v>
      </c>
      <c r="FB50" s="60">
        <v>23.2257534411888</v>
      </c>
      <c r="FC50" s="124">
        <v>585.2889867179581</v>
      </c>
      <c r="FD50" s="123">
        <v>0.83333333333333293</v>
      </c>
      <c r="FE50" s="60">
        <v>6.0833333333333302E-2</v>
      </c>
      <c r="FF50" s="60">
        <f t="shared" si="872"/>
        <v>1.1768208333333328E-3</v>
      </c>
      <c r="FG50" s="60">
        <f t="shared" si="873"/>
        <v>3.5603803333333316E-2</v>
      </c>
      <c r="FH50" s="60">
        <v>4.4708333333333301E-2</v>
      </c>
      <c r="FI50" s="124">
        <v>1.1266499999999995</v>
      </c>
      <c r="FJ50" s="123">
        <v>1050.0779356666701</v>
      </c>
      <c r="FK50" s="60">
        <v>76.655689303666904</v>
      </c>
      <c r="FL50" s="60">
        <f t="shared" si="874"/>
        <v>1.4829043095794363</v>
      </c>
      <c r="FM50" s="60">
        <f t="shared" si="875"/>
        <v>44.864121967378523</v>
      </c>
      <c r="FN50" s="60">
        <v>56.336500000000001</v>
      </c>
      <c r="FO50" s="124">
        <v>1419.6841499644045</v>
      </c>
      <c r="FP50" s="123">
        <v>817.12738333333152</v>
      </c>
      <c r="FQ50" s="60">
        <v>59.650298983333201</v>
      </c>
      <c r="FR50" s="60">
        <f t="shared" si="876"/>
        <v>1.1539350338325809</v>
      </c>
      <c r="FS50" s="60">
        <f t="shared" si="877"/>
        <v>34.911411185377453</v>
      </c>
      <c r="FT50" s="60">
        <v>43.838884115833302</v>
      </c>
      <c r="FU50" s="62">
        <v>1104.7398797189976</v>
      </c>
      <c r="FV50" s="132">
        <f t="shared" si="676"/>
        <v>4592.1504501332383</v>
      </c>
      <c r="FW50" s="133">
        <f t="shared" si="677"/>
        <v>1310.8081076286844</v>
      </c>
      <c r="FX50" s="133">
        <f t="shared" si="678"/>
        <v>144.87498796829851</v>
      </c>
      <c r="FY50" s="133">
        <f t="shared" si="679"/>
        <v>825.74099999999987</v>
      </c>
      <c r="FZ50" s="133">
        <f t="shared" si="680"/>
        <v>688.58</v>
      </c>
      <c r="GA50" s="133">
        <f t="shared" si="681"/>
        <v>0</v>
      </c>
      <c r="GB50" s="133">
        <f t="shared" si="682"/>
        <v>44.040600000000005</v>
      </c>
      <c r="GC50" s="133">
        <f t="shared" si="683"/>
        <v>1.3920000000000001</v>
      </c>
      <c r="GD50" s="133">
        <f t="shared" si="684"/>
        <v>1050.0779356666701</v>
      </c>
      <c r="GE50" s="133">
        <f t="shared" si="685"/>
        <v>817.12738333333152</v>
      </c>
      <c r="GF50" s="133">
        <f t="shared" si="686"/>
        <v>2533.410358125841</v>
      </c>
      <c r="GG50" s="134">
        <f t="shared" si="687"/>
        <v>967.22263371571887</v>
      </c>
      <c r="GH50" s="134">
        <f t="shared" si="688"/>
        <v>250.741756785147</v>
      </c>
      <c r="GI50" s="133">
        <f t="shared" si="689"/>
        <v>876.59880615033035</v>
      </c>
      <c r="GJ50" s="134">
        <f t="shared" si="690"/>
        <v>625.91518069514962</v>
      </c>
      <c r="GK50" s="135">
        <f t="shared" si="691"/>
        <v>16.957803904978139</v>
      </c>
      <c r="GL50" s="132">
        <f t="shared" si="692"/>
        <v>12884.801629006393</v>
      </c>
      <c r="GM50" s="136">
        <f t="shared" si="693"/>
        <v>16234.850052548056</v>
      </c>
      <c r="GN50" s="114">
        <f t="shared" si="694"/>
        <v>14199.163784429058</v>
      </c>
      <c r="GO50" s="115">
        <f t="shared" si="695"/>
        <v>7694.5740744063487</v>
      </c>
      <c r="GP50" s="115">
        <f t="shared" si="696"/>
        <v>517.16474620938675</v>
      </c>
      <c r="GQ50" s="30">
        <f t="shared" si="697"/>
        <v>0.54190332552148557</v>
      </c>
      <c r="GR50" s="31">
        <f t="shared" si="698"/>
        <v>3.6422197395632176E-2</v>
      </c>
      <c r="GS50" s="137">
        <f t="shared" si="878"/>
        <v>1.0905580494858003</v>
      </c>
      <c r="GT50" s="116">
        <f t="shared" si="699"/>
        <v>16234.850052548056</v>
      </c>
      <c r="GU50" s="115">
        <f t="shared" si="700"/>
        <v>7793.4632133255745</v>
      </c>
      <c r="GV50" s="115">
        <f t="shared" si="701"/>
        <v>519.84393130961382</v>
      </c>
      <c r="GW50" s="24">
        <f t="shared" si="702"/>
        <v>0.48004528456377044</v>
      </c>
      <c r="GX50" s="117">
        <f t="shared" si="703"/>
        <v>3.2020248393241205E-2</v>
      </c>
      <c r="GY50" s="137">
        <f t="shared" si="879"/>
        <v>1.0801830325672559</v>
      </c>
      <c r="GZ50" s="114">
        <f t="shared" si="704"/>
        <v>11174.599875412681</v>
      </c>
      <c r="HA50" s="115">
        <f t="shared" si="705"/>
        <v>6293.5935253411681</v>
      </c>
      <c r="HB50" s="115">
        <f t="shared" si="706"/>
        <v>337.27050441954862</v>
      </c>
      <c r="HC50" s="30">
        <f t="shared" si="707"/>
        <v>0.56320526869054843</v>
      </c>
      <c r="HD50" s="31">
        <f t="shared" si="708"/>
        <v>3.0181886437083111E-2</v>
      </c>
      <c r="HE50" s="137">
        <f t="shared" si="880"/>
        <v>1.0929294398129132</v>
      </c>
      <c r="HF50" s="114">
        <f t="shared" si="709"/>
        <v>12922.696807105012</v>
      </c>
      <c r="HG50" s="115">
        <f t="shared" si="710"/>
        <v>7632.5661303418456</v>
      </c>
      <c r="HH50" s="115">
        <f t="shared" si="711"/>
        <v>396.13218737098134</v>
      </c>
      <c r="HI50" s="30">
        <f t="shared" si="712"/>
        <v>0.59063260898803982</v>
      </c>
      <c r="HJ50" s="31">
        <f t="shared" si="713"/>
        <v>3.0653987575811913E-2</v>
      </c>
      <c r="HK50" s="138">
        <f t="shared" si="881"/>
        <v>1.0973004325039191</v>
      </c>
      <c r="HL50" s="29">
        <f t="shared" si="714"/>
        <v>3.6121787481236862</v>
      </c>
      <c r="HM50" s="30">
        <f t="shared" si="715"/>
        <v>4.1543079935524947</v>
      </c>
      <c r="HN50" s="30">
        <f t="shared" si="716"/>
        <v>2.8452232106649573</v>
      </c>
      <c r="HO50" s="31">
        <f t="shared" si="717"/>
        <v>3.3033132220097987</v>
      </c>
      <c r="HR50" s="32">
        <f t="shared" si="718"/>
        <v>1062.6766706354579</v>
      </c>
      <c r="HS50" s="33">
        <f t="shared" si="882"/>
        <v>1229.1981049240342</v>
      </c>
      <c r="HT50" s="33">
        <f t="shared" si="719"/>
        <v>46.71562139002598</v>
      </c>
      <c r="HU50" s="33">
        <f t="shared" si="883"/>
        <v>53.951871143341009</v>
      </c>
      <c r="HV50" s="33">
        <f t="shared" si="720"/>
        <v>1387.3785172161363</v>
      </c>
      <c r="HW50" s="30">
        <f t="shared" si="721"/>
        <v>0.76596015971746956</v>
      </c>
      <c r="HX50" s="31">
        <f t="shared" si="722"/>
        <v>3.3671864462600919E-2</v>
      </c>
      <c r="HY50" s="139">
        <f t="shared" si="884"/>
        <v>1.1252417288329843</v>
      </c>
      <c r="HZ50" s="32">
        <f t="shared" si="723"/>
        <v>1419.8208257098077</v>
      </c>
      <c r="IA50" s="33">
        <f t="shared" si="885"/>
        <v>1642.3067490985345</v>
      </c>
      <c r="IB50" s="33">
        <f t="shared" si="724"/>
        <v>79.226279246187275</v>
      </c>
      <c r="IC50" s="33">
        <f t="shared" si="886"/>
        <v>91.498429901421687</v>
      </c>
      <c r="ID50" s="33">
        <f t="shared" si="725"/>
        <v>1920.3576750797406</v>
      </c>
      <c r="IE50" s="30">
        <f t="shared" si="726"/>
        <v>0.73935228011669818</v>
      </c>
      <c r="IF50" s="31">
        <f t="shared" si="727"/>
        <v>4.1256001563821955E-2</v>
      </c>
      <c r="IG50" s="139">
        <f t="shared" si="887"/>
        <v>1.1222470569365226</v>
      </c>
      <c r="IH50" s="32">
        <f t="shared" si="728"/>
        <v>49.212654019447498</v>
      </c>
      <c r="II50" s="33">
        <f t="shared" si="888"/>
        <v>56.924276904294928</v>
      </c>
      <c r="IJ50" s="33">
        <f t="shared" si="729"/>
        <v>96.057586379686839</v>
      </c>
      <c r="IK50" s="33">
        <f t="shared" si="889"/>
        <v>110.93690650990034</v>
      </c>
      <c r="IL50" s="33">
        <f t="shared" si="730"/>
        <v>1013.0690296222582</v>
      </c>
      <c r="IM50" s="30">
        <f t="shared" si="731"/>
        <v>4.8577789450139797E-2</v>
      </c>
      <c r="IN50" s="31">
        <f t="shared" si="732"/>
        <v>9.4818401876823458E-2</v>
      </c>
      <c r="IO50" s="139">
        <f t="shared" si="890"/>
        <v>1.0222995100575569</v>
      </c>
      <c r="IP50" s="32">
        <f t="shared" si="733"/>
        <v>39.95383352225285</v>
      </c>
      <c r="IQ50" s="33">
        <f t="shared" si="891"/>
        <v>46.214599235189873</v>
      </c>
      <c r="IR50" s="33">
        <f t="shared" si="734"/>
        <v>1.7543694589931467</v>
      </c>
      <c r="IS50" s="33">
        <f t="shared" si="892"/>
        <v>2.026121288191185</v>
      </c>
      <c r="IT50" s="33">
        <f t="shared" si="735"/>
        <v>54.464282121613259</v>
      </c>
      <c r="IU50" s="30">
        <f t="shared" si="736"/>
        <v>0.73357863109330923</v>
      </c>
      <c r="IV50" s="31">
        <f t="shared" si="737"/>
        <v>3.2211375798102258E-2</v>
      </c>
      <c r="IW50" s="139">
        <f t="shared" si="893"/>
        <v>1.1199413136034477</v>
      </c>
      <c r="IX50" s="32">
        <f t="shared" si="738"/>
        <v>35.891521940526395</v>
      </c>
      <c r="IY50" s="33">
        <f t="shared" si="894"/>
        <v>41.515723428606883</v>
      </c>
      <c r="IZ50" s="33">
        <f t="shared" si="739"/>
        <v>0.97240234730000008</v>
      </c>
      <c r="JA50" s="33">
        <f t="shared" si="895"/>
        <v>1.12302747089677</v>
      </c>
      <c r="JB50" s="33">
        <f t="shared" si="740"/>
        <v>738.84633999999994</v>
      </c>
      <c r="JC50" s="30">
        <f t="shared" si="741"/>
        <v>4.857778945013979E-2</v>
      </c>
      <c r="JD50" s="31">
        <f t="shared" si="742"/>
        <v>1.3161090400745576E-3</v>
      </c>
      <c r="JE50" s="139">
        <f t="shared" si="743"/>
        <v>1.0078160048971445</v>
      </c>
      <c r="JF50" s="32">
        <f t="shared" si="744"/>
        <v>0</v>
      </c>
      <c r="JG50" s="33">
        <f t="shared" si="896"/>
        <v>0</v>
      </c>
      <c r="JH50" s="33">
        <f t="shared" si="745"/>
        <v>0</v>
      </c>
      <c r="JI50" s="33">
        <f t="shared" si="897"/>
        <v>0</v>
      </c>
      <c r="JJ50" s="33">
        <f t="shared" si="746"/>
        <v>0</v>
      </c>
      <c r="JK50" s="30"/>
      <c r="JL50" s="31"/>
      <c r="JM50" s="139"/>
      <c r="JN50" s="32">
        <f t="shared" si="747"/>
        <v>1625.686621932002</v>
      </c>
      <c r="JO50" s="33">
        <f t="shared" si="898"/>
        <v>1880.4317155887468</v>
      </c>
      <c r="JP50" s="33">
        <f t="shared" si="748"/>
        <v>104.67786100951729</v>
      </c>
      <c r="JQ50" s="33">
        <f t="shared" si="899"/>
        <v>120.89246167989153</v>
      </c>
      <c r="JR50" s="33">
        <f t="shared" si="749"/>
        <v>2202.1234619321044</v>
      </c>
      <c r="JS50" s="30">
        <f t="shared" si="750"/>
        <v>0.73823591185285009</v>
      </c>
      <c r="JT50" s="31">
        <f t="shared" si="751"/>
        <v>4.753496469161396E-2</v>
      </c>
      <c r="JU50" s="139">
        <f t="shared" si="900"/>
        <v>1.1230447334180726</v>
      </c>
      <c r="JV50" s="32">
        <f t="shared" si="752"/>
        <v>2.2955708286240482</v>
      </c>
      <c r="JW50" s="33">
        <f t="shared" si="901"/>
        <v>2.6552867774694366</v>
      </c>
      <c r="JX50" s="33">
        <f t="shared" si="753"/>
        <v>6.2193474711000007E-2</v>
      </c>
      <c r="JY50" s="33">
        <f t="shared" si="902"/>
        <v>7.1827243943733909E-2</v>
      </c>
      <c r="JZ50" s="33">
        <f t="shared" si="754"/>
        <v>47.255563799999997</v>
      </c>
      <c r="KA50" s="30">
        <f t="shared" si="755"/>
        <v>4.8577789450139804E-2</v>
      </c>
      <c r="KB50" s="31">
        <f t="shared" si="756"/>
        <v>1.3161090400745576E-3</v>
      </c>
      <c r="KC50" s="139">
        <f t="shared" si="903"/>
        <v>1.0078160048971445</v>
      </c>
      <c r="KD50" s="32">
        <f t="shared" si="757"/>
        <v>7.2556563567359997E-2</v>
      </c>
      <c r="KE50" s="33">
        <f t="shared" si="904"/>
        <v>8.3926177078365319E-2</v>
      </c>
      <c r="KF50" s="33">
        <f t="shared" si="758"/>
        <v>1.96576152E-3</v>
      </c>
      <c r="KG50" s="33">
        <f t="shared" si="905"/>
        <v>2.2702579794480001E-3</v>
      </c>
      <c r="KH50" s="33">
        <f t="shared" si="759"/>
        <v>1.4936160000000001</v>
      </c>
      <c r="KI50" s="30">
        <f t="shared" si="760"/>
        <v>4.857778945013979E-2</v>
      </c>
      <c r="KJ50" s="31">
        <f t="shared" si="761"/>
        <v>1.3161090400745572E-3</v>
      </c>
      <c r="KK50" s="139">
        <f t="shared" si="906"/>
        <v>1.0078160048971445</v>
      </c>
      <c r="KL50" s="32">
        <f t="shared" si="762"/>
        <v>113.76761796456802</v>
      </c>
      <c r="KM50" s="33">
        <f t="shared" si="907"/>
        <v>131.59500369961583</v>
      </c>
      <c r="KN50" s="33">
        <f t="shared" si="763"/>
        <v>5.0018467969876319</v>
      </c>
      <c r="KO50" s="33">
        <f t="shared" si="908"/>
        <v>5.776632865841016</v>
      </c>
      <c r="KP50" s="33">
        <f t="shared" si="764"/>
        <v>147.86153759290548</v>
      </c>
      <c r="KQ50" s="30">
        <f t="shared" si="765"/>
        <v>0.76941995745908354</v>
      </c>
      <c r="KR50" s="31">
        <f t="shared" si="766"/>
        <v>3.3827910073265903E-2</v>
      </c>
      <c r="KS50" s="139">
        <f t="shared" si="909"/>
        <v>1.1258080506041874</v>
      </c>
      <c r="KT50" s="32">
        <f t="shared" si="767"/>
        <v>196.97654613460702</v>
      </c>
      <c r="KU50" s="33">
        <f t="shared" si="910"/>
        <v>227.84277091389995</v>
      </c>
      <c r="KV50" s="33">
        <f t="shared" si="768"/>
        <v>8.6586817849112876</v>
      </c>
      <c r="KW50" s="33">
        <f t="shared" si="911"/>
        <v>9.9999115933940459</v>
      </c>
      <c r="KX50" s="33">
        <f t="shared" si="769"/>
        <v>257.70353676811942</v>
      </c>
      <c r="KY50" s="30">
        <f t="shared" si="770"/>
        <v>0.76435328984966822</v>
      </c>
      <c r="KZ50" s="31">
        <f t="shared" si="771"/>
        <v>3.3599390576864042E-2</v>
      </c>
      <c r="LA50" s="139">
        <f t="shared" si="912"/>
        <v>1.1249787061197993</v>
      </c>
      <c r="LB50" s="32">
        <f t="shared" si="772"/>
        <v>1194.5547354628532</v>
      </c>
      <c r="LC50" s="33">
        <f t="shared" si="913"/>
        <v>1381.7414625098822</v>
      </c>
      <c r="LD50" s="33">
        <f t="shared" si="773"/>
        <v>51.563110752883297</v>
      </c>
      <c r="LE50" s="33">
        <f t="shared" si="914"/>
        <v>59.550236608504925</v>
      </c>
      <c r="LF50" s="33">
        <f t="shared" si="774"/>
        <v>2645.3275260960713</v>
      </c>
      <c r="LG50" s="30">
        <f t="shared" si="775"/>
        <v>0.4515715818470904</v>
      </c>
      <c r="LH50" s="31">
        <f t="shared" si="776"/>
        <v>1.9492146149849069E-2</v>
      </c>
      <c r="LI50" s="139">
        <f t="shared" si="915"/>
        <v>1.0737806003140509</v>
      </c>
      <c r="LJ50" s="32">
        <f t="shared" si="777"/>
        <v>347.00952274396337</v>
      </c>
      <c r="LK50" s="33">
        <f t="shared" si="916"/>
        <v>401.38591495794248</v>
      </c>
      <c r="LL50" s="33">
        <f t="shared" si="778"/>
        <v>15.244614091454569</v>
      </c>
      <c r="LM50" s="33">
        <f t="shared" si="917"/>
        <v>17.606004814220881</v>
      </c>
      <c r="LN50" s="33">
        <f t="shared" si="779"/>
        <v>464.51506882377629</v>
      </c>
      <c r="LO50" s="30">
        <f t="shared" si="780"/>
        <v>0.74703609427062279</v>
      </c>
      <c r="LP50" s="31">
        <f t="shared" si="781"/>
        <v>3.2818341351242446E-2</v>
      </c>
      <c r="LQ50" s="139">
        <f t="shared" si="918"/>
        <v>1.1221441170475142</v>
      </c>
      <c r="LR50" s="32">
        <f t="shared" si="782"/>
        <v>4.3436640066666643E-2</v>
      </c>
      <c r="LS50" s="33">
        <f t="shared" si="919"/>
        <v>5.0243161565113312E-2</v>
      </c>
      <c r="LT50" s="33">
        <f t="shared" si="783"/>
        <v>1.1768208333333328E-3</v>
      </c>
      <c r="LU50" s="33">
        <f t="shared" si="920"/>
        <v>1.359110380416666E-3</v>
      </c>
      <c r="LV50" s="33">
        <f t="shared" si="784"/>
        <v>0.89416666666666633</v>
      </c>
      <c r="LW50" s="30">
        <f t="shared" si="785"/>
        <v>4.857778945013979E-2</v>
      </c>
      <c r="LX50" s="31">
        <f t="shared" si="786"/>
        <v>1.3161090400745572E-3</v>
      </c>
      <c r="LY50" s="139">
        <f t="shared" si="921"/>
        <v>1.0078160048971445</v>
      </c>
      <c r="LZ50" s="32">
        <f t="shared" si="787"/>
        <v>54.734228800201798</v>
      </c>
      <c r="MA50" s="33">
        <f t="shared" si="922"/>
        <v>63.311082453193421</v>
      </c>
      <c r="MB50" s="33">
        <f t="shared" si="788"/>
        <v>1.4829043095794363</v>
      </c>
      <c r="MC50" s="33">
        <f t="shared" si="923"/>
        <v>1.7126061871332912</v>
      </c>
      <c r="MD50" s="33">
        <f t="shared" si="789"/>
        <v>1126.733452352702</v>
      </c>
      <c r="ME50" s="30">
        <f t="shared" si="790"/>
        <v>4.8577796892346384E-2</v>
      </c>
      <c r="MF50" s="31">
        <f t="shared" si="791"/>
        <v>1.3161092417048801E-3</v>
      </c>
      <c r="MG50" s="139">
        <f t="shared" si="924"/>
        <v>1.0078160060945709</v>
      </c>
      <c r="MH50" s="32">
        <f t="shared" si="792"/>
        <v>42.591921646160493</v>
      </c>
      <c r="MI50" s="33">
        <f t="shared" si="925"/>
        <v>49.266075768113843</v>
      </c>
      <c r="MJ50" s="33">
        <f t="shared" si="793"/>
        <v>1.1539350338325809</v>
      </c>
      <c r="MK50" s="33">
        <f t="shared" si="926"/>
        <v>1.3326795705732477</v>
      </c>
      <c r="ML50" s="33">
        <f t="shared" si="794"/>
        <v>876.77768231666471</v>
      </c>
      <c r="MM50" s="30">
        <f t="shared" si="795"/>
        <v>4.857778945013979E-2</v>
      </c>
      <c r="MN50" s="31">
        <f t="shared" si="796"/>
        <v>1.3161090400745574E-3</v>
      </c>
      <c r="MO50" s="139">
        <f t="shared" si="797"/>
        <v>1.0078160048971445</v>
      </c>
      <c r="MP50" s="34">
        <v>3.3122296881186966</v>
      </c>
      <c r="MQ50" s="35">
        <v>3.8459296881186966</v>
      </c>
      <c r="MR50" s="35">
        <v>2.6033000000000004</v>
      </c>
      <c r="MS50" s="36">
        <v>3.0104000000000006</v>
      </c>
      <c r="MT50" s="34">
        <f t="shared" si="798"/>
        <v>1.0905580494858003</v>
      </c>
      <c r="MU50" s="35">
        <f t="shared" si="958"/>
        <v>1.0801830325672559</v>
      </c>
      <c r="MV50" s="35">
        <f t="shared" si="799"/>
        <v>1.0929294398129132</v>
      </c>
      <c r="MW50" s="36">
        <f t="shared" si="800"/>
        <v>1.0973004325039191</v>
      </c>
      <c r="MX50" s="41">
        <f t="shared" si="801"/>
        <v>3.6121787481236862</v>
      </c>
      <c r="MY50" s="271">
        <f t="shared" si="802"/>
        <v>4.1543079935524947</v>
      </c>
      <c r="MZ50" s="42">
        <f t="shared" si="803"/>
        <v>2.8452232106649573</v>
      </c>
      <c r="NA50" s="140">
        <f t="shared" si="804"/>
        <v>3.3033132220097987</v>
      </c>
      <c r="NB50" s="34">
        <f t="shared" si="805"/>
        <v>1.0904715186915308</v>
      </c>
      <c r="NC50" s="35">
        <f t="shared" si="959"/>
        <v>1.0803014815655541</v>
      </c>
      <c r="ND50" s="35">
        <f t="shared" si="806"/>
        <v>1.0929381508721596</v>
      </c>
      <c r="NE50" s="141">
        <f t="shared" si="960"/>
        <v>1.0973066024360223</v>
      </c>
      <c r="NF50" s="37">
        <f t="shared" si="807"/>
        <v>3.6118921382579705</v>
      </c>
      <c r="NG50" s="38">
        <f t="shared" si="961"/>
        <v>4.1547635400715768</v>
      </c>
      <c r="NH50" s="38">
        <f t="shared" si="808"/>
        <v>2.8452458881654938</v>
      </c>
      <c r="NI50" s="39">
        <f t="shared" si="962"/>
        <v>3.3033317959734019</v>
      </c>
      <c r="NJ50" s="118">
        <f t="shared" si="809"/>
        <v>2.8660986571571456E-4</v>
      </c>
      <c r="NK50" s="118">
        <f t="shared" si="810"/>
        <v>-4.5554651908208399E-4</v>
      </c>
      <c r="NL50" s="118">
        <f t="shared" si="811"/>
        <v>-2.2677500536527617E-5</v>
      </c>
      <c r="NM50" s="118">
        <f t="shared" si="812"/>
        <v>-1.8573963603163435E-5</v>
      </c>
      <c r="NN50" s="119">
        <f t="shared" si="813"/>
        <v>0.45808590780790792</v>
      </c>
      <c r="NO50" s="120">
        <f t="shared" si="814"/>
        <v>0.63238621658373051</v>
      </c>
      <c r="NP50" s="120">
        <f t="shared" si="815"/>
        <v>0.30856034228456869</v>
      </c>
      <c r="NQ50" s="120">
        <f t="shared" si="816"/>
        <v>1.7919061017655166E-2</v>
      </c>
      <c r="NR50" s="120">
        <f>R50*JE50+0.005</f>
        <v>0.25100788679539299</v>
      </c>
      <c r="NS50" s="120">
        <f t="shared" si="817"/>
        <v>0</v>
      </c>
      <c r="NT50" s="120">
        <f t="shared" si="818"/>
        <v>0.72660994252149302</v>
      </c>
      <c r="NU50" s="120">
        <f t="shared" si="819"/>
        <v>1.4008642468070308E-2</v>
      </c>
      <c r="NV50" s="120">
        <f t="shared" si="820"/>
        <v>5.0390800244857223E-4</v>
      </c>
      <c r="NW50" s="120">
        <f t="shared" si="821"/>
        <v>4.8860069396221735E-2</v>
      </c>
      <c r="NX50" s="120">
        <f t="shared" si="822"/>
        <v>8.5048390182656836E-2</v>
      </c>
      <c r="NY50" s="120">
        <f t="shared" si="823"/>
        <v>0.83357588002379768</v>
      </c>
      <c r="NZ50" s="120">
        <f t="shared" si="824"/>
        <v>0.15294824315357619</v>
      </c>
      <c r="OA50" s="120">
        <f t="shared" si="825"/>
        <v>2.0156320097942891E-4</v>
      </c>
      <c r="OB50" s="120">
        <f t="shared" si="826"/>
        <v>0.33318397161486513</v>
      </c>
      <c r="OC50" s="121">
        <f t="shared" si="827"/>
        <v>0.29186351501821306</v>
      </c>
      <c r="OD50" s="4"/>
      <c r="OE50" s="4">
        <f t="shared" si="927"/>
        <v>17339.241419517512</v>
      </c>
      <c r="OF50" s="4"/>
      <c r="OG50" s="4"/>
      <c r="OH50" s="4">
        <f t="shared" si="928"/>
        <v>188.06925422495365</v>
      </c>
      <c r="OI50" s="4"/>
      <c r="OJ50" s="583">
        <f t="shared" si="929"/>
        <v>15847.230987605022</v>
      </c>
      <c r="OK50" s="284">
        <f t="shared" si="930"/>
        <v>867.61080000000015</v>
      </c>
      <c r="OL50" s="584">
        <f t="shared" si="968"/>
        <v>5.4748416343435996E-2</v>
      </c>
      <c r="OM50" s="585">
        <f t="shared" si="281"/>
        <v>1985.66</v>
      </c>
      <c r="ON50" s="284">
        <f t="shared" si="969"/>
        <v>2084.9430000000002</v>
      </c>
      <c r="OO50" s="33">
        <f t="shared" si="970"/>
        <v>2.4030855770813364</v>
      </c>
      <c r="OP50" s="586">
        <f t="shared" si="481"/>
        <v>7.6816713339519158E-2</v>
      </c>
      <c r="OQ50" s="33">
        <f t="shared" si="931"/>
        <v>0.31912028626479572</v>
      </c>
      <c r="OR50" s="39">
        <f t="shared" si="932"/>
        <v>0.5701281730601887</v>
      </c>
      <c r="OS50" s="587"/>
      <c r="OT50" s="284">
        <f t="shared" si="469"/>
        <v>0</v>
      </c>
      <c r="OU50" s="584"/>
      <c r="OV50" s="585">
        <f t="shared" si="283"/>
        <v>0</v>
      </c>
      <c r="OW50" s="284">
        <f t="shared" si="972"/>
        <v>0</v>
      </c>
      <c r="OX50" s="33"/>
      <c r="OY50" s="33"/>
      <c r="OZ50" s="33"/>
      <c r="PA50" s="588"/>
      <c r="PB50" s="32">
        <f t="shared" si="933"/>
        <v>4.1543079935524947</v>
      </c>
      <c r="PC50" s="589">
        <f t="shared" si="934"/>
        <v>1.0768167133395192</v>
      </c>
      <c r="PD50" s="590">
        <f t="shared" si="297"/>
        <v>4.4734282798172904</v>
      </c>
      <c r="PE50" s="591">
        <f t="shared" si="935"/>
        <v>0.45808590780790792</v>
      </c>
      <c r="PF50" s="592">
        <f t="shared" si="936"/>
        <v>0.63238621658373051</v>
      </c>
      <c r="PG50" s="592">
        <f t="shared" si="937"/>
        <v>0.30856034228456869</v>
      </c>
      <c r="PH50" s="592">
        <f t="shared" si="938"/>
        <v>1.7919061017655166E-2</v>
      </c>
      <c r="PI50" s="593">
        <f t="shared" si="284"/>
        <v>0.5701281730601887</v>
      </c>
      <c r="PJ50" s="593">
        <f t="shared" si="285"/>
        <v>0</v>
      </c>
      <c r="PK50" s="592">
        <f t="shared" si="939"/>
        <v>0.72660994252149302</v>
      </c>
      <c r="PL50" s="592">
        <f t="shared" si="940"/>
        <v>1.4008642468070308E-2</v>
      </c>
      <c r="PM50" s="592">
        <f t="shared" si="941"/>
        <v>5.0390800244857223E-4</v>
      </c>
      <c r="PN50" s="592">
        <f t="shared" si="942"/>
        <v>4.8860069396221735E-2</v>
      </c>
      <c r="PO50" s="592">
        <f t="shared" si="943"/>
        <v>8.5048390182656836E-2</v>
      </c>
      <c r="PP50" s="592">
        <f t="shared" si="944"/>
        <v>0.83357588002379768</v>
      </c>
      <c r="PQ50" s="592">
        <f t="shared" si="945"/>
        <v>0.15294824315357619</v>
      </c>
      <c r="PR50" s="592">
        <f t="shared" si="946"/>
        <v>2.0156320097942891E-4</v>
      </c>
      <c r="PS50" s="592">
        <f t="shared" si="947"/>
        <v>0.33318397161486513</v>
      </c>
      <c r="PT50" s="594">
        <f t="shared" si="948"/>
        <v>0.29186351501821306</v>
      </c>
      <c r="PU50" s="334"/>
      <c r="PV50" s="310">
        <f t="shared" si="286"/>
        <v>4.4738838263363725</v>
      </c>
      <c r="PW50" s="281">
        <f t="shared" si="287"/>
        <v>-4.5554651908208399E-4</v>
      </c>
      <c r="PX50" s="4"/>
      <c r="QA50" s="133">
        <f t="shared" si="288"/>
        <v>957.50723536404575</v>
      </c>
      <c r="QB50" s="323">
        <f t="shared" si="289"/>
        <v>0</v>
      </c>
      <c r="QC50" s="258"/>
      <c r="QD50" s="323">
        <v>0</v>
      </c>
      <c r="QF50" s="133">
        <f t="shared" si="949"/>
        <v>2174.8394353640488</v>
      </c>
      <c r="QH50" s="133">
        <f t="shared" si="290"/>
        <v>0</v>
      </c>
      <c r="QJ50" s="390">
        <f>'лист 1'!E69</f>
        <v>1985.66</v>
      </c>
      <c r="QK50" s="390">
        <f>'лист 1'!F69</f>
        <v>0</v>
      </c>
      <c r="QM50" s="389">
        <f t="shared" si="291"/>
        <v>0</v>
      </c>
      <c r="QN50" s="389">
        <f t="shared" si="292"/>
        <v>0</v>
      </c>
      <c r="QP50" s="4">
        <f t="shared" si="293"/>
        <v>15847.230987605022</v>
      </c>
      <c r="QQ50" s="4">
        <f t="shared" si="294"/>
        <v>17064.563187605025</v>
      </c>
      <c r="QS50" s="395">
        <f t="shared" si="295"/>
        <v>19.147217175887743</v>
      </c>
      <c r="QU50" s="5">
        <v>1</v>
      </c>
    </row>
    <row r="51" spans="1:463" ht="15.05" customHeight="1" x14ac:dyDescent="0.3">
      <c r="A51" s="452">
        <f t="shared" si="639"/>
        <v>40</v>
      </c>
      <c r="B51" s="25" t="s">
        <v>302</v>
      </c>
      <c r="C51" s="26">
        <v>10</v>
      </c>
      <c r="D51" s="256">
        <v>5261.05</v>
      </c>
      <c r="E51" s="27">
        <v>5062</v>
      </c>
      <c r="F51" s="28">
        <v>311.8</v>
      </c>
      <c r="G51" s="311">
        <f t="shared" si="280"/>
        <v>4750.2</v>
      </c>
      <c r="H51" s="27">
        <v>199.1</v>
      </c>
      <c r="I51" s="257"/>
      <c r="J51" s="32">
        <v>3.3462840938206044</v>
      </c>
      <c r="K51" s="33">
        <v>3.7983840938206042</v>
      </c>
      <c r="L51" s="33">
        <v>2.6573000000000007</v>
      </c>
      <c r="M51" s="122">
        <v>3.0240000000000009</v>
      </c>
      <c r="N51" s="1">
        <v>0.36670000000000003</v>
      </c>
      <c r="O51" s="2">
        <v>0.59970000000000001</v>
      </c>
      <c r="P51" s="2">
        <v>0.32228409382060413</v>
      </c>
      <c r="Q51" s="2">
        <v>1.37E-2</v>
      </c>
      <c r="R51" s="2">
        <v>0.2026</v>
      </c>
      <c r="S51" s="2">
        <v>0</v>
      </c>
      <c r="T51" s="2">
        <v>0.64200000000000002</v>
      </c>
      <c r="U51" s="2">
        <v>9.1000000000000004E-3</v>
      </c>
      <c r="V51" s="2">
        <v>2.0000000000000001E-4</v>
      </c>
      <c r="W51" s="2">
        <v>3.5400000000000001E-2</v>
      </c>
      <c r="X51" s="2">
        <v>6.5799999999999997E-2</v>
      </c>
      <c r="Y51" s="2">
        <v>0.74080000000000001</v>
      </c>
      <c r="Z51" s="2">
        <v>0.1532</v>
      </c>
      <c r="AA51" s="2">
        <v>2.0000000000000001E-4</v>
      </c>
      <c r="AB51" s="2">
        <v>0.3972</v>
      </c>
      <c r="AC51" s="3">
        <v>0.2495</v>
      </c>
      <c r="AD51" s="123">
        <v>743.92</v>
      </c>
      <c r="AE51" s="60">
        <v>163.66239999999999</v>
      </c>
      <c r="AF51" s="60">
        <v>500.69758775999998</v>
      </c>
      <c r="AG51" s="60">
        <f t="shared" si="832"/>
        <v>49.556043050958237</v>
      </c>
      <c r="AH51" s="60">
        <f t="shared" si="833"/>
        <v>156.68830311361438</v>
      </c>
      <c r="AI51" s="60">
        <v>18.663556492791699</v>
      </c>
      <c r="AJ51" s="60">
        <v>104.16687882076982</v>
      </c>
      <c r="AK51" s="60">
        <f t="shared" si="834"/>
        <v>2.0151082707877923</v>
      </c>
      <c r="AL51" s="60">
        <f t="shared" si="835"/>
        <v>60.965540833674318</v>
      </c>
      <c r="AM51" s="60">
        <v>76.555521153678086</v>
      </c>
      <c r="AN51" s="124">
        <v>1929.1991330726873</v>
      </c>
      <c r="AO51" s="123">
        <v>1169.8499999999999</v>
      </c>
      <c r="AP51" s="60">
        <v>257.36700000000002</v>
      </c>
      <c r="AQ51" s="60">
        <v>787.37105205</v>
      </c>
      <c r="AR51" s="60">
        <f t="shared" si="836"/>
        <v>77.929262505596711</v>
      </c>
      <c r="AS51" s="60">
        <f t="shared" si="837"/>
        <v>246.39989702852699</v>
      </c>
      <c r="AT51" s="125">
        <v>119.012580103517</v>
      </c>
      <c r="AU51" s="126">
        <v>30.369692137379676</v>
      </c>
      <c r="AV51" s="60">
        <v>170.35284614720672</v>
      </c>
      <c r="AW51" s="60">
        <f t="shared" si="838"/>
        <v>3.2954758087177143</v>
      </c>
      <c r="AX51" s="60">
        <f t="shared" si="839"/>
        <v>99.70206955888338</v>
      </c>
      <c r="AY51" s="60">
        <v>125.19767391503621</v>
      </c>
      <c r="AZ51" s="124">
        <v>3154.981382658912</v>
      </c>
      <c r="BA51" s="127">
        <v>207</v>
      </c>
      <c r="BB51" s="60">
        <v>1055.1134999999997</v>
      </c>
      <c r="BC51" s="60">
        <v>110.0332459476648</v>
      </c>
      <c r="BD51" s="61">
        <v>88.026596758131845</v>
      </c>
      <c r="BE51" s="61">
        <v>22.006649189532951</v>
      </c>
      <c r="BF51" s="60">
        <v>41.262474374999996</v>
      </c>
      <c r="BG51" s="61">
        <v>33.0099795</v>
      </c>
      <c r="BH51" s="61">
        <v>8.2524948749999965</v>
      </c>
      <c r="BI51" s="60">
        <v>88.067873083554503</v>
      </c>
      <c r="BJ51" s="61">
        <f t="shared" si="840"/>
        <v>51.543307943865777</v>
      </c>
      <c r="BK51" s="60">
        <f t="shared" si="841"/>
        <v>1.703673004801362</v>
      </c>
      <c r="BL51" s="60">
        <v>64.723854670310956</v>
      </c>
      <c r="BM51" s="124">
        <v>1631.0411376918357</v>
      </c>
      <c r="BN51" s="123">
        <v>26.48</v>
      </c>
      <c r="BO51" s="60">
        <v>5.8256000000000006</v>
      </c>
      <c r="BP51" s="60">
        <v>17.822443440000001</v>
      </c>
      <c r="BQ51" s="60">
        <f t="shared" si="842"/>
        <v>1.7639585170305603</v>
      </c>
      <c r="BR51" s="60">
        <f t="shared" si="843"/>
        <v>5.5773554501136005</v>
      </c>
      <c r="BS51" s="60">
        <v>3.0881330019000002</v>
      </c>
      <c r="BT51" s="60">
        <v>3.8847808802586994</v>
      </c>
      <c r="BU51" s="60">
        <f t="shared" si="844"/>
        <v>7.515108612860455E-2</v>
      </c>
      <c r="BV51" s="60">
        <f t="shared" si="845"/>
        <v>2.2736379362272485</v>
      </c>
      <c r="BW51" s="60">
        <v>2.855047866107935</v>
      </c>
      <c r="BX51" s="124">
        <v>71.947206225919956</v>
      </c>
      <c r="BY51" s="59">
        <v>711.7</v>
      </c>
      <c r="BZ51" s="60">
        <v>51.954099999999997</v>
      </c>
      <c r="CA51" s="61">
        <f t="shared" si="846"/>
        <v>30.407072198799998</v>
      </c>
      <c r="CB51" s="61">
        <f t="shared" si="847"/>
        <v>1.0050520645000001</v>
      </c>
      <c r="CC51" s="60">
        <v>38.182704999999999</v>
      </c>
      <c r="CD51" s="62">
        <v>962.2041660000001</v>
      </c>
      <c r="CE51" s="123"/>
      <c r="CF51" s="60">
        <v>0</v>
      </c>
      <c r="CG51" s="61">
        <f t="shared" si="848"/>
        <v>0</v>
      </c>
      <c r="CH51" s="61">
        <f t="shared" si="849"/>
        <v>0</v>
      </c>
      <c r="CI51" s="60">
        <v>0</v>
      </c>
      <c r="CJ51" s="124">
        <v>0</v>
      </c>
      <c r="CK51" s="128">
        <v>1251.109333566535</v>
      </c>
      <c r="CL51" s="129">
        <v>275.24405338463771</v>
      </c>
      <c r="CM51" s="129">
        <v>128.36841274052875</v>
      </c>
      <c r="CN51" s="130">
        <v>83.657754824376269</v>
      </c>
      <c r="CO51" s="131">
        <f t="shared" si="673"/>
        <v>40.778972589142214</v>
      </c>
      <c r="CP51" s="129">
        <v>842.06289028495701</v>
      </c>
      <c r="CQ51" s="131">
        <f t="shared" si="850"/>
        <v>83.342332503063346</v>
      </c>
      <c r="CR51" s="129">
        <v>263.51516088577443</v>
      </c>
      <c r="CS51" s="129">
        <v>182.2652823682962</v>
      </c>
      <c r="CT51" s="131">
        <f t="shared" si="851"/>
        <v>3.52592188741469</v>
      </c>
      <c r="CU51" s="131">
        <f t="shared" si="852"/>
        <v>106.67403728112798</v>
      </c>
      <c r="CV51" s="129">
        <f t="shared" si="674"/>
        <v>2679.0499723449548</v>
      </c>
      <c r="CW51" s="124">
        <f t="shared" si="675"/>
        <v>3375.6029651546428</v>
      </c>
      <c r="CX51" s="123">
        <v>35.610399999999998</v>
      </c>
      <c r="CY51" s="60">
        <v>2.5995591999999998</v>
      </c>
      <c r="CZ51" s="60">
        <f t="shared" si="853"/>
        <v>5.0288472724E-2</v>
      </c>
      <c r="DA51" s="60">
        <f t="shared" si="854"/>
        <v>1.5214388138655999</v>
      </c>
      <c r="DB51" s="60">
        <v>1.9104979600000001</v>
      </c>
      <c r="DC51" s="124">
        <v>48.144548592</v>
      </c>
      <c r="DD51" s="123">
        <v>1.1600000000000001</v>
      </c>
      <c r="DE51" s="60">
        <v>8.4680000000000005E-2</v>
      </c>
      <c r="DF51" s="60">
        <f t="shared" si="855"/>
        <v>1.6381346000000003E-3</v>
      </c>
      <c r="DG51" s="60">
        <f t="shared" si="856"/>
        <v>4.9560494240000003E-2</v>
      </c>
      <c r="DH51" s="60">
        <v>6.2233999999999998E-2</v>
      </c>
      <c r="DI51" s="124">
        <v>1.5682968000000002</v>
      </c>
      <c r="DJ51" s="59">
        <v>72.164427689771998</v>
      </c>
      <c r="DK51" s="60">
        <v>15.87617409174984</v>
      </c>
      <c r="DL51" s="60">
        <v>1.1883665454167094</v>
      </c>
      <c r="DM51" s="60">
        <v>48.570484549884114</v>
      </c>
      <c r="DN51" s="60">
        <f t="shared" si="857"/>
        <v>4.807215137840231</v>
      </c>
      <c r="DO51" s="60">
        <f t="shared" si="858"/>
        <v>15.199647435040735</v>
      </c>
      <c r="DP51" s="60">
        <v>10.059360060008053</v>
      </c>
      <c r="DQ51" s="60">
        <f t="shared" si="859"/>
        <v>0.19459832036085581</v>
      </c>
      <c r="DR51" s="60">
        <f t="shared" si="860"/>
        <v>5.8874215436007935</v>
      </c>
      <c r="DS51" s="60">
        <v>7.3929406468415353</v>
      </c>
      <c r="DT51" s="62">
        <v>186.30210430040671</v>
      </c>
      <c r="DU51" s="123">
        <v>133.09</v>
      </c>
      <c r="DV51" s="60">
        <v>29.279800000000002</v>
      </c>
      <c r="DW51" s="60">
        <v>89.576623769999998</v>
      </c>
      <c r="DX51" s="60">
        <f t="shared" si="861"/>
        <v>8.8657567610119798</v>
      </c>
      <c r="DY51" s="60">
        <f t="shared" si="862"/>
        <v>28.0321086425838</v>
      </c>
      <c r="DZ51" s="60">
        <v>2.5997992805000001</v>
      </c>
      <c r="EA51" s="60">
        <v>1.3847398565</v>
      </c>
      <c r="EB51" s="60"/>
      <c r="EC51" s="60">
        <v>18.682960292211</v>
      </c>
      <c r="ED51" s="60">
        <f t="shared" si="863"/>
        <v>0.36142186685282179</v>
      </c>
      <c r="EE51" s="60">
        <f t="shared" si="864"/>
        <v>10.934538804301747</v>
      </c>
      <c r="EF51" s="60">
        <v>13.730696159960551</v>
      </c>
      <c r="EG51" s="124">
        <v>346.01354323100583</v>
      </c>
      <c r="EH51" s="128">
        <v>858.07971976428598</v>
      </c>
      <c r="EI51" s="129">
        <v>188.77753834814291</v>
      </c>
      <c r="EJ51" s="129">
        <v>1258.4389497069951</v>
      </c>
      <c r="EK51" s="129">
        <v>577.53204692651184</v>
      </c>
      <c r="EL51" s="129">
        <f t="shared" si="865"/>
        <v>57.160656812504584</v>
      </c>
      <c r="EM51" s="129">
        <v>180.73287876518262</v>
      </c>
      <c r="EN51" s="129">
        <v>210.44819542189705</v>
      </c>
      <c r="EO51" s="129">
        <f t="shared" si="866"/>
        <v>4.0711203404365985</v>
      </c>
      <c r="EP51" s="129">
        <f t="shared" si="867"/>
        <v>123.16859443818285</v>
      </c>
      <c r="EQ51" s="129">
        <v>3093.276450167833</v>
      </c>
      <c r="ER51" s="124">
        <v>3897.5283272114693</v>
      </c>
      <c r="ES51" s="123">
        <v>302.45999999999998</v>
      </c>
      <c r="ET51" s="60">
        <v>66.541200000000003</v>
      </c>
      <c r="EU51" s="60">
        <v>203.57161038000001</v>
      </c>
      <c r="EV51" s="60">
        <f t="shared" si="868"/>
        <v>20.148296565750123</v>
      </c>
      <c r="EW51" s="60">
        <f t="shared" si="869"/>
        <v>63.705699752317202</v>
      </c>
      <c r="EX51" s="60">
        <v>23.691245899750001</v>
      </c>
      <c r="EY51" s="60">
        <v>43.527276108421702</v>
      </c>
      <c r="EZ51" s="60">
        <f t="shared" si="870"/>
        <v>0.84203515631741788</v>
      </c>
      <c r="FA51" s="60">
        <f t="shared" si="871"/>
        <v>25.475121833423753</v>
      </c>
      <c r="FB51" s="60">
        <v>31.989566619408599</v>
      </c>
      <c r="FC51" s="124">
        <v>806.13707880909635</v>
      </c>
      <c r="FD51" s="123">
        <v>0.83333333333333293</v>
      </c>
      <c r="FE51" s="60">
        <v>6.0833333333333302E-2</v>
      </c>
      <c r="FF51" s="60">
        <f t="shared" si="872"/>
        <v>1.1768208333333328E-3</v>
      </c>
      <c r="FG51" s="60">
        <f t="shared" si="873"/>
        <v>3.5603803333333316E-2</v>
      </c>
      <c r="FH51" s="60">
        <v>4.4708333333333301E-2</v>
      </c>
      <c r="FI51" s="124">
        <v>1.1266499999999995</v>
      </c>
      <c r="FJ51" s="123">
        <v>1545.63507</v>
      </c>
      <c r="FK51" s="60">
        <v>112.83136011000001</v>
      </c>
      <c r="FL51" s="60">
        <f t="shared" si="874"/>
        <v>2.1827226613279502</v>
      </c>
      <c r="FM51" s="60">
        <f t="shared" si="875"/>
        <v>66.036584468859488</v>
      </c>
      <c r="FN51" s="60">
        <v>82.923500000000004</v>
      </c>
      <c r="FO51" s="124">
        <v>2089.6679161320003</v>
      </c>
      <c r="FP51" s="123">
        <v>876.3741</v>
      </c>
      <c r="FQ51" s="60">
        <v>63.975309299999999</v>
      </c>
      <c r="FR51" s="60">
        <f t="shared" si="876"/>
        <v>1.2376023584085001</v>
      </c>
      <c r="FS51" s="60">
        <f t="shared" si="877"/>
        <v>37.442701323392399</v>
      </c>
      <c r="FT51" s="60">
        <v>47.017470465000002</v>
      </c>
      <c r="FU51" s="62">
        <v>1184.840255718</v>
      </c>
      <c r="FV51" s="132">
        <f t="shared" si="676"/>
        <v>5559.7272468451229</v>
      </c>
      <c r="FW51" s="133">
        <f t="shared" si="677"/>
        <v>1516.3795962992435</v>
      </c>
      <c r="FX51" s="133">
        <f t="shared" si="678"/>
        <v>192.18524098465372</v>
      </c>
      <c r="FY51" s="133">
        <f t="shared" si="679"/>
        <v>1055.1134999999997</v>
      </c>
      <c r="FZ51" s="133">
        <f t="shared" si="680"/>
        <v>711.7</v>
      </c>
      <c r="GA51" s="133">
        <f t="shared" si="681"/>
        <v>0</v>
      </c>
      <c r="GB51" s="133">
        <f t="shared" si="682"/>
        <v>35.610399999999998</v>
      </c>
      <c r="GC51" s="133">
        <f t="shared" si="683"/>
        <v>1.1600000000000001</v>
      </c>
      <c r="GD51" s="133">
        <f t="shared" si="684"/>
        <v>1545.63507</v>
      </c>
      <c r="GE51" s="133">
        <f t="shared" si="685"/>
        <v>876.3741</v>
      </c>
      <c r="GF51" s="133">
        <f t="shared" si="686"/>
        <v>3067.2047391613528</v>
      </c>
      <c r="GG51" s="134">
        <f t="shared" si="687"/>
        <v>1171.0182823092475</v>
      </c>
      <c r="GH51" s="134">
        <f t="shared" si="688"/>
        <v>303.57352185375578</v>
      </c>
      <c r="GI51" s="133">
        <f t="shared" si="689"/>
        <v>1062.9612951259571</v>
      </c>
      <c r="GJ51" s="134">
        <f t="shared" si="690"/>
        <v>758.98302215644981</v>
      </c>
      <c r="GK51" s="135">
        <f t="shared" si="691"/>
        <v>20.562986254211644</v>
      </c>
      <c r="GL51" s="132">
        <f t="shared" si="692"/>
        <v>15624.05118841633</v>
      </c>
      <c r="GM51" s="136">
        <f t="shared" si="693"/>
        <v>19686.304497404577</v>
      </c>
      <c r="GN51" s="114">
        <f t="shared" si="694"/>
        <v>17539.260075686576</v>
      </c>
      <c r="GO51" s="115">
        <f t="shared" si="695"/>
        <v>9332.7593027933181</v>
      </c>
      <c r="GP51" s="115">
        <f t="shared" si="696"/>
        <v>647.73965928383802</v>
      </c>
      <c r="GQ51" s="30">
        <f t="shared" si="697"/>
        <v>0.53210678572071901</v>
      </c>
      <c r="GR51" s="31">
        <f t="shared" si="698"/>
        <v>3.6930842948258304E-2</v>
      </c>
      <c r="GS51" s="137">
        <f t="shared" si="878"/>
        <v>1.0891017208951219</v>
      </c>
      <c r="GT51" s="116">
        <f t="shared" si="699"/>
        <v>19686.304497404577</v>
      </c>
      <c r="GU51" s="115">
        <f t="shared" si="700"/>
        <v>9437.0579746516323</v>
      </c>
      <c r="GV51" s="115">
        <f t="shared" si="701"/>
        <v>650.56540385670269</v>
      </c>
      <c r="GW51" s="24">
        <f t="shared" si="702"/>
        <v>0.4793717366251144</v>
      </c>
      <c r="GX51" s="117">
        <f t="shared" si="703"/>
        <v>3.3046598661646859E-2</v>
      </c>
      <c r="GY51" s="137">
        <f t="shared" si="879"/>
        <v>1.0802364692618447</v>
      </c>
      <c r="GZ51" s="114">
        <f t="shared" si="704"/>
        <v>13979.019804922053</v>
      </c>
      <c r="HA51" s="115">
        <f t="shared" si="705"/>
        <v>7775.3956169062349</v>
      </c>
      <c r="HB51" s="115">
        <f t="shared" si="706"/>
        <v>428.1072945471422</v>
      </c>
      <c r="HC51" s="30">
        <f t="shared" si="707"/>
        <v>0.55621894277369122</v>
      </c>
      <c r="HD51" s="31">
        <f t="shared" si="708"/>
        <v>3.0624986624341457E-2</v>
      </c>
      <c r="HE51" s="137">
        <f t="shared" si="880"/>
        <v>1.0919033187607481</v>
      </c>
      <c r="HF51" s="114">
        <f t="shared" si="709"/>
        <v>15908.218937994739</v>
      </c>
      <c r="HG51" s="115">
        <f t="shared" si="710"/>
        <v>9253.5269298220064</v>
      </c>
      <c r="HH51" s="115">
        <f t="shared" si="711"/>
        <v>493.08694521254222</v>
      </c>
      <c r="HI51" s="30">
        <f t="shared" si="712"/>
        <v>0.5816821459328263</v>
      </c>
      <c r="HJ51" s="31">
        <f t="shared" si="713"/>
        <v>3.0995735420441525E-2</v>
      </c>
      <c r="HK51" s="138">
        <f t="shared" si="881"/>
        <v>1.0959508316843003</v>
      </c>
      <c r="HL51" s="29">
        <f t="shared" si="714"/>
        <v>3.6444437651839938</v>
      </c>
      <c r="HM51" s="30">
        <f t="shared" si="715"/>
        <v>4.1031530224091206</v>
      </c>
      <c r="HN51" s="30">
        <f t="shared" si="716"/>
        <v>2.9015146889429366</v>
      </c>
      <c r="HO51" s="31">
        <f t="shared" si="717"/>
        <v>3.3141553150133252</v>
      </c>
      <c r="HR51" s="32">
        <f t="shared" si="718"/>
        <v>1173.1200896156922</v>
      </c>
      <c r="HS51" s="33">
        <f t="shared" si="882"/>
        <v>1356.9480076584712</v>
      </c>
      <c r="HT51" s="33">
        <f t="shared" si="719"/>
        <v>51.571151321746029</v>
      </c>
      <c r="HU51" s="33">
        <f t="shared" si="883"/>
        <v>59.559522661484493</v>
      </c>
      <c r="HV51" s="33">
        <f t="shared" si="720"/>
        <v>1531.1104230735614</v>
      </c>
      <c r="HW51" s="30">
        <f t="shared" si="721"/>
        <v>0.76618908207858916</v>
      </c>
      <c r="HX51" s="31">
        <f t="shared" si="722"/>
        <v>3.3682189438839917E-2</v>
      </c>
      <c r="HY51" s="139">
        <f t="shared" si="884"/>
        <v>1.1252792003057912</v>
      </c>
      <c r="HZ51" s="32">
        <f t="shared" si="723"/>
        <v>1849.4613992366403</v>
      </c>
      <c r="IA51" s="33">
        <f t="shared" si="885"/>
        <v>2139.272000497022</v>
      </c>
      <c r="IB51" s="33">
        <f t="shared" si="724"/>
        <v>111.59443045169409</v>
      </c>
      <c r="IC51" s="33">
        <f t="shared" si="886"/>
        <v>128.88040772866151</v>
      </c>
      <c r="ID51" s="33">
        <f t="shared" si="725"/>
        <v>2503.9534783007239</v>
      </c>
      <c r="IE51" s="30">
        <f t="shared" si="726"/>
        <v>0.73861651794415673</v>
      </c>
      <c r="IF51" s="31">
        <f t="shared" si="727"/>
        <v>4.4567293849016011E-2</v>
      </c>
      <c r="IG51" s="139">
        <f t="shared" si="887"/>
        <v>1.1226446821790621</v>
      </c>
      <c r="IH51" s="32">
        <f t="shared" si="728"/>
        <v>62.882835691516249</v>
      </c>
      <c r="II51" s="33">
        <f t="shared" si="888"/>
        <v>72.736576044376847</v>
      </c>
      <c r="IJ51" s="33">
        <f t="shared" si="729"/>
        <v>122.7402492629332</v>
      </c>
      <c r="IK51" s="33">
        <f t="shared" si="889"/>
        <v>141.75271387376156</v>
      </c>
      <c r="IL51" s="33">
        <f t="shared" si="730"/>
        <v>1294.477093406219</v>
      </c>
      <c r="IM51" s="30">
        <f t="shared" si="731"/>
        <v>4.8577789450139797E-2</v>
      </c>
      <c r="IN51" s="31">
        <f t="shared" si="732"/>
        <v>9.4818401876823458E-2</v>
      </c>
      <c r="IO51" s="139">
        <f t="shared" si="890"/>
        <v>1.0222995100575569</v>
      </c>
      <c r="IP51" s="32">
        <f t="shared" si="733"/>
        <v>41.883811931335828</v>
      </c>
      <c r="IQ51" s="33">
        <f t="shared" si="891"/>
        <v>48.447005260976155</v>
      </c>
      <c r="IR51" s="33">
        <f t="shared" si="734"/>
        <v>1.8391096031591649</v>
      </c>
      <c r="IS51" s="33">
        <f t="shared" si="892"/>
        <v>2.1239876806885198</v>
      </c>
      <c r="IT51" s="33">
        <f t="shared" si="735"/>
        <v>57.100957322158692</v>
      </c>
      <c r="IU51" s="30">
        <f t="shared" si="736"/>
        <v>0.73350454870714277</v>
      </c>
      <c r="IV51" s="31">
        <f t="shared" si="737"/>
        <v>3.2208034495517589E-2</v>
      </c>
      <c r="IW51" s="139">
        <f t="shared" si="893"/>
        <v>1.1199291873257651</v>
      </c>
      <c r="IX51" s="32">
        <f t="shared" si="738"/>
        <v>37.096628082536</v>
      </c>
      <c r="IY51" s="33">
        <f t="shared" si="894"/>
        <v>42.90966970306939</v>
      </c>
      <c r="IZ51" s="33">
        <f t="shared" si="739"/>
        <v>1.0050520645000001</v>
      </c>
      <c r="JA51" s="33">
        <f t="shared" si="895"/>
        <v>1.1607346292910501</v>
      </c>
      <c r="JB51" s="33">
        <f t="shared" si="740"/>
        <v>763.65410000000008</v>
      </c>
      <c r="JC51" s="30">
        <f t="shared" si="741"/>
        <v>4.857778945013979E-2</v>
      </c>
      <c r="JD51" s="31">
        <f t="shared" si="742"/>
        <v>1.3161090400745572E-3</v>
      </c>
      <c r="JE51" s="139">
        <f t="shared" si="743"/>
        <v>1.0078160048971445</v>
      </c>
      <c r="JF51" s="32">
        <f t="shared" si="744"/>
        <v>0</v>
      </c>
      <c r="JG51" s="33">
        <f t="shared" si="896"/>
        <v>0</v>
      </c>
      <c r="JH51" s="33">
        <f t="shared" si="745"/>
        <v>0</v>
      </c>
      <c r="JI51" s="33">
        <f t="shared" si="897"/>
        <v>0</v>
      </c>
      <c r="JJ51" s="33">
        <f t="shared" si="746"/>
        <v>0</v>
      </c>
      <c r="JK51" s="30"/>
      <c r="JL51" s="31"/>
      <c r="JM51" s="139"/>
      <c r="JN51" s="32">
        <f t="shared" si="747"/>
        <v>1977.9842087147936</v>
      </c>
      <c r="JO51" s="33">
        <f t="shared" si="898"/>
        <v>2287.934334220402</v>
      </c>
      <c r="JP51" s="33">
        <f t="shared" si="748"/>
        <v>127.64722697962026</v>
      </c>
      <c r="JQ51" s="33">
        <f t="shared" si="899"/>
        <v>147.41978243876343</v>
      </c>
      <c r="JR51" s="33">
        <f t="shared" si="749"/>
        <v>2679.0499723449548</v>
      </c>
      <c r="JS51" s="30">
        <f t="shared" si="750"/>
        <v>0.73831553316770615</v>
      </c>
      <c r="JT51" s="31">
        <f t="shared" si="751"/>
        <v>4.764645239815795E-2</v>
      </c>
      <c r="JU51" s="139">
        <f t="shared" si="900"/>
        <v>1.1230744795238541</v>
      </c>
      <c r="JV51" s="32">
        <f t="shared" si="752"/>
        <v>1.8561553529160317</v>
      </c>
      <c r="JW51" s="33">
        <f t="shared" si="901"/>
        <v>2.1470148967179741</v>
      </c>
      <c r="JX51" s="33">
        <f t="shared" si="753"/>
        <v>5.0288472724E-2</v>
      </c>
      <c r="JY51" s="33">
        <f t="shared" si="902"/>
        <v>5.8078157148947603E-2</v>
      </c>
      <c r="JZ51" s="33">
        <f t="shared" si="754"/>
        <v>38.2099592</v>
      </c>
      <c r="KA51" s="30">
        <f t="shared" si="755"/>
        <v>4.857778945013979E-2</v>
      </c>
      <c r="KB51" s="31">
        <f t="shared" si="756"/>
        <v>1.3161090400745574E-3</v>
      </c>
      <c r="KC51" s="139">
        <f t="shared" si="903"/>
        <v>1.0078160048971445</v>
      </c>
      <c r="KD51" s="32">
        <f t="shared" si="757"/>
        <v>6.0463802972800004E-2</v>
      </c>
      <c r="KE51" s="33">
        <f t="shared" si="904"/>
        <v>6.9938480898637773E-2</v>
      </c>
      <c r="KF51" s="33">
        <f t="shared" si="758"/>
        <v>1.6381346000000003E-3</v>
      </c>
      <c r="KG51" s="33">
        <f t="shared" si="905"/>
        <v>1.8918816495400003E-3</v>
      </c>
      <c r="KH51" s="33">
        <f t="shared" si="759"/>
        <v>1.24468</v>
      </c>
      <c r="KI51" s="30">
        <f t="shared" si="760"/>
        <v>4.8577789450139797E-2</v>
      </c>
      <c r="KJ51" s="31">
        <f t="shared" si="761"/>
        <v>1.3161090400745576E-3</v>
      </c>
      <c r="KK51" s="139">
        <f t="shared" si="906"/>
        <v>1.0078160048971445</v>
      </c>
      <c r="KL51" s="32">
        <f t="shared" si="762"/>
        <v>113.76682593546451</v>
      </c>
      <c r="KM51" s="33">
        <f t="shared" si="907"/>
        <v>131.59408755955181</v>
      </c>
      <c r="KN51" s="33">
        <f t="shared" si="763"/>
        <v>5.0018134582010871</v>
      </c>
      <c r="KO51" s="33">
        <f t="shared" si="908"/>
        <v>5.7765943628764358</v>
      </c>
      <c r="KP51" s="33">
        <f t="shared" si="764"/>
        <v>147.85881293683073</v>
      </c>
      <c r="KQ51" s="30">
        <f t="shared" si="765"/>
        <v>0.76942877922379072</v>
      </c>
      <c r="KR51" s="31">
        <f t="shared" si="766"/>
        <v>3.3828307957118504E-2</v>
      </c>
      <c r="KS51" s="139">
        <f t="shared" si="909"/>
        <v>1.1258094946069257</v>
      </c>
      <c r="KT51" s="32">
        <f t="shared" si="767"/>
        <v>209.90910988520037</v>
      </c>
      <c r="KU51" s="33">
        <f t="shared" si="910"/>
        <v>242.80186740421127</v>
      </c>
      <c r="KV51" s="33">
        <f t="shared" si="768"/>
        <v>9.2271786278648023</v>
      </c>
      <c r="KW51" s="33">
        <f t="shared" si="911"/>
        <v>10.65646859732106</v>
      </c>
      <c r="KX51" s="33">
        <f t="shared" si="769"/>
        <v>274.613923199211</v>
      </c>
      <c r="KY51" s="30">
        <f t="shared" si="770"/>
        <v>0.76437897772913599</v>
      </c>
      <c r="KZ51" s="31">
        <f t="shared" si="771"/>
        <v>3.3600549165058918E-2</v>
      </c>
      <c r="LA51" s="139">
        <f t="shared" si="912"/>
        <v>1.1249829108758234</v>
      </c>
      <c r="LB51" s="32">
        <f t="shared" si="772"/>
        <v>1417.6170554205348</v>
      </c>
      <c r="LC51" s="33">
        <f t="shared" si="913"/>
        <v>1639.7576480049327</v>
      </c>
      <c r="LD51" s="33">
        <f t="shared" si="773"/>
        <v>61.231777152941184</v>
      </c>
      <c r="LE51" s="33">
        <f t="shared" si="914"/>
        <v>70.71657943393177</v>
      </c>
      <c r="LF51" s="33">
        <f t="shared" si="774"/>
        <v>3093.276450167833</v>
      </c>
      <c r="LG51" s="30">
        <f t="shared" si="775"/>
        <v>0.45828980314501755</v>
      </c>
      <c r="LH51" s="31">
        <f t="shared" si="776"/>
        <v>1.9795119556682013E-2</v>
      </c>
      <c r="LI51" s="139">
        <f t="shared" si="915"/>
        <v>1.0748802761721543</v>
      </c>
      <c r="LJ51" s="32">
        <f t="shared" si="777"/>
        <v>477.80180233460396</v>
      </c>
      <c r="LK51" s="33">
        <f t="shared" si="916"/>
        <v>552.67334476043641</v>
      </c>
      <c r="LL51" s="33">
        <f t="shared" si="778"/>
        <v>20.990331722067541</v>
      </c>
      <c r="LM51" s="33">
        <f t="shared" si="917"/>
        <v>24.241734105815805</v>
      </c>
      <c r="LN51" s="33">
        <f t="shared" si="779"/>
        <v>639.79133238817167</v>
      </c>
      <c r="LO51" s="30">
        <f t="shared" si="780"/>
        <v>0.7468088080391716</v>
      </c>
      <c r="LP51" s="31">
        <f t="shared" si="781"/>
        <v>3.2808090168580731E-2</v>
      </c>
      <c r="LQ51" s="139">
        <f t="shared" si="918"/>
        <v>1.1221069133868515</v>
      </c>
      <c r="LR51" s="32">
        <f t="shared" si="782"/>
        <v>4.3436640066666643E-2</v>
      </c>
      <c r="LS51" s="33">
        <f t="shared" si="919"/>
        <v>5.0243161565113312E-2</v>
      </c>
      <c r="LT51" s="33">
        <f t="shared" si="783"/>
        <v>1.1768208333333328E-3</v>
      </c>
      <c r="LU51" s="33">
        <f t="shared" si="920"/>
        <v>1.359110380416666E-3</v>
      </c>
      <c r="LV51" s="33">
        <f t="shared" si="784"/>
        <v>0.89416666666666633</v>
      </c>
      <c r="LW51" s="30">
        <f t="shared" si="785"/>
        <v>4.857778945013979E-2</v>
      </c>
      <c r="LX51" s="31">
        <f t="shared" si="786"/>
        <v>1.3161090400745572E-3</v>
      </c>
      <c r="LY51" s="139">
        <f t="shared" si="921"/>
        <v>1.0078160048971445</v>
      </c>
      <c r="LZ51" s="32">
        <f t="shared" si="787"/>
        <v>80.564633052008574</v>
      </c>
      <c r="MA51" s="33">
        <f t="shared" si="922"/>
        <v>93.189111051258323</v>
      </c>
      <c r="MB51" s="33">
        <f t="shared" si="788"/>
        <v>2.1827226613279502</v>
      </c>
      <c r="MC51" s="33">
        <f t="shared" si="923"/>
        <v>2.5208264015676498</v>
      </c>
      <c r="MD51" s="33">
        <f t="shared" si="789"/>
        <v>1658.4666001047622</v>
      </c>
      <c r="ME51" s="30">
        <f t="shared" si="790"/>
        <v>4.8577784470859683E-2</v>
      </c>
      <c r="MF51" s="31">
        <f t="shared" si="791"/>
        <v>1.3161089051718447E-3</v>
      </c>
      <c r="MG51" s="139">
        <f t="shared" si="924"/>
        <v>1.0078160040959949</v>
      </c>
      <c r="MH51" s="32">
        <f t="shared" si="792"/>
        <v>45.680095614538722</v>
      </c>
      <c r="MI51" s="33">
        <f t="shared" si="925"/>
        <v>52.838166597336944</v>
      </c>
      <c r="MJ51" s="33">
        <f t="shared" si="793"/>
        <v>1.2376023584085001</v>
      </c>
      <c r="MK51" s="33">
        <f t="shared" si="926"/>
        <v>1.4293069637259768</v>
      </c>
      <c r="ML51" s="33">
        <f t="shared" si="794"/>
        <v>940.34940929999993</v>
      </c>
      <c r="MM51" s="30">
        <f t="shared" si="795"/>
        <v>4.857778945013979E-2</v>
      </c>
      <c r="MN51" s="31">
        <f t="shared" si="796"/>
        <v>1.3161090400745576E-3</v>
      </c>
      <c r="MO51" s="139">
        <f t="shared" si="797"/>
        <v>1.0078160048971445</v>
      </c>
      <c r="MP51" s="34">
        <v>3.3462840938206044</v>
      </c>
      <c r="MQ51" s="35">
        <v>3.7983840938206042</v>
      </c>
      <c r="MR51" s="35">
        <v>2.6573000000000007</v>
      </c>
      <c r="MS51" s="36">
        <v>3.0240000000000009</v>
      </c>
      <c r="MT51" s="34">
        <f t="shared" si="798"/>
        <v>1.0891017208951219</v>
      </c>
      <c r="MU51" s="35">
        <f t="shared" si="958"/>
        <v>1.0802364692618447</v>
      </c>
      <c r="MV51" s="35">
        <f t="shared" si="799"/>
        <v>1.0919033187607481</v>
      </c>
      <c r="MW51" s="36">
        <f t="shared" si="800"/>
        <v>1.0959508316843003</v>
      </c>
      <c r="MX51" s="41">
        <f t="shared" si="801"/>
        <v>3.6444437651839938</v>
      </c>
      <c r="MY51" s="271">
        <f t="shared" si="802"/>
        <v>4.1031530224091206</v>
      </c>
      <c r="MZ51" s="42">
        <f t="shared" si="803"/>
        <v>2.9015146889429366</v>
      </c>
      <c r="NA51" s="140">
        <f t="shared" si="804"/>
        <v>3.3141553150133252</v>
      </c>
      <c r="NB51" s="34">
        <f t="shared" si="805"/>
        <v>1.0891639507104256</v>
      </c>
      <c r="NC51" s="35">
        <f t="shared" si="959"/>
        <v>1.0802713781143223</v>
      </c>
      <c r="ND51" s="35">
        <f t="shared" si="806"/>
        <v>1.0919133142139856</v>
      </c>
      <c r="NE51" s="141">
        <f t="shared" si="960"/>
        <v>1.0959593692503167</v>
      </c>
      <c r="NF51" s="37">
        <f t="shared" si="807"/>
        <v>3.6446520038251058</v>
      </c>
      <c r="NG51" s="38">
        <f t="shared" si="961"/>
        <v>4.103285619639105</v>
      </c>
      <c r="NH51" s="38">
        <f t="shared" si="808"/>
        <v>2.9015412498608248</v>
      </c>
      <c r="NI51" s="39">
        <f t="shared" si="962"/>
        <v>3.3141811326129584</v>
      </c>
      <c r="NJ51" s="118">
        <f t="shared" si="809"/>
        <v>-2.0823864111196855E-4</v>
      </c>
      <c r="NK51" s="118">
        <f t="shared" si="810"/>
        <v>-1.3259722998437695E-4</v>
      </c>
      <c r="NL51" s="118">
        <f t="shared" si="811"/>
        <v>-2.6560917888218682E-5</v>
      </c>
      <c r="NM51" s="118">
        <f t="shared" si="812"/>
        <v>-2.5817599633271016E-5</v>
      </c>
      <c r="NN51" s="119">
        <f t="shared" si="813"/>
        <v>0.41263988275213365</v>
      </c>
      <c r="NO51" s="120">
        <f t="shared" si="814"/>
        <v>0.67325001590278355</v>
      </c>
      <c r="NP51" s="120">
        <f>P51*IO51+0.001</f>
        <v>0.3304708712121473</v>
      </c>
      <c r="NQ51" s="120">
        <f t="shared" si="816"/>
        <v>1.5343029866362982E-2</v>
      </c>
      <c r="NR51" s="120">
        <f>R51*JE51+0.003</f>
        <v>0.2071835225921615</v>
      </c>
      <c r="NS51" s="120">
        <f t="shared" si="817"/>
        <v>0</v>
      </c>
      <c r="NT51" s="120">
        <f t="shared" si="818"/>
        <v>0.72101381585431434</v>
      </c>
      <c r="NU51" s="120">
        <f t="shared" si="819"/>
        <v>9.1711256445640155E-3</v>
      </c>
      <c r="NV51" s="120">
        <f t="shared" si="820"/>
        <v>2.0156320097942891E-4</v>
      </c>
      <c r="NW51" s="120">
        <f t="shared" si="821"/>
        <v>3.9853656109085173E-2</v>
      </c>
      <c r="NX51" s="120">
        <f t="shared" si="822"/>
        <v>7.4023875535629169E-2</v>
      </c>
      <c r="NY51" s="120">
        <f t="shared" si="823"/>
        <v>0.79627130858833195</v>
      </c>
      <c r="NZ51" s="120">
        <f t="shared" si="824"/>
        <v>0.17190677913086566</v>
      </c>
      <c r="OA51" s="120">
        <f t="shared" si="825"/>
        <v>2.0156320097942891E-4</v>
      </c>
      <c r="OB51" s="120">
        <f t="shared" si="826"/>
        <v>0.40030451682692919</v>
      </c>
      <c r="OC51" s="121">
        <f t="shared" si="827"/>
        <v>0.25145009322183753</v>
      </c>
      <c r="OD51" s="4"/>
      <c r="OE51" s="4">
        <f t="shared" si="927"/>
        <v>20627.135053032172</v>
      </c>
      <c r="OF51" s="4"/>
      <c r="OG51" s="4"/>
      <c r="OH51" s="4">
        <f t="shared" si="928"/>
        <v>577.69157456853861</v>
      </c>
      <c r="OI51" s="4"/>
      <c r="OJ51" s="583">
        <f t="shared" si="929"/>
        <v>19490.797487047803</v>
      </c>
      <c r="OK51" s="284">
        <f t="shared" si="930"/>
        <v>896.74200000000008</v>
      </c>
      <c r="OL51" s="584">
        <f t="shared" si="968"/>
        <v>4.6008481725589266E-2</v>
      </c>
      <c r="OM51" s="585">
        <f t="shared" si="281"/>
        <v>1710.26</v>
      </c>
      <c r="ON51" s="284">
        <f t="shared" si="969"/>
        <v>1795.7730000000001</v>
      </c>
      <c r="OO51" s="33">
        <f t="shared" si="970"/>
        <v>2.0025525736499463</v>
      </c>
      <c r="OP51" s="586">
        <f t="shared" si="481"/>
        <v>4.6125921763716028E-2</v>
      </c>
      <c r="OQ51" s="33">
        <f t="shared" si="931"/>
        <v>0.18926171529619751</v>
      </c>
      <c r="OR51" s="39">
        <f t="shared" si="932"/>
        <v>0.396445237888359</v>
      </c>
      <c r="OS51" s="587"/>
      <c r="OT51" s="284">
        <f t="shared" si="469"/>
        <v>0</v>
      </c>
      <c r="OU51" s="584"/>
      <c r="OV51" s="585">
        <f t="shared" si="283"/>
        <v>0</v>
      </c>
      <c r="OW51" s="284">
        <f t="shared" si="972"/>
        <v>0</v>
      </c>
      <c r="OX51" s="33"/>
      <c r="OY51" s="33"/>
      <c r="OZ51" s="33"/>
      <c r="PA51" s="588"/>
      <c r="PB51" s="32">
        <f t="shared" si="933"/>
        <v>4.1031530224091206</v>
      </c>
      <c r="PC51" s="589">
        <f t="shared" si="934"/>
        <v>1.046125921763716</v>
      </c>
      <c r="PD51" s="590">
        <f t="shared" si="297"/>
        <v>4.2924147377053181</v>
      </c>
      <c r="PE51" s="591">
        <f t="shared" si="935"/>
        <v>0.41263988275213365</v>
      </c>
      <c r="PF51" s="592">
        <f t="shared" si="936"/>
        <v>0.67325001590278355</v>
      </c>
      <c r="PG51" s="592">
        <f t="shared" si="937"/>
        <v>0.3304708712121473</v>
      </c>
      <c r="PH51" s="592">
        <f t="shared" si="938"/>
        <v>1.5343029866362982E-2</v>
      </c>
      <c r="PI51" s="593">
        <f t="shared" si="284"/>
        <v>0.396445237888359</v>
      </c>
      <c r="PJ51" s="593">
        <f t="shared" si="285"/>
        <v>0</v>
      </c>
      <c r="PK51" s="592">
        <f t="shared" si="939"/>
        <v>0.72101381585431434</v>
      </c>
      <c r="PL51" s="592">
        <f t="shared" si="940"/>
        <v>9.1711256445640155E-3</v>
      </c>
      <c r="PM51" s="592">
        <f t="shared" si="941"/>
        <v>2.0156320097942891E-4</v>
      </c>
      <c r="PN51" s="592">
        <f t="shared" si="942"/>
        <v>3.9853656109085173E-2</v>
      </c>
      <c r="PO51" s="592">
        <f t="shared" si="943"/>
        <v>7.4023875535629169E-2</v>
      </c>
      <c r="PP51" s="592">
        <f t="shared" si="944"/>
        <v>0.79627130858833195</v>
      </c>
      <c r="PQ51" s="592">
        <f t="shared" si="945"/>
        <v>0.17190677913086566</v>
      </c>
      <c r="PR51" s="592">
        <f t="shared" si="946"/>
        <v>2.0156320097942891E-4</v>
      </c>
      <c r="PS51" s="592">
        <f t="shared" si="947"/>
        <v>0.40030451682692919</v>
      </c>
      <c r="PT51" s="594">
        <f t="shared" si="948"/>
        <v>0.25145009322183753</v>
      </c>
      <c r="PU51" s="334"/>
      <c r="PV51" s="310">
        <f t="shared" si="286"/>
        <v>4.2925473349353025</v>
      </c>
      <c r="PW51" s="281">
        <f t="shared" si="287"/>
        <v>-1.3259722998437695E-4</v>
      </c>
      <c r="PX51" s="4"/>
      <c r="QA51" s="133">
        <f t="shared" si="288"/>
        <v>984.16316901728555</v>
      </c>
      <c r="QB51" s="323">
        <f t="shared" si="289"/>
        <v>0</v>
      </c>
      <c r="QC51" s="258"/>
      <c r="QD51" s="323">
        <v>0</v>
      </c>
      <c r="QF51" s="133">
        <f t="shared" si="949"/>
        <v>1883.1941690172828</v>
      </c>
      <c r="QH51" s="133">
        <f t="shared" si="290"/>
        <v>0</v>
      </c>
      <c r="QJ51" s="390">
        <f>'лист 1'!E71</f>
        <v>1710.26</v>
      </c>
      <c r="QK51" s="390">
        <f>'лист 1'!F71</f>
        <v>0</v>
      </c>
      <c r="QM51" s="389">
        <f t="shared" si="291"/>
        <v>0</v>
      </c>
      <c r="QN51" s="389">
        <f t="shared" si="292"/>
        <v>0</v>
      </c>
      <c r="QP51" s="4">
        <f t="shared" si="293"/>
        <v>19490.797487047803</v>
      </c>
      <c r="QQ51" s="4">
        <f t="shared" si="294"/>
        <v>20389.828487047802</v>
      </c>
      <c r="QS51" s="395">
        <f t="shared" si="295"/>
        <v>11.35570291777185</v>
      </c>
      <c r="QU51" s="5">
        <v>1</v>
      </c>
    </row>
    <row r="52" spans="1:463" ht="15.05" customHeight="1" x14ac:dyDescent="0.3">
      <c r="A52" s="452">
        <f t="shared" si="639"/>
        <v>41</v>
      </c>
      <c r="B52" s="25" t="s">
        <v>303</v>
      </c>
      <c r="C52" s="26">
        <v>8</v>
      </c>
      <c r="D52" s="256">
        <v>7083.84</v>
      </c>
      <c r="E52" s="27">
        <v>7083.84</v>
      </c>
      <c r="F52" s="28">
        <v>912.1</v>
      </c>
      <c r="G52" s="311">
        <f t="shared" si="280"/>
        <v>6171.74</v>
      </c>
      <c r="H52" s="27"/>
      <c r="I52" s="257"/>
      <c r="J52" s="32">
        <v>3.3795110497752319</v>
      </c>
      <c r="K52" s="33">
        <v>4.1471110497752317</v>
      </c>
      <c r="L52" s="33">
        <v>2.5900000000000007</v>
      </c>
      <c r="M52" s="122">
        <v>3.0903000000000009</v>
      </c>
      <c r="N52" s="1">
        <v>0.50029999999999997</v>
      </c>
      <c r="O52" s="2">
        <v>0.6048</v>
      </c>
      <c r="P52" s="2">
        <v>0.28921104977523115</v>
      </c>
      <c r="Q52" s="2">
        <v>1.6799999999999999E-2</v>
      </c>
      <c r="R52" s="2">
        <v>0.47770000000000001</v>
      </c>
      <c r="S52" s="2">
        <v>0</v>
      </c>
      <c r="T52" s="2">
        <v>0.5423</v>
      </c>
      <c r="U52" s="2">
        <v>3.3500000000000002E-2</v>
      </c>
      <c r="V52" s="2">
        <v>1.1000000000000001E-3</v>
      </c>
      <c r="W52" s="2">
        <v>3.0099999999999998E-2</v>
      </c>
      <c r="X52" s="2">
        <v>0.13159999999999999</v>
      </c>
      <c r="Y52" s="2">
        <v>0.79879999999999995</v>
      </c>
      <c r="Z52" s="2">
        <v>0.10630000000000001</v>
      </c>
      <c r="AA52" s="2">
        <v>1E-4</v>
      </c>
      <c r="AB52" s="2">
        <v>0.3246</v>
      </c>
      <c r="AC52" s="3">
        <v>0.28989999999999999</v>
      </c>
      <c r="AD52" s="123">
        <v>1366.19</v>
      </c>
      <c r="AE52" s="60">
        <v>300.56180000000001</v>
      </c>
      <c r="AF52" s="60">
        <v>919.51827807000006</v>
      </c>
      <c r="AG52" s="60">
        <f t="shared" si="832"/>
        <v>91.008402053700195</v>
      </c>
      <c r="AH52" s="60">
        <f t="shared" si="833"/>
        <v>287.75404993922581</v>
      </c>
      <c r="AI52" s="60">
        <v>34.918756053541699</v>
      </c>
      <c r="AJ52" s="60">
        <v>191.34678505692233</v>
      </c>
      <c r="AK52" s="60">
        <f t="shared" si="834"/>
        <v>3.7016035569261625</v>
      </c>
      <c r="AL52" s="60">
        <f t="shared" si="835"/>
        <v>111.98915019669482</v>
      </c>
      <c r="AM52" s="60">
        <v>140.62678095902319</v>
      </c>
      <c r="AN52" s="124">
        <v>3543.7948801673842</v>
      </c>
      <c r="AO52" s="123">
        <v>1589.17</v>
      </c>
      <c r="AP52" s="60">
        <v>349.61739999999998</v>
      </c>
      <c r="AQ52" s="60">
        <v>1069.5956360100001</v>
      </c>
      <c r="AR52" s="60">
        <f t="shared" si="836"/>
        <v>105.86215847845376</v>
      </c>
      <c r="AS52" s="60">
        <f t="shared" si="837"/>
        <v>334.71925833296945</v>
      </c>
      <c r="AT52" s="125">
        <v>160.49075918449199</v>
      </c>
      <c r="AU52" s="126">
        <v>24.057107206416095</v>
      </c>
      <c r="AV52" s="60">
        <v>231.32778704919792</v>
      </c>
      <c r="AW52" s="60">
        <f t="shared" si="838"/>
        <v>4.4750360404667342</v>
      </c>
      <c r="AX52" s="60">
        <f t="shared" si="839"/>
        <v>135.38875127070997</v>
      </c>
      <c r="AY52" s="60">
        <v>170.01007911218451</v>
      </c>
      <c r="AZ52" s="124">
        <v>4284.2539936270496</v>
      </c>
      <c r="BA52" s="127">
        <v>260</v>
      </c>
      <c r="BB52" s="60">
        <v>1325.2633333333333</v>
      </c>
      <c r="BC52" s="60">
        <v>138.206009402864</v>
      </c>
      <c r="BD52" s="61">
        <v>110.5648075222912</v>
      </c>
      <c r="BE52" s="61">
        <v>27.641201880572794</v>
      </c>
      <c r="BF52" s="60">
        <v>51.827262499999996</v>
      </c>
      <c r="BG52" s="61">
        <v>41.46181</v>
      </c>
      <c r="BH52" s="61">
        <v>10.365452499999996</v>
      </c>
      <c r="BI52" s="60">
        <v>110.6166521822424</v>
      </c>
      <c r="BJ52" s="61">
        <f t="shared" si="840"/>
        <v>64.740386789396652</v>
      </c>
      <c r="BK52" s="60">
        <f t="shared" si="841"/>
        <v>2.1398791364654794</v>
      </c>
      <c r="BL52" s="60">
        <v>81.295662870922001</v>
      </c>
      <c r="BM52" s="124">
        <v>2048.6507043472338</v>
      </c>
      <c r="BN52" s="123">
        <v>43.16</v>
      </c>
      <c r="BO52" s="60">
        <v>9.4951999999999988</v>
      </c>
      <c r="BP52" s="60">
        <v>29.048967479999998</v>
      </c>
      <c r="BQ52" s="60">
        <f t="shared" si="842"/>
        <v>2.8750925073655198</v>
      </c>
      <c r="BR52" s="60">
        <f t="shared" si="843"/>
        <v>9.0905838831911989</v>
      </c>
      <c r="BS52" s="60">
        <v>6.5349933379999996</v>
      </c>
      <c r="BT52" s="60">
        <v>6.4414587397139984</v>
      </c>
      <c r="BU52" s="60">
        <f t="shared" si="844"/>
        <v>0.12461001931976731</v>
      </c>
      <c r="BV52" s="60">
        <f t="shared" si="845"/>
        <v>3.7699796736749325</v>
      </c>
      <c r="BW52" s="60">
        <v>4.7340309778856993</v>
      </c>
      <c r="BX52" s="124">
        <v>119.29758064271961</v>
      </c>
      <c r="BY52" s="59">
        <v>2180.8200000000002</v>
      </c>
      <c r="BZ52" s="60">
        <v>159.19986</v>
      </c>
      <c r="CA52" s="61">
        <f t="shared" si="846"/>
        <v>93.174583662480003</v>
      </c>
      <c r="CB52" s="61">
        <f t="shared" si="847"/>
        <v>3.0797212917000003</v>
      </c>
      <c r="CC52" s="60">
        <v>117.00099299999999</v>
      </c>
      <c r="CD52" s="62">
        <v>2948.4250236000003</v>
      </c>
      <c r="CE52" s="123"/>
      <c r="CF52" s="60">
        <v>0</v>
      </c>
      <c r="CG52" s="61">
        <f t="shared" si="848"/>
        <v>0</v>
      </c>
      <c r="CH52" s="61">
        <f t="shared" si="849"/>
        <v>0</v>
      </c>
      <c r="CI52" s="60">
        <v>0</v>
      </c>
      <c r="CJ52" s="124">
        <v>0</v>
      </c>
      <c r="CK52" s="128">
        <v>1417.6060195382979</v>
      </c>
      <c r="CL52" s="129">
        <v>311.87332429842559</v>
      </c>
      <c r="CM52" s="129">
        <v>151.89660814116274</v>
      </c>
      <c r="CN52" s="130">
        <v>112.64256183368522</v>
      </c>
      <c r="CO52" s="131">
        <f t="shared" si="673"/>
        <v>54.907616765829857</v>
      </c>
      <c r="CP52" s="129">
        <v>954.1239842683101</v>
      </c>
      <c r="CQ52" s="131">
        <f t="shared" si="850"/>
        <v>94.433467218971728</v>
      </c>
      <c r="CR52" s="129">
        <v>298.58355963692497</v>
      </c>
      <c r="CS52" s="129">
        <v>206.99149534597242</v>
      </c>
      <c r="CT52" s="131">
        <f t="shared" si="851"/>
        <v>4.0042504774678367</v>
      </c>
      <c r="CU52" s="131">
        <f t="shared" si="852"/>
        <v>121.14549849814659</v>
      </c>
      <c r="CV52" s="129">
        <f t="shared" si="674"/>
        <v>3042.4914315921687</v>
      </c>
      <c r="CW52" s="124">
        <f t="shared" si="675"/>
        <v>3833.5392038061327</v>
      </c>
      <c r="CX52" s="123">
        <v>175.73474999999999</v>
      </c>
      <c r="CY52" s="60">
        <v>12.828636749999999</v>
      </c>
      <c r="CZ52" s="60">
        <f t="shared" si="853"/>
        <v>0.24816997792875001</v>
      </c>
      <c r="DA52" s="60">
        <f t="shared" si="854"/>
        <v>7.5081905733990002</v>
      </c>
      <c r="DB52" s="60">
        <v>9.4281693375</v>
      </c>
      <c r="DC52" s="124">
        <v>237.58986730499998</v>
      </c>
      <c r="DD52" s="123">
        <v>5.8783000000000003</v>
      </c>
      <c r="DE52" s="60">
        <v>0.42911589999999999</v>
      </c>
      <c r="DF52" s="60">
        <f t="shared" si="855"/>
        <v>8.3012470855000006E-3</v>
      </c>
      <c r="DG52" s="60">
        <f t="shared" si="856"/>
        <v>0.25114780456120001</v>
      </c>
      <c r="DH52" s="60">
        <v>0.31537079499999998</v>
      </c>
      <c r="DI52" s="124">
        <v>7.9473440340000003</v>
      </c>
      <c r="DJ52" s="59">
        <v>82.578617746976008</v>
      </c>
      <c r="DK52" s="60">
        <v>18.167295904334722</v>
      </c>
      <c r="DL52" s="60">
        <v>1.3531044745297529</v>
      </c>
      <c r="DM52" s="60">
        <v>55.579786410455441</v>
      </c>
      <c r="DN52" s="60">
        <f t="shared" si="857"/>
        <v>5.500953780188417</v>
      </c>
      <c r="DO52" s="60">
        <f t="shared" si="858"/>
        <v>17.393138359287924</v>
      </c>
      <c r="DP52" s="60">
        <v>11.5105527311496</v>
      </c>
      <c r="DQ52" s="60">
        <f t="shared" si="859"/>
        <v>0.22267164258408903</v>
      </c>
      <c r="DR52" s="60">
        <f t="shared" si="860"/>
        <v>6.7367581758544643</v>
      </c>
      <c r="DS52" s="60">
        <v>8.4594678633722769</v>
      </c>
      <c r="DT52" s="62">
        <v>213.17859015698133</v>
      </c>
      <c r="DU52" s="123">
        <v>358.41</v>
      </c>
      <c r="DV52" s="60">
        <v>78.850200000000001</v>
      </c>
      <c r="DW52" s="60">
        <v>241.22892572999999</v>
      </c>
      <c r="DX52" s="60">
        <f t="shared" si="861"/>
        <v>23.875391695201021</v>
      </c>
      <c r="DY52" s="60">
        <f t="shared" si="862"/>
        <v>75.490180017946201</v>
      </c>
      <c r="DZ52" s="60">
        <v>6.93049984366667</v>
      </c>
      <c r="EA52" s="60">
        <v>4.2441377420000004</v>
      </c>
      <c r="EB52" s="60"/>
      <c r="EC52" s="60">
        <v>50.345454722043669</v>
      </c>
      <c r="ED52" s="60">
        <f t="shared" si="863"/>
        <v>0.97393282159793482</v>
      </c>
      <c r="EE52" s="60">
        <f t="shared" si="864"/>
        <v>29.465583594261055</v>
      </c>
      <c r="EF52" s="60">
        <v>37.000460901885518</v>
      </c>
      <c r="EG52" s="124">
        <v>932.41161472751503</v>
      </c>
      <c r="EH52" s="128">
        <v>1316.2621609047619</v>
      </c>
      <c r="EI52" s="129">
        <v>289.57767539904751</v>
      </c>
      <c r="EJ52" s="129">
        <v>1693.457928316257</v>
      </c>
      <c r="EK52" s="129">
        <v>885.91419618343275</v>
      </c>
      <c r="EL52" s="129">
        <f t="shared" si="865"/>
        <v>87.682471653059082</v>
      </c>
      <c r="EM52" s="129">
        <v>277.23798855364345</v>
      </c>
      <c r="EN52" s="129">
        <v>305.52047313865529</v>
      </c>
      <c r="EO52" s="129">
        <f t="shared" si="866"/>
        <v>5.9102935528672873</v>
      </c>
      <c r="EP52" s="129">
        <f t="shared" si="867"/>
        <v>178.81135627291451</v>
      </c>
      <c r="EQ52" s="129">
        <v>4490.7324339421548</v>
      </c>
      <c r="ER52" s="124">
        <v>5658.3228667671146</v>
      </c>
      <c r="ES52" s="123">
        <v>282.69</v>
      </c>
      <c r="ET52" s="60">
        <v>62.191800000000001</v>
      </c>
      <c r="EU52" s="60">
        <v>190.26535257</v>
      </c>
      <c r="EV52" s="60">
        <f t="shared" si="868"/>
        <v>18.831323005263183</v>
      </c>
      <c r="EW52" s="60">
        <f t="shared" si="869"/>
        <v>59.541639433255803</v>
      </c>
      <c r="EX52" s="60">
        <v>21.827944707175</v>
      </c>
      <c r="EY52" s="60">
        <v>40.659182101233803</v>
      </c>
      <c r="EZ52" s="60">
        <f t="shared" si="870"/>
        <v>0.78655187774836799</v>
      </c>
      <c r="FA52" s="60">
        <f t="shared" si="871"/>
        <v>23.796518190024905</v>
      </c>
      <c r="FB52" s="60">
        <v>29.881713968920401</v>
      </c>
      <c r="FC52" s="124">
        <v>753.01919201679505</v>
      </c>
      <c r="FD52" s="123">
        <v>0.83333333333333293</v>
      </c>
      <c r="FE52" s="60">
        <v>6.0833333333333302E-2</v>
      </c>
      <c r="FF52" s="60">
        <f t="shared" si="872"/>
        <v>1.1768208333333328E-3</v>
      </c>
      <c r="FG52" s="60">
        <f t="shared" si="873"/>
        <v>3.5603803333333316E-2</v>
      </c>
      <c r="FH52" s="60">
        <v>4.4708333333333301E-2</v>
      </c>
      <c r="FI52" s="124">
        <v>1.1266499999999995</v>
      </c>
      <c r="FJ52" s="123">
        <v>1700.90670633334</v>
      </c>
      <c r="FK52" s="60">
        <v>124.166189562334</v>
      </c>
      <c r="FL52" s="60">
        <f t="shared" si="874"/>
        <v>2.4019949370833511</v>
      </c>
      <c r="FM52" s="60">
        <f t="shared" si="875"/>
        <v>72.670497432768101</v>
      </c>
      <c r="FN52" s="60">
        <v>91.253500000000003</v>
      </c>
      <c r="FO52" s="124">
        <v>2299.5916750748088</v>
      </c>
      <c r="FP52" s="123">
        <v>1323.5755166666604</v>
      </c>
      <c r="FQ52" s="60">
        <v>96.621012716666201</v>
      </c>
      <c r="FR52" s="60">
        <f t="shared" si="876"/>
        <v>1.8691334910039077</v>
      </c>
      <c r="FS52" s="60">
        <f t="shared" si="877"/>
        <v>56.549186870657792</v>
      </c>
      <c r="FT52" s="60">
        <v>71.009826469166498</v>
      </c>
      <c r="FU52" s="62">
        <v>1789.4476270229916</v>
      </c>
      <c r="FV52" s="132">
        <f t="shared" si="676"/>
        <v>7876.4014937918428</v>
      </c>
      <c r="FW52" s="133">
        <f t="shared" si="677"/>
        <v>2041.529995542485</v>
      </c>
      <c r="FX52" s="133">
        <f t="shared" si="678"/>
        <v>230.99134149453715</v>
      </c>
      <c r="FY52" s="133">
        <f t="shared" si="679"/>
        <v>1325.2633333333333</v>
      </c>
      <c r="FZ52" s="133">
        <f t="shared" si="680"/>
        <v>2180.8200000000002</v>
      </c>
      <c r="GA52" s="133">
        <f t="shared" si="681"/>
        <v>0</v>
      </c>
      <c r="GB52" s="133">
        <f t="shared" si="682"/>
        <v>175.73474999999999</v>
      </c>
      <c r="GC52" s="133">
        <f t="shared" si="683"/>
        <v>5.8783000000000003</v>
      </c>
      <c r="GD52" s="133">
        <f t="shared" si="684"/>
        <v>1700.90670633334</v>
      </c>
      <c r="GE52" s="133">
        <f t="shared" si="685"/>
        <v>1323.5755166666604</v>
      </c>
      <c r="GF52" s="133">
        <f t="shared" si="686"/>
        <v>4345.2751267221984</v>
      </c>
      <c r="GG52" s="134">
        <f t="shared" si="687"/>
        <v>1658.9686857508625</v>
      </c>
      <c r="GH52" s="134">
        <f t="shared" si="688"/>
        <v>430.06926039220292</v>
      </c>
      <c r="GI52" s="133">
        <f t="shared" si="689"/>
        <v>1548.065489329465</v>
      </c>
      <c r="GJ52" s="134">
        <f t="shared" si="690"/>
        <v>1105.3604952268304</v>
      </c>
      <c r="GK52" s="135">
        <f t="shared" si="691"/>
        <v>29.947326891078504</v>
      </c>
      <c r="GL52" s="132">
        <f t="shared" si="692"/>
        <v>22754.442053213861</v>
      </c>
      <c r="GM52" s="136">
        <f t="shared" si="693"/>
        <v>28670.596987049463</v>
      </c>
      <c r="GN52" s="114">
        <f t="shared" si="694"/>
        <v>23932.724336426472</v>
      </c>
      <c r="GO52" s="115">
        <f t="shared" si="695"/>
        <v>13177.165270146077</v>
      </c>
      <c r="GP52" s="115">
        <f t="shared" si="696"/>
        <v>864.43443323384463</v>
      </c>
      <c r="GQ52" s="30">
        <f t="shared" si="697"/>
        <v>0.55059194619519158</v>
      </c>
      <c r="GR52" s="31">
        <f t="shared" si="698"/>
        <v>3.6119349434788089E-2</v>
      </c>
      <c r="GS52" s="137">
        <f t="shared" si="878"/>
        <v>1.0918726451962353</v>
      </c>
      <c r="GT52" s="116">
        <f t="shared" si="699"/>
        <v>28670.596987049463</v>
      </c>
      <c r="GU52" s="115">
        <f t="shared" si="700"/>
        <v>13407.320650209616</v>
      </c>
      <c r="GV52" s="115">
        <f t="shared" si="701"/>
        <v>870.66999026005146</v>
      </c>
      <c r="GW52" s="24">
        <f t="shared" si="702"/>
        <v>0.46763311751986597</v>
      </c>
      <c r="GX52" s="117">
        <f t="shared" si="703"/>
        <v>3.0368045376011319E-2</v>
      </c>
      <c r="GY52" s="137">
        <f t="shared" si="879"/>
        <v>1.0779821197441071</v>
      </c>
      <c r="GZ52" s="114">
        <f t="shared" si="704"/>
        <v>18340.278751911854</v>
      </c>
      <c r="HA52" s="115">
        <f t="shared" si="705"/>
        <v>10363.05383232448</v>
      </c>
      <c r="HB52" s="115">
        <f t="shared" si="706"/>
        <v>550.85004037442195</v>
      </c>
      <c r="HC52" s="30">
        <f t="shared" si="707"/>
        <v>0.56504342014126696</v>
      </c>
      <c r="HD52" s="31">
        <f t="shared" si="708"/>
        <v>3.0034987353559139E-2</v>
      </c>
      <c r="HE52" s="137">
        <f t="shared" si="880"/>
        <v>1.0931947234772028</v>
      </c>
      <c r="HF52" s="114">
        <f t="shared" si="709"/>
        <v>21884.073632079238</v>
      </c>
      <c r="HG52" s="115">
        <f t="shared" si="710"/>
        <v>13077.646347573418</v>
      </c>
      <c r="HH52" s="115">
        <f t="shared" si="711"/>
        <v>670.18464744381117</v>
      </c>
      <c r="HI52" s="30">
        <f t="shared" si="712"/>
        <v>0.59758738557721125</v>
      </c>
      <c r="HJ52" s="31">
        <f t="shared" si="713"/>
        <v>3.0624309656014256E-2</v>
      </c>
      <c r="HK52" s="138">
        <f t="shared" si="881"/>
        <v>1.0983856488856658</v>
      </c>
      <c r="HL52" s="29">
        <f t="shared" si="714"/>
        <v>3.6899956693879883</v>
      </c>
      <c r="HM52" s="30">
        <f t="shared" si="715"/>
        <v>4.4705115602509133</v>
      </c>
      <c r="HN52" s="30">
        <f t="shared" si="716"/>
        <v>2.831374333805956</v>
      </c>
      <c r="HO52" s="31">
        <f t="shared" si="717"/>
        <v>3.3943411707513742</v>
      </c>
      <c r="HR52" s="32">
        <f t="shared" si="718"/>
        <v>2154.4385041658234</v>
      </c>
      <c r="HS52" s="33">
        <f t="shared" si="882"/>
        <v>2492.0390177686081</v>
      </c>
      <c r="HT52" s="33">
        <f t="shared" si="719"/>
        <v>94.710005610626354</v>
      </c>
      <c r="HU52" s="33">
        <f t="shared" si="883"/>
        <v>109.38058547971238</v>
      </c>
      <c r="HV52" s="33">
        <f t="shared" si="720"/>
        <v>2812.535619180464</v>
      </c>
      <c r="HW52" s="30">
        <f t="shared" si="721"/>
        <v>0.76601287801418083</v>
      </c>
      <c r="HX52" s="31">
        <f t="shared" si="722"/>
        <v>3.3674242190832628E-2</v>
      </c>
      <c r="HY52" s="139">
        <f t="shared" si="884"/>
        <v>1.125250358100182</v>
      </c>
      <c r="HZ52" s="32">
        <f t="shared" si="723"/>
        <v>2512.3191717164891</v>
      </c>
      <c r="IA52" s="33">
        <f t="shared" si="885"/>
        <v>2905.9995859244632</v>
      </c>
      <c r="IB52" s="33">
        <f t="shared" si="724"/>
        <v>134.39430172533659</v>
      </c>
      <c r="IC52" s="33">
        <f t="shared" si="886"/>
        <v>155.21197906259124</v>
      </c>
      <c r="ID52" s="33">
        <f t="shared" si="725"/>
        <v>3400.2015822436902</v>
      </c>
      <c r="IE52" s="30">
        <f t="shared" si="726"/>
        <v>0.73887359644679818</v>
      </c>
      <c r="IF52" s="31">
        <f t="shared" si="727"/>
        <v>3.9525392384722628E-2</v>
      </c>
      <c r="IG52" s="139">
        <f t="shared" si="887"/>
        <v>1.1219039758436067</v>
      </c>
      <c r="IH52" s="32">
        <f t="shared" si="728"/>
        <v>78.983271883063907</v>
      </c>
      <c r="II52" s="33">
        <f t="shared" si="888"/>
        <v>91.35995058714002</v>
      </c>
      <c r="IJ52" s="33">
        <f t="shared" si="729"/>
        <v>154.16649665875667</v>
      </c>
      <c r="IK52" s="33">
        <f t="shared" si="889"/>
        <v>178.04688699119808</v>
      </c>
      <c r="IL52" s="33">
        <f t="shared" si="730"/>
        <v>1625.9132574184396</v>
      </c>
      <c r="IM52" s="30">
        <f t="shared" si="731"/>
        <v>4.8577789450139797E-2</v>
      </c>
      <c r="IN52" s="31">
        <f t="shared" si="732"/>
        <v>9.481840187682343E-2</v>
      </c>
      <c r="IO52" s="139">
        <f t="shared" si="890"/>
        <v>1.0222995100575569</v>
      </c>
      <c r="IP52" s="32">
        <f t="shared" si="733"/>
        <v>68.345087539376678</v>
      </c>
      <c r="IQ52" s="33">
        <f t="shared" si="891"/>
        <v>79.054762756797004</v>
      </c>
      <c r="IR52" s="33">
        <f t="shared" si="734"/>
        <v>2.999702526685287</v>
      </c>
      <c r="IS52" s="33">
        <f t="shared" si="892"/>
        <v>3.464356448068838</v>
      </c>
      <c r="IT52" s="33">
        <f t="shared" si="735"/>
        <v>94.680619557713968</v>
      </c>
      <c r="IU52" s="30">
        <f t="shared" si="736"/>
        <v>0.72184875699631346</v>
      </c>
      <c r="IV52" s="31">
        <f t="shared" si="737"/>
        <v>3.1682328872560603E-2</v>
      </c>
      <c r="IW52" s="139">
        <f t="shared" si="893"/>
        <v>1.1180212929636819</v>
      </c>
      <c r="IX52" s="32">
        <f t="shared" si="738"/>
        <v>113.6729920682256</v>
      </c>
      <c r="IY52" s="33">
        <f t="shared" si="894"/>
        <v>131.48554992531655</v>
      </c>
      <c r="IZ52" s="33">
        <f t="shared" si="739"/>
        <v>3.0797212917000003</v>
      </c>
      <c r="JA52" s="33">
        <f t="shared" si="895"/>
        <v>3.5567701197843307</v>
      </c>
      <c r="JB52" s="33">
        <f t="shared" si="740"/>
        <v>2340.0198600000003</v>
      </c>
      <c r="JC52" s="30">
        <f t="shared" si="741"/>
        <v>4.857778945013979E-2</v>
      </c>
      <c r="JD52" s="31">
        <f t="shared" si="742"/>
        <v>1.3161090400745572E-3</v>
      </c>
      <c r="JE52" s="139">
        <f t="shared" si="743"/>
        <v>1.0078160048971445</v>
      </c>
      <c r="JF52" s="32">
        <f t="shared" si="744"/>
        <v>0</v>
      </c>
      <c r="JG52" s="33">
        <f t="shared" si="896"/>
        <v>0</v>
      </c>
      <c r="JH52" s="33">
        <f t="shared" si="745"/>
        <v>0</v>
      </c>
      <c r="JI52" s="33">
        <f t="shared" si="897"/>
        <v>0</v>
      </c>
      <c r="JJ52" s="33">
        <f t="shared" si="746"/>
        <v>0</v>
      </c>
      <c r="JK52" s="30"/>
      <c r="JL52" s="31"/>
      <c r="JM52" s="139"/>
      <c r="JN52" s="32">
        <f t="shared" si="747"/>
        <v>2241.5487947615106</v>
      </c>
      <c r="JO52" s="33">
        <f t="shared" si="898"/>
        <v>2592.7994909006393</v>
      </c>
      <c r="JP52" s="33">
        <f t="shared" si="748"/>
        <v>153.34533446226942</v>
      </c>
      <c r="JQ52" s="33">
        <f t="shared" si="899"/>
        <v>177.09852677047496</v>
      </c>
      <c r="JR52" s="33">
        <f t="shared" si="749"/>
        <v>3042.4914315921687</v>
      </c>
      <c r="JS52" s="30">
        <f t="shared" si="750"/>
        <v>0.73674777568345817</v>
      </c>
      <c r="JT52" s="31">
        <f t="shared" si="751"/>
        <v>5.0401237903247652E-2</v>
      </c>
      <c r="JU52" s="139">
        <f t="shared" si="900"/>
        <v>1.123255528200811</v>
      </c>
      <c r="JV52" s="32">
        <f t="shared" si="752"/>
        <v>9.1599924995467799</v>
      </c>
      <c r="JW52" s="33">
        <f t="shared" si="901"/>
        <v>10.595363324225762</v>
      </c>
      <c r="JX52" s="33">
        <f t="shared" si="753"/>
        <v>0.24816997792875001</v>
      </c>
      <c r="JY52" s="33">
        <f t="shared" si="902"/>
        <v>0.28661150750991338</v>
      </c>
      <c r="JZ52" s="33">
        <f t="shared" si="754"/>
        <v>188.56338675000001</v>
      </c>
      <c r="KA52" s="30">
        <f t="shared" si="755"/>
        <v>4.857778945013979E-2</v>
      </c>
      <c r="KB52" s="31">
        <f t="shared" si="756"/>
        <v>1.3161090400745574E-3</v>
      </c>
      <c r="KC52" s="139">
        <f t="shared" si="903"/>
        <v>1.0078160048971445</v>
      </c>
      <c r="KD52" s="32">
        <f t="shared" si="757"/>
        <v>0.30640032156466401</v>
      </c>
      <c r="KE52" s="33">
        <f t="shared" si="904"/>
        <v>0.35441325195384688</v>
      </c>
      <c r="KF52" s="33">
        <f t="shared" si="758"/>
        <v>8.3012470855000006E-3</v>
      </c>
      <c r="KG52" s="33">
        <f t="shared" si="905"/>
        <v>9.5871102590439506E-3</v>
      </c>
      <c r="KH52" s="33">
        <f t="shared" si="759"/>
        <v>6.3074158999999996</v>
      </c>
      <c r="KI52" s="30">
        <f t="shared" si="760"/>
        <v>4.8577789450139797E-2</v>
      </c>
      <c r="KJ52" s="31">
        <f t="shared" si="761"/>
        <v>1.3161090400745576E-3</v>
      </c>
      <c r="KK52" s="139">
        <f t="shared" si="906"/>
        <v>1.0078160048971445</v>
      </c>
      <c r="KL52" s="32">
        <f t="shared" si="762"/>
        <v>130.18438742418445</v>
      </c>
      <c r="KM52" s="33">
        <f t="shared" si="907"/>
        <v>150.58428093355417</v>
      </c>
      <c r="KN52" s="33">
        <f t="shared" si="763"/>
        <v>5.7236254227725061</v>
      </c>
      <c r="KO52" s="33">
        <f t="shared" si="908"/>
        <v>6.6102150007599674</v>
      </c>
      <c r="KP52" s="33">
        <f t="shared" si="764"/>
        <v>169.1893572674455</v>
      </c>
      <c r="KQ52" s="30">
        <f t="shared" si="765"/>
        <v>0.76945967244497493</v>
      </c>
      <c r="KR52" s="31">
        <f t="shared" si="766"/>
        <v>3.3829701319361978E-2</v>
      </c>
      <c r="KS52" s="139">
        <f t="shared" si="909"/>
        <v>1.1258145514064968</v>
      </c>
      <c r="KT52" s="32">
        <f t="shared" si="767"/>
        <v>565.30623160689299</v>
      </c>
      <c r="KU52" s="33">
        <f t="shared" si="910"/>
        <v>653.88971809969314</v>
      </c>
      <c r="KV52" s="33">
        <f t="shared" si="768"/>
        <v>24.849324516798955</v>
      </c>
      <c r="KW52" s="33">
        <f t="shared" si="911"/>
        <v>28.698484884451116</v>
      </c>
      <c r="KX52" s="33">
        <f t="shared" si="769"/>
        <v>740.00921803771041</v>
      </c>
      <c r="KY52" s="30">
        <f t="shared" si="770"/>
        <v>0.76391782403186947</v>
      </c>
      <c r="KZ52" s="31">
        <f t="shared" si="771"/>
        <v>3.3579749969455987E-2</v>
      </c>
      <c r="LA52" s="139">
        <f t="shared" si="912"/>
        <v>1.1249074262960628</v>
      </c>
      <c r="LB52" s="32">
        <f t="shared" si="772"/>
        <v>2162.2200369922102</v>
      </c>
      <c r="LC52" s="33">
        <f t="shared" si="913"/>
        <v>2501.0399167888895</v>
      </c>
      <c r="LD52" s="33">
        <f t="shared" si="773"/>
        <v>93.592765205926369</v>
      </c>
      <c r="LE52" s="33">
        <f t="shared" si="914"/>
        <v>108.09028453632436</v>
      </c>
      <c r="LF52" s="33">
        <f t="shared" si="774"/>
        <v>4490.7324339421548</v>
      </c>
      <c r="LG52" s="30">
        <f t="shared" si="775"/>
        <v>0.48148494010677945</v>
      </c>
      <c r="LH52" s="31">
        <f t="shared" si="776"/>
        <v>2.0841314102467399E-2</v>
      </c>
      <c r="LI52" s="139">
        <f t="shared" si="915"/>
        <v>1.0786770096692047</v>
      </c>
      <c r="LJ52" s="32">
        <f t="shared" si="777"/>
        <v>446.55435230040246</v>
      </c>
      <c r="LK52" s="33">
        <f t="shared" si="916"/>
        <v>516.52941930587554</v>
      </c>
      <c r="LL52" s="33">
        <f t="shared" si="778"/>
        <v>19.617874883011552</v>
      </c>
      <c r="LM52" s="33">
        <f t="shared" si="917"/>
        <v>22.656683702390044</v>
      </c>
      <c r="LN52" s="33">
        <f t="shared" si="779"/>
        <v>597.63427937840879</v>
      </c>
      <c r="LO52" s="30">
        <f t="shared" si="780"/>
        <v>0.74720337790003866</v>
      </c>
      <c r="LP52" s="31">
        <f t="shared" si="781"/>
        <v>3.2825886265118252E-2</v>
      </c>
      <c r="LQ52" s="139">
        <f t="shared" si="918"/>
        <v>1.1221714990994029</v>
      </c>
      <c r="LR52" s="32">
        <f t="shared" si="782"/>
        <v>4.3436640066666643E-2</v>
      </c>
      <c r="LS52" s="33">
        <f t="shared" si="919"/>
        <v>5.0243161565113312E-2</v>
      </c>
      <c r="LT52" s="33">
        <f t="shared" si="783"/>
        <v>1.1768208333333328E-3</v>
      </c>
      <c r="LU52" s="33">
        <f t="shared" si="920"/>
        <v>1.359110380416666E-3</v>
      </c>
      <c r="LV52" s="33">
        <f t="shared" si="784"/>
        <v>0.89416666666666633</v>
      </c>
      <c r="LW52" s="30">
        <f t="shared" si="785"/>
        <v>4.857778945013979E-2</v>
      </c>
      <c r="LX52" s="31">
        <f t="shared" si="786"/>
        <v>1.3161090400745572E-3</v>
      </c>
      <c r="LY52" s="139">
        <f t="shared" si="921"/>
        <v>1.0078160048971445</v>
      </c>
      <c r="LZ52" s="32">
        <f t="shared" si="787"/>
        <v>88.658006867977079</v>
      </c>
      <c r="MA52" s="33">
        <f t="shared" si="922"/>
        <v>102.55071654418909</v>
      </c>
      <c r="MB52" s="33">
        <f t="shared" si="788"/>
        <v>2.4019949370833511</v>
      </c>
      <c r="MC52" s="33">
        <f t="shared" si="923"/>
        <v>2.7740639528375621</v>
      </c>
      <c r="MD52" s="33">
        <f t="shared" si="789"/>
        <v>1825.07275799588</v>
      </c>
      <c r="ME52" s="30">
        <f t="shared" si="790"/>
        <v>4.8577793120605672E-2</v>
      </c>
      <c r="MF52" s="31">
        <f t="shared" si="791"/>
        <v>1.3161091395178085E-3</v>
      </c>
      <c r="MG52" s="139">
        <f t="shared" si="924"/>
        <v>1.0078160054877101</v>
      </c>
      <c r="MH52" s="32">
        <f t="shared" si="792"/>
        <v>68.990007982202499</v>
      </c>
      <c r="MI52" s="33">
        <f t="shared" si="925"/>
        <v>79.800742233013636</v>
      </c>
      <c r="MJ52" s="33">
        <f t="shared" si="793"/>
        <v>1.8691334910039077</v>
      </c>
      <c r="MK52" s="33">
        <f t="shared" si="926"/>
        <v>2.1586622687604131</v>
      </c>
      <c r="ML52" s="33">
        <f t="shared" si="794"/>
        <v>1420.1965293833266</v>
      </c>
      <c r="MM52" s="30">
        <f t="shared" si="795"/>
        <v>4.8577789450139783E-2</v>
      </c>
      <c r="MN52" s="31">
        <f t="shared" si="796"/>
        <v>1.3161090400745572E-3</v>
      </c>
      <c r="MO52" s="139">
        <f t="shared" si="797"/>
        <v>1.0078160048971445</v>
      </c>
      <c r="MP52" s="34">
        <v>3.3795110497752319</v>
      </c>
      <c r="MQ52" s="35">
        <v>4.1471110497752317</v>
      </c>
      <c r="MR52" s="35">
        <v>2.5900000000000007</v>
      </c>
      <c r="MS52" s="36">
        <v>3.0903000000000009</v>
      </c>
      <c r="MT52" s="34">
        <f t="shared" si="798"/>
        <v>1.0918726451962353</v>
      </c>
      <c r="MU52" s="35">
        <f t="shared" si="958"/>
        <v>1.0779821197441071</v>
      </c>
      <c r="MV52" s="35">
        <f t="shared" si="799"/>
        <v>1.0931947234772028</v>
      </c>
      <c r="MW52" s="36">
        <f t="shared" si="800"/>
        <v>1.0983856488856658</v>
      </c>
      <c r="MX52" s="41">
        <f t="shared" si="801"/>
        <v>3.6899956693879883</v>
      </c>
      <c r="MY52" s="271">
        <f t="shared" si="802"/>
        <v>4.4705115602509133</v>
      </c>
      <c r="MZ52" s="42">
        <f t="shared" si="803"/>
        <v>2.831374333805956</v>
      </c>
      <c r="NA52" s="140">
        <f t="shared" si="804"/>
        <v>3.3943411707513742</v>
      </c>
      <c r="NB52" s="34">
        <f t="shared" si="805"/>
        <v>1.0918863472495117</v>
      </c>
      <c r="NC52" s="35">
        <f t="shared" si="959"/>
        <v>1.078013462222043</v>
      </c>
      <c r="ND52" s="35">
        <f t="shared" si="806"/>
        <v>1.0932119331978642</v>
      </c>
      <c r="NE52" s="141">
        <f t="shared" si="960"/>
        <v>1.0983987512992233</v>
      </c>
      <c r="NF52" s="37">
        <f t="shared" si="807"/>
        <v>3.6900419756284411</v>
      </c>
      <c r="NG52" s="38">
        <f t="shared" si="961"/>
        <v>4.4706415409874891</v>
      </c>
      <c r="NH52" s="38">
        <f t="shared" si="808"/>
        <v>2.8314189069824693</v>
      </c>
      <c r="NI52" s="39">
        <f t="shared" si="962"/>
        <v>3.3943816611399904</v>
      </c>
      <c r="NJ52" s="118">
        <f t="shared" si="809"/>
        <v>-4.6306240452764769E-5</v>
      </c>
      <c r="NK52" s="118">
        <f t="shared" si="810"/>
        <v>-1.2998073657577436E-4</v>
      </c>
      <c r="NL52" s="118">
        <f t="shared" si="811"/>
        <v>-4.4573176513296175E-5</v>
      </c>
      <c r="NM52" s="118">
        <f t="shared" si="812"/>
        <v>-4.0490388616198913E-5</v>
      </c>
      <c r="NN52" s="119">
        <f t="shared" si="813"/>
        <v>0.56296275415752106</v>
      </c>
      <c r="NO52" s="120">
        <f t="shared" si="814"/>
        <v>0.67852752459021337</v>
      </c>
      <c r="NP52" s="120">
        <f t="shared" ref="NP52:NP56" si="973">P52*IO52</f>
        <v>0.29566031448845054</v>
      </c>
      <c r="NQ52" s="120">
        <f t="shared" si="816"/>
        <v>1.8782757721789854E-2</v>
      </c>
      <c r="NR52" s="120">
        <f>R52*JE52+0.007</f>
        <v>0.48843370553936594</v>
      </c>
      <c r="NS52" s="120">
        <f t="shared" si="817"/>
        <v>0</v>
      </c>
      <c r="NT52" s="120">
        <f t="shared" si="818"/>
        <v>0.60914147294329979</v>
      </c>
      <c r="NU52" s="120">
        <f t="shared" si="819"/>
        <v>3.3761836164054343E-2</v>
      </c>
      <c r="NV52" s="120">
        <f t="shared" si="820"/>
        <v>1.1085976053868589E-3</v>
      </c>
      <c r="NW52" s="120">
        <f t="shared" si="821"/>
        <v>3.3887017997335553E-2</v>
      </c>
      <c r="NX52" s="120">
        <f t="shared" si="822"/>
        <v>0.14803781730056184</v>
      </c>
      <c r="NY52" s="120">
        <f t="shared" si="823"/>
        <v>0.86164719532376066</v>
      </c>
      <c r="NZ52" s="120">
        <f t="shared" si="824"/>
        <v>0.11928683035426654</v>
      </c>
      <c r="OA52" s="120">
        <f t="shared" si="825"/>
        <v>1.0078160048971445E-4</v>
      </c>
      <c r="OB52" s="120">
        <f t="shared" si="826"/>
        <v>0.3271370753813107</v>
      </c>
      <c r="OC52" s="121">
        <f t="shared" si="827"/>
        <v>0.29216585981968218</v>
      </c>
      <c r="OD52" s="4"/>
      <c r="OE52" s="4">
        <f t="shared" si="927"/>
        <v>30956.480066911754</v>
      </c>
      <c r="OF52" s="4"/>
      <c r="OG52" s="4"/>
      <c r="OH52" s="4">
        <f t="shared" si="928"/>
        <v>0</v>
      </c>
      <c r="OI52" s="4"/>
      <c r="OJ52" s="583">
        <f t="shared" si="929"/>
        <v>27590.835016862969</v>
      </c>
      <c r="OK52" s="284">
        <f t="shared" si="930"/>
        <v>2747.8332000000005</v>
      </c>
      <c r="OL52" s="584">
        <f t="shared" si="968"/>
        <v>9.9592244972672245E-2</v>
      </c>
      <c r="OM52" s="585">
        <f t="shared" si="281"/>
        <v>2889.2</v>
      </c>
      <c r="ON52" s="284">
        <f t="shared" si="969"/>
        <v>3033.66</v>
      </c>
      <c r="OO52" s="33">
        <f t="shared" si="970"/>
        <v>1.1040189775711273</v>
      </c>
      <c r="OP52" s="586">
        <f t="shared" si="481"/>
        <v>1.0359483496070623E-2</v>
      </c>
      <c r="OQ52" s="33">
        <f t="shared" si="931"/>
        <v>4.6312190727411995E-2</v>
      </c>
      <c r="OR52" s="39">
        <f t="shared" si="932"/>
        <v>0.53474589626677793</v>
      </c>
      <c r="OS52" s="587">
        <f t="shared" ref="OS52:OS55" si="974">OJ52</f>
        <v>27590.835016862969</v>
      </c>
      <c r="OT52" s="284">
        <f t="shared" si="469"/>
        <v>0</v>
      </c>
      <c r="OU52" s="584"/>
      <c r="OV52" s="585">
        <f t="shared" si="283"/>
        <v>302.2</v>
      </c>
      <c r="OW52" s="284">
        <f t="shared" si="972"/>
        <v>317.31</v>
      </c>
      <c r="OX52" s="33"/>
      <c r="OY52" s="30">
        <f>PY52</f>
        <v>1.1529633195832232E-2</v>
      </c>
      <c r="OZ52" s="33">
        <f>OW52/G52</f>
        <v>5.141337775084498E-2</v>
      </c>
      <c r="PA52" s="588">
        <f>OZ52+NS52</f>
        <v>5.141337775084498E-2</v>
      </c>
      <c r="PB52" s="32">
        <f t="shared" si="933"/>
        <v>4.4705115602509133</v>
      </c>
      <c r="PC52" s="589">
        <f t="shared" si="934"/>
        <v>1.0218891166919029</v>
      </c>
      <c r="PD52" s="590">
        <f t="shared" si="297"/>
        <v>4.5683671094657461</v>
      </c>
      <c r="PE52" s="591">
        <f t="shared" si="935"/>
        <v>0.56296275415752106</v>
      </c>
      <c r="PF52" s="592">
        <f t="shared" si="936"/>
        <v>0.67852752459021337</v>
      </c>
      <c r="PG52" s="592">
        <f t="shared" si="937"/>
        <v>0.29566031448845054</v>
      </c>
      <c r="PH52" s="592">
        <f t="shared" si="938"/>
        <v>1.8782757721789854E-2</v>
      </c>
      <c r="PI52" s="593">
        <f t="shared" si="284"/>
        <v>0.53474589626677793</v>
      </c>
      <c r="PJ52" s="593">
        <f t="shared" si="285"/>
        <v>5.141337775084498E-2</v>
      </c>
      <c r="PK52" s="592">
        <f t="shared" si="939"/>
        <v>0.60914147294329979</v>
      </c>
      <c r="PL52" s="592">
        <f t="shared" si="940"/>
        <v>3.3761836164054343E-2</v>
      </c>
      <c r="PM52" s="592">
        <f t="shared" si="941"/>
        <v>1.1085976053868589E-3</v>
      </c>
      <c r="PN52" s="592">
        <f t="shared" si="942"/>
        <v>3.3887017997335553E-2</v>
      </c>
      <c r="PO52" s="592">
        <f t="shared" si="943"/>
        <v>0.14803781730056184</v>
      </c>
      <c r="PP52" s="592">
        <f t="shared" si="944"/>
        <v>0.86164719532376066</v>
      </c>
      <c r="PQ52" s="592">
        <f t="shared" si="945"/>
        <v>0.11928683035426654</v>
      </c>
      <c r="PR52" s="592">
        <f t="shared" si="946"/>
        <v>1.0078160048971445E-4</v>
      </c>
      <c r="PS52" s="592">
        <f t="shared" si="947"/>
        <v>0.3271370753813107</v>
      </c>
      <c r="PT52" s="594">
        <f t="shared" si="948"/>
        <v>0.29216585981968218</v>
      </c>
      <c r="PU52" s="334"/>
      <c r="PV52" s="310">
        <f t="shared" si="286"/>
        <v>4.5683671094657461</v>
      </c>
      <c r="PW52" s="281">
        <f t="shared" si="287"/>
        <v>0</v>
      </c>
      <c r="PX52" s="4">
        <f>PV52/PB52</f>
        <v>1.0218891166919029</v>
      </c>
      <c r="PY52" s="444">
        <f>PX52-1-OP52</f>
        <v>1.1529633195832232E-2</v>
      </c>
      <c r="QA52" s="133">
        <f t="shared" si="288"/>
        <v>3014.4858378255262</v>
      </c>
      <c r="QB52" s="323">
        <f t="shared" si="289"/>
        <v>0</v>
      </c>
      <c r="QC52" s="258"/>
      <c r="QD52" s="323">
        <v>0</v>
      </c>
      <c r="QF52" s="133">
        <f t="shared" si="949"/>
        <v>3300.3126378255238</v>
      </c>
      <c r="QH52" s="133">
        <f t="shared" si="290"/>
        <v>317.31</v>
      </c>
      <c r="QJ52" s="390">
        <f>'лист 1'!E75</f>
        <v>2889.2</v>
      </c>
      <c r="QK52" s="390">
        <f>'лист 1'!F75</f>
        <v>302.2</v>
      </c>
      <c r="QM52" s="389">
        <f t="shared" si="291"/>
        <v>0</v>
      </c>
      <c r="QN52" s="389">
        <f t="shared" si="292"/>
        <v>0</v>
      </c>
      <c r="QP52" s="4">
        <f t="shared" si="293"/>
        <v>27590.835016862969</v>
      </c>
      <c r="QQ52" s="4">
        <f t="shared" si="294"/>
        <v>28194.774024174123</v>
      </c>
      <c r="QS52" s="395">
        <f t="shared" si="295"/>
        <v>5.8713329528899649</v>
      </c>
      <c r="QU52" s="5">
        <v>1</v>
      </c>
    </row>
    <row r="53" spans="1:463" ht="15.05" customHeight="1" x14ac:dyDescent="0.3">
      <c r="A53" s="452">
        <f t="shared" si="639"/>
        <v>42</v>
      </c>
      <c r="B53" s="25" t="s">
        <v>304</v>
      </c>
      <c r="C53" s="26">
        <v>9</v>
      </c>
      <c r="D53" s="256">
        <v>10395.74</v>
      </c>
      <c r="E53" s="27">
        <v>10270</v>
      </c>
      <c r="F53" s="28">
        <v>1214.3499999999999</v>
      </c>
      <c r="G53" s="311">
        <f t="shared" si="280"/>
        <v>9055.65</v>
      </c>
      <c r="H53" s="27">
        <v>125.8</v>
      </c>
      <c r="I53" s="257"/>
      <c r="J53" s="32">
        <v>3.2558432907087789</v>
      </c>
      <c r="K53" s="33">
        <v>3.8421432907087785</v>
      </c>
      <c r="L53" s="33">
        <v>2.6078999999999999</v>
      </c>
      <c r="M53" s="122">
        <v>2.9590000000000001</v>
      </c>
      <c r="N53" s="1">
        <v>0.35110000000000002</v>
      </c>
      <c r="O53" s="2">
        <v>0.50919999999999999</v>
      </c>
      <c r="P53" s="2">
        <v>0.2968432907087788</v>
      </c>
      <c r="Q53" s="2">
        <v>1.6799999999999999E-2</v>
      </c>
      <c r="R53" s="2">
        <v>0.26989999999999997</v>
      </c>
      <c r="S53" s="2">
        <v>1.0500000000000001E-2</v>
      </c>
      <c r="T53" s="2">
        <v>0.59699999999999998</v>
      </c>
      <c r="U53" s="2">
        <v>1.6799999999999999E-2</v>
      </c>
      <c r="V53" s="2">
        <v>5.9999999999999995E-4</v>
      </c>
      <c r="W53" s="2">
        <v>2.5899999999999999E-2</v>
      </c>
      <c r="X53" s="2">
        <v>0.1242</v>
      </c>
      <c r="Y53" s="2">
        <v>0.8609</v>
      </c>
      <c r="Z53" s="2">
        <v>0.114</v>
      </c>
      <c r="AA53" s="2">
        <v>1E-4</v>
      </c>
      <c r="AB53" s="2">
        <v>0.34239999999999998</v>
      </c>
      <c r="AC53" s="3">
        <v>0.30590000000000001</v>
      </c>
      <c r="AD53" s="123">
        <v>1407.4</v>
      </c>
      <c r="AE53" s="60">
        <v>309.62799999999999</v>
      </c>
      <c r="AF53" s="60">
        <v>947.25479220000011</v>
      </c>
      <c r="AG53" s="60">
        <f t="shared" si="832"/>
        <v>93.753595803202813</v>
      </c>
      <c r="AH53" s="60">
        <f t="shared" si="833"/>
        <v>296.43391467106801</v>
      </c>
      <c r="AI53" s="60">
        <v>35.746399634249997</v>
      </c>
      <c r="AJ53" s="60">
        <v>197.10213117479412</v>
      </c>
      <c r="AK53" s="60">
        <f t="shared" si="834"/>
        <v>3.8129407275763927</v>
      </c>
      <c r="AL53" s="60">
        <f t="shared" si="835"/>
        <v>115.3575701084094</v>
      </c>
      <c r="AM53" s="60">
        <v>144.85656615045221</v>
      </c>
      <c r="AN53" s="124">
        <v>3650.3854669913953</v>
      </c>
      <c r="AO53" s="123">
        <v>1968.62</v>
      </c>
      <c r="AP53" s="60">
        <v>433.09640000000002</v>
      </c>
      <c r="AQ53" s="60">
        <v>1324.98559686</v>
      </c>
      <c r="AR53" s="60">
        <f t="shared" si="836"/>
        <v>131.13912446362164</v>
      </c>
      <c r="AS53" s="60">
        <f t="shared" si="837"/>
        <v>414.6409926813684</v>
      </c>
      <c r="AT53" s="125">
        <v>188.724527201858</v>
      </c>
      <c r="AU53" s="126">
        <v>27.271136729193284</v>
      </c>
      <c r="AV53" s="60">
        <v>285.82613625651561</v>
      </c>
      <c r="AW53" s="60">
        <f t="shared" si="838"/>
        <v>5.5293066058822946</v>
      </c>
      <c r="AX53" s="60">
        <f t="shared" si="839"/>
        <v>167.28489111457839</v>
      </c>
      <c r="AY53" s="60">
        <v>210.06263301591866</v>
      </c>
      <c r="AZ53" s="124">
        <v>5293.5783520011501</v>
      </c>
      <c r="BA53" s="127">
        <v>387</v>
      </c>
      <c r="BB53" s="60">
        <v>1972.6034999999999</v>
      </c>
      <c r="BC53" s="60">
        <v>205.71432938041679</v>
      </c>
      <c r="BD53" s="61">
        <v>164.57146350433345</v>
      </c>
      <c r="BE53" s="61">
        <v>41.142865876083334</v>
      </c>
      <c r="BF53" s="60">
        <v>77.142886874999988</v>
      </c>
      <c r="BG53" s="61">
        <v>61.714309499999992</v>
      </c>
      <c r="BH53" s="61">
        <v>15.428577374999996</v>
      </c>
      <c r="BI53" s="60">
        <v>164.64863228664541</v>
      </c>
      <c r="BJ53" s="61">
        <f t="shared" si="840"/>
        <v>96.363575721140393</v>
      </c>
      <c r="BK53" s="60">
        <f t="shared" si="841"/>
        <v>3.1851277915851557</v>
      </c>
      <c r="BL53" s="60">
        <v>121.0054674271031</v>
      </c>
      <c r="BM53" s="124">
        <v>3049.3377791629982</v>
      </c>
      <c r="BN53" s="123">
        <v>63.95</v>
      </c>
      <c r="BO53" s="60">
        <v>14.069000000000001</v>
      </c>
      <c r="BP53" s="60">
        <v>43.04173935</v>
      </c>
      <c r="BQ53" s="60">
        <f t="shared" si="842"/>
        <v>4.2600131104269003</v>
      </c>
      <c r="BR53" s="60">
        <f t="shared" si="843"/>
        <v>13.469481912189</v>
      </c>
      <c r="BS53" s="60">
        <v>8.3949074435583295</v>
      </c>
      <c r="BT53" s="60">
        <v>9.450262215929758</v>
      </c>
      <c r="BU53" s="60">
        <f t="shared" si="844"/>
        <v>0.18281532256716118</v>
      </c>
      <c r="BV53" s="60">
        <f t="shared" si="845"/>
        <v>5.530936066592778</v>
      </c>
      <c r="BW53" s="60">
        <v>6.945295450474406</v>
      </c>
      <c r="BX53" s="124">
        <v>175.02144535195504</v>
      </c>
      <c r="BY53" s="59">
        <v>1807.66</v>
      </c>
      <c r="BZ53" s="60">
        <v>131.95918</v>
      </c>
      <c r="CA53" s="61">
        <f t="shared" si="846"/>
        <v>77.231485360240001</v>
      </c>
      <c r="CB53" s="61">
        <f t="shared" si="847"/>
        <v>2.5527503371</v>
      </c>
      <c r="CC53" s="60">
        <v>96.980958999999999</v>
      </c>
      <c r="CD53" s="62">
        <v>2443.9201668000001</v>
      </c>
      <c r="CE53" s="123">
        <v>70.599999999999994</v>
      </c>
      <c r="CF53" s="60">
        <v>5.1537999999999995</v>
      </c>
      <c r="CG53" s="61">
        <f t="shared" si="848"/>
        <v>3.0163542183999996</v>
      </c>
      <c r="CH53" s="61">
        <f t="shared" si="849"/>
        <v>9.9700260999999998E-2</v>
      </c>
      <c r="CI53" s="60">
        <v>3.78769</v>
      </c>
      <c r="CJ53" s="124">
        <v>95.449787999999998</v>
      </c>
      <c r="CK53" s="128">
        <v>2294.2106393079271</v>
      </c>
      <c r="CL53" s="129">
        <v>504.72634064774388</v>
      </c>
      <c r="CM53" s="129">
        <v>240.80702128014511</v>
      </c>
      <c r="CN53" s="130">
        <v>165.30621608575501</v>
      </c>
      <c r="CO53" s="131">
        <f t="shared" si="673"/>
        <v>80.578515031001274</v>
      </c>
      <c r="CP53" s="129">
        <v>1544.1253534181183</v>
      </c>
      <c r="CQ53" s="131">
        <f t="shared" si="850"/>
        <v>152.82826272920485</v>
      </c>
      <c r="CR53" s="129">
        <v>483.21858809866592</v>
      </c>
      <c r="CS53" s="129">
        <v>334.62246288973722</v>
      </c>
      <c r="CT53" s="131">
        <f t="shared" si="851"/>
        <v>6.4732715446019666</v>
      </c>
      <c r="CU53" s="131">
        <f t="shared" si="852"/>
        <v>195.84381961055072</v>
      </c>
      <c r="CV53" s="129">
        <f t="shared" si="674"/>
        <v>4918.4918175436715</v>
      </c>
      <c r="CW53" s="124">
        <f t="shared" si="675"/>
        <v>6197.2996901050255</v>
      </c>
      <c r="CX53" s="123">
        <v>129.42726000000002</v>
      </c>
      <c r="CY53" s="60">
        <v>9.4481899800000004</v>
      </c>
      <c r="CZ53" s="60">
        <f t="shared" si="853"/>
        <v>0.18277523516310001</v>
      </c>
      <c r="DA53" s="60">
        <f t="shared" si="854"/>
        <v>5.5297232532146401</v>
      </c>
      <c r="DB53" s="60">
        <v>6.9437724989999996</v>
      </c>
      <c r="DC53" s="124">
        <v>174.98306697480001</v>
      </c>
      <c r="DD53" s="123">
        <v>4.3140400000000003</v>
      </c>
      <c r="DE53" s="60">
        <v>0.31492492</v>
      </c>
      <c r="DF53" s="60">
        <f t="shared" si="855"/>
        <v>6.0922225774000006E-3</v>
      </c>
      <c r="DG53" s="60">
        <f t="shared" si="856"/>
        <v>0.18431547807856</v>
      </c>
      <c r="DH53" s="60">
        <v>0.231448246</v>
      </c>
      <c r="DI53" s="124">
        <v>5.8324957992000011</v>
      </c>
      <c r="DJ53" s="59">
        <v>104.486559350184</v>
      </c>
      <c r="DK53" s="60">
        <v>22.987043057040481</v>
      </c>
      <c r="DL53" s="60">
        <v>1.7131419065519558</v>
      </c>
      <c r="DM53" s="60">
        <v>70.324992230319396</v>
      </c>
      <c r="DN53" s="60">
        <f t="shared" si="857"/>
        <v>6.9603457810036327</v>
      </c>
      <c r="DO53" s="60">
        <f t="shared" si="858"/>
        <v>22.007503068556151</v>
      </c>
      <c r="DP53" s="60">
        <v>14.564356767718992</v>
      </c>
      <c r="DQ53" s="60">
        <f t="shared" si="859"/>
        <v>0.28174748167152391</v>
      </c>
      <c r="DR53" s="60">
        <f t="shared" si="860"/>
        <v>8.5240519567293589</v>
      </c>
      <c r="DS53" s="60">
        <v>10.703804665590742</v>
      </c>
      <c r="DT53" s="62">
        <v>269.73587757288664</v>
      </c>
      <c r="DU53" s="123">
        <v>496.11</v>
      </c>
      <c r="DV53" s="60">
        <v>109.1442</v>
      </c>
      <c r="DW53" s="60">
        <v>333.90832382999997</v>
      </c>
      <c r="DX53" s="60">
        <f t="shared" si="861"/>
        <v>33.048242442750421</v>
      </c>
      <c r="DY53" s="60">
        <f t="shared" si="862"/>
        <v>104.49327085936019</v>
      </c>
      <c r="DZ53" s="60">
        <v>9.5792187544999994</v>
      </c>
      <c r="EA53" s="60">
        <v>6.3527188871250004</v>
      </c>
      <c r="EB53" s="60"/>
      <c r="EC53" s="60">
        <v>69.721895687428614</v>
      </c>
      <c r="ED53" s="60">
        <f t="shared" si="863"/>
        <v>1.3487700720733067</v>
      </c>
      <c r="EE53" s="60">
        <f t="shared" si="864"/>
        <v>40.805994445189974</v>
      </c>
      <c r="EF53" s="60">
        <v>51.240817857952678</v>
      </c>
      <c r="EG53" s="124">
        <v>1291.2686100204073</v>
      </c>
      <c r="EH53" s="128">
        <v>1944.7701726642856</v>
      </c>
      <c r="EI53" s="129">
        <v>427.84943798614279</v>
      </c>
      <c r="EJ53" s="129">
        <v>2938.0462261852194</v>
      </c>
      <c r="EK53" s="129">
        <v>1308.9333990222156</v>
      </c>
      <c r="EL53" s="129">
        <f t="shared" si="865"/>
        <v>129.55037423482477</v>
      </c>
      <c r="EM53" s="129">
        <v>409.61761789001213</v>
      </c>
      <c r="EN53" s="129">
        <v>483.23074421762379</v>
      </c>
      <c r="EO53" s="129">
        <f t="shared" si="866"/>
        <v>9.3480987468899333</v>
      </c>
      <c r="EP53" s="129">
        <f t="shared" si="867"/>
        <v>282.81949120676023</v>
      </c>
      <c r="EQ53" s="129">
        <v>7102.8299800754867</v>
      </c>
      <c r="ER53" s="124">
        <v>8949.5657748951126</v>
      </c>
      <c r="ES53" s="123">
        <v>444.9</v>
      </c>
      <c r="ET53" s="60">
        <v>97.878</v>
      </c>
      <c r="EU53" s="60">
        <v>299.4412797</v>
      </c>
      <c r="EV53" s="60">
        <f t="shared" si="868"/>
        <v>29.636901217027802</v>
      </c>
      <c r="EW53" s="60">
        <f t="shared" si="869"/>
        <v>93.707154069317994</v>
      </c>
      <c r="EX53" s="60">
        <v>34.606443993799999</v>
      </c>
      <c r="EY53" s="60">
        <v>64.008277829647398</v>
      </c>
      <c r="EZ53" s="60">
        <f t="shared" si="870"/>
        <v>1.2382401346145289</v>
      </c>
      <c r="FA53" s="60">
        <f t="shared" si="871"/>
        <v>37.461996748802072</v>
      </c>
      <c r="FB53" s="60">
        <v>47.041700076172397</v>
      </c>
      <c r="FC53" s="124">
        <v>1185.4508419195438</v>
      </c>
      <c r="FD53" s="123">
        <v>0.83333333333333293</v>
      </c>
      <c r="FE53" s="60">
        <v>6.0833333333333302E-2</v>
      </c>
      <c r="FF53" s="60">
        <f t="shared" si="872"/>
        <v>1.1768208333333328E-3</v>
      </c>
      <c r="FG53" s="60">
        <f t="shared" si="873"/>
        <v>3.5603803333333316E-2</v>
      </c>
      <c r="FH53" s="60">
        <v>4.4708333333333301E-2</v>
      </c>
      <c r="FI53" s="124">
        <v>1.1266499999999995</v>
      </c>
      <c r="FJ53" s="123">
        <v>2632.8242266666598</v>
      </c>
      <c r="FK53" s="60">
        <v>192.196168546666</v>
      </c>
      <c r="FL53" s="60">
        <f t="shared" si="874"/>
        <v>3.7180348805352539</v>
      </c>
      <c r="FM53" s="60">
        <f t="shared" si="875"/>
        <v>112.48626717297012</v>
      </c>
      <c r="FN53" s="60">
        <v>141.251</v>
      </c>
      <c r="FO53" s="124">
        <v>3559.5256742559909</v>
      </c>
      <c r="FP53" s="123">
        <v>2048.755333333329</v>
      </c>
      <c r="FQ53" s="60">
        <v>149.55913933333301</v>
      </c>
      <c r="FR53" s="60">
        <f t="shared" si="876"/>
        <v>2.8932215504033274</v>
      </c>
      <c r="FS53" s="60">
        <f t="shared" si="877"/>
        <v>87.532178359341145</v>
      </c>
      <c r="FT53" s="60">
        <v>109.915723633333</v>
      </c>
      <c r="FU53" s="62">
        <v>2769.8762355599938</v>
      </c>
      <c r="FV53" s="132">
        <f t="shared" si="676"/>
        <v>10643.825793013324</v>
      </c>
      <c r="FW53" s="133">
        <f t="shared" si="677"/>
        <v>3413.5257301112301</v>
      </c>
      <c r="FX53" s="133">
        <f t="shared" si="678"/>
        <v>334.13542476452801</v>
      </c>
      <c r="FY53" s="133">
        <f t="shared" si="679"/>
        <v>1972.6034999999999</v>
      </c>
      <c r="FZ53" s="133">
        <f t="shared" si="680"/>
        <v>1807.66</v>
      </c>
      <c r="GA53" s="133">
        <f t="shared" si="681"/>
        <v>70.599999999999994</v>
      </c>
      <c r="GB53" s="133">
        <f t="shared" si="682"/>
        <v>129.42726000000002</v>
      </c>
      <c r="GC53" s="133">
        <f t="shared" si="683"/>
        <v>4.3140400000000003</v>
      </c>
      <c r="GD53" s="133">
        <f t="shared" si="684"/>
        <v>2632.8242266666598</v>
      </c>
      <c r="GE53" s="133">
        <f t="shared" si="685"/>
        <v>2048.755333333329</v>
      </c>
      <c r="GF53" s="133">
        <f t="shared" si="686"/>
        <v>5872.0154766106534</v>
      </c>
      <c r="GG53" s="134">
        <f t="shared" si="687"/>
        <v>2241.8579983656559</v>
      </c>
      <c r="GH53" s="134">
        <f t="shared" si="688"/>
        <v>581.17685978206282</v>
      </c>
      <c r="GI53" s="133">
        <f t="shared" si="689"/>
        <v>2111.8671354393732</v>
      </c>
      <c r="GJ53" s="134">
        <f t="shared" si="690"/>
        <v>1507.9300706416839</v>
      </c>
      <c r="GK53" s="135">
        <f t="shared" si="691"/>
        <v>40.854069735074681</v>
      </c>
      <c r="GL53" s="132">
        <f t="shared" si="692"/>
        <v>31041.553919939102</v>
      </c>
      <c r="GM53" s="136">
        <f t="shared" si="693"/>
        <v>39112.357939123271</v>
      </c>
      <c r="GN53" s="114">
        <f t="shared" si="694"/>
        <v>33803.111748763273</v>
      </c>
      <c r="GO53" s="115">
        <f t="shared" si="695"/>
        <v>17878.042022571772</v>
      </c>
      <c r="GP53" s="115">
        <f t="shared" si="696"/>
        <v>1197.7820594877842</v>
      </c>
      <c r="GQ53" s="30">
        <f t="shared" si="697"/>
        <v>0.52888746324444114</v>
      </c>
      <c r="GR53" s="31">
        <f t="shared" si="698"/>
        <v>3.5434076850383647E-2</v>
      </c>
      <c r="GS53" s="137">
        <f t="shared" si="878"/>
        <v>1.0883654039945283</v>
      </c>
      <c r="GT53" s="116">
        <f t="shared" si="699"/>
        <v>39112.357939123271</v>
      </c>
      <c r="GU53" s="115">
        <f t="shared" si="700"/>
        <v>18135.953466146038</v>
      </c>
      <c r="GV53" s="115">
        <f t="shared" si="701"/>
        <v>1204.7696063948983</v>
      </c>
      <c r="GW53" s="24">
        <f t="shared" si="702"/>
        <v>0.46368857368236099</v>
      </c>
      <c r="GX53" s="117">
        <f t="shared" si="703"/>
        <v>3.0802786379437192E-2</v>
      </c>
      <c r="GY53" s="137">
        <f t="shared" si="879"/>
        <v>1.0774313511062008</v>
      </c>
      <c r="GZ53" s="114">
        <f t="shared" si="704"/>
        <v>27103.388502608879</v>
      </c>
      <c r="HA53" s="115">
        <f t="shared" si="705"/>
        <v>14933.450783570222</v>
      </c>
      <c r="HB53" s="115">
        <f t="shared" si="706"/>
        <v>785.71488845614488</v>
      </c>
      <c r="HC53" s="30">
        <f t="shared" si="707"/>
        <v>0.55098095140881664</v>
      </c>
      <c r="HD53" s="31">
        <f t="shared" si="708"/>
        <v>2.898954455014046E-2</v>
      </c>
      <c r="HE53" s="137">
        <f t="shared" si="880"/>
        <v>1.0908291955365783</v>
      </c>
      <c r="HF53" s="114">
        <f t="shared" si="709"/>
        <v>30753.773969600275</v>
      </c>
      <c r="HG53" s="115">
        <f t="shared" si="710"/>
        <v>17729.911933973235</v>
      </c>
      <c r="HH53" s="115">
        <f t="shared" si="711"/>
        <v>908.64872448492667</v>
      </c>
      <c r="HI53" s="30">
        <f t="shared" si="712"/>
        <v>0.57651174621687185</v>
      </c>
      <c r="HJ53" s="31">
        <f t="shared" si="713"/>
        <v>2.9545925823058813E-2</v>
      </c>
      <c r="HK53" s="138">
        <f t="shared" si="881"/>
        <v>1.0949160545421757</v>
      </c>
      <c r="HL53" s="29">
        <f t="shared" si="714"/>
        <v>3.5435471984351348</v>
      </c>
      <c r="HM53" s="30">
        <f t="shared" si="715"/>
        <v>4.1396456368519834</v>
      </c>
      <c r="HN53" s="30">
        <f t="shared" si="716"/>
        <v>2.8447734590398426</v>
      </c>
      <c r="HO53" s="31">
        <f t="shared" si="717"/>
        <v>3.239856605390298</v>
      </c>
      <c r="HR53" s="32">
        <f t="shared" si="718"/>
        <v>2219.4136114309622</v>
      </c>
      <c r="HS53" s="33">
        <f t="shared" si="882"/>
        <v>2567.1957243421939</v>
      </c>
      <c r="HT53" s="33">
        <f t="shared" si="719"/>
        <v>97.566536530779203</v>
      </c>
      <c r="HU53" s="33">
        <f t="shared" si="883"/>
        <v>112.67959303939691</v>
      </c>
      <c r="HV53" s="33">
        <f t="shared" si="720"/>
        <v>2897.1313230090436</v>
      </c>
      <c r="HW53" s="30">
        <f t="shared" si="721"/>
        <v>0.76607283687983307</v>
      </c>
      <c r="HX53" s="31">
        <f t="shared" si="722"/>
        <v>3.3676946486997282E-2</v>
      </c>
      <c r="HY53" s="139">
        <f t="shared" si="884"/>
        <v>1.1252601725499058</v>
      </c>
      <c r="HZ53" s="32">
        <f t="shared" si="723"/>
        <v>3111.6659782310549</v>
      </c>
      <c r="IA53" s="33">
        <f t="shared" si="885"/>
        <v>3599.2640370198615</v>
      </c>
      <c r="IB53" s="33">
        <f t="shared" si="724"/>
        <v>163.9395677986972</v>
      </c>
      <c r="IC53" s="33">
        <f t="shared" si="886"/>
        <v>189.3338068507154</v>
      </c>
      <c r="ID53" s="33">
        <f t="shared" si="725"/>
        <v>4201.2526603183724</v>
      </c>
      <c r="IE53" s="30">
        <f t="shared" si="726"/>
        <v>0.7406519506958793</v>
      </c>
      <c r="IF53" s="31">
        <f t="shared" si="727"/>
        <v>3.9021592142538218E-2</v>
      </c>
      <c r="IG53" s="139">
        <f t="shared" si="887"/>
        <v>1.1221046052969235</v>
      </c>
      <c r="IH53" s="32">
        <f t="shared" si="728"/>
        <v>117.56356237979128</v>
      </c>
      <c r="II53" s="33">
        <f t="shared" si="888"/>
        <v>135.98577260470458</v>
      </c>
      <c r="IJ53" s="33">
        <f t="shared" si="729"/>
        <v>229.4709007959186</v>
      </c>
      <c r="IK53" s="33">
        <f t="shared" si="889"/>
        <v>265.01594332920638</v>
      </c>
      <c r="IL53" s="33">
        <f t="shared" si="730"/>
        <v>2420.109348542062</v>
      </c>
      <c r="IM53" s="30">
        <f t="shared" si="731"/>
        <v>4.8577789450139797E-2</v>
      </c>
      <c r="IN53" s="31">
        <f t="shared" si="732"/>
        <v>9.4818401876823444E-2</v>
      </c>
      <c r="IO53" s="139">
        <f t="shared" si="890"/>
        <v>1.0222995100575569</v>
      </c>
      <c r="IP53" s="32">
        <f t="shared" si="733"/>
        <v>101.19950993411376</v>
      </c>
      <c r="IQ53" s="33">
        <f t="shared" si="891"/>
        <v>117.0574731407894</v>
      </c>
      <c r="IR53" s="33">
        <f t="shared" si="734"/>
        <v>4.4428284329940615</v>
      </c>
      <c r="IS53" s="33">
        <f t="shared" si="892"/>
        <v>5.131022557264842</v>
      </c>
      <c r="IT53" s="33">
        <f t="shared" si="735"/>
        <v>138.90590900948811</v>
      </c>
      <c r="IU53" s="30">
        <f t="shared" si="736"/>
        <v>0.72854719180593841</v>
      </c>
      <c r="IV53" s="31">
        <f t="shared" si="737"/>
        <v>3.1984445187933579E-2</v>
      </c>
      <c r="IW53" s="139">
        <f t="shared" si="893"/>
        <v>1.1191177355156015</v>
      </c>
      <c r="IX53" s="32">
        <f t="shared" si="738"/>
        <v>94.222412139492803</v>
      </c>
      <c r="IY53" s="33">
        <f t="shared" si="894"/>
        <v>108.98706412175133</v>
      </c>
      <c r="IZ53" s="33">
        <f t="shared" si="739"/>
        <v>2.5527503371</v>
      </c>
      <c r="JA53" s="33">
        <f t="shared" si="895"/>
        <v>2.9481713643167899</v>
      </c>
      <c r="JB53" s="33">
        <f t="shared" si="740"/>
        <v>1939.6191800000001</v>
      </c>
      <c r="JC53" s="30">
        <f t="shared" si="741"/>
        <v>4.857778945013979E-2</v>
      </c>
      <c r="JD53" s="31">
        <f t="shared" si="742"/>
        <v>1.3161090400745572E-3</v>
      </c>
      <c r="JE53" s="139">
        <f t="shared" si="743"/>
        <v>1.0078160048971445</v>
      </c>
      <c r="JF53" s="32">
        <f t="shared" si="744"/>
        <v>3.6799521464479996</v>
      </c>
      <c r="JG53" s="33">
        <f t="shared" si="896"/>
        <v>4.2566006477964011</v>
      </c>
      <c r="JH53" s="33">
        <f t="shared" si="745"/>
        <v>9.9700260999999998E-2</v>
      </c>
      <c r="JI53" s="33">
        <f t="shared" si="897"/>
        <v>0.1151438314289</v>
      </c>
      <c r="JJ53" s="33">
        <f t="shared" si="746"/>
        <v>75.753799999999998</v>
      </c>
      <c r="JK53" s="30">
        <f t="shared" si="955"/>
        <v>4.857778945013979E-2</v>
      </c>
      <c r="JL53" s="31">
        <f t="shared" si="956"/>
        <v>1.3161090400745574E-3</v>
      </c>
      <c r="JM53" s="139">
        <f t="shared" si="957"/>
        <v>1.0078160048971445</v>
      </c>
      <c r="JN53" s="32">
        <f t="shared" si="747"/>
        <v>3627.3931173609149</v>
      </c>
      <c r="JO53" s="33">
        <f t="shared" si="898"/>
        <v>4195.8056188513701</v>
      </c>
      <c r="JP53" s="33">
        <f t="shared" si="748"/>
        <v>239.8800493048081</v>
      </c>
      <c r="JQ53" s="33">
        <f t="shared" si="899"/>
        <v>277.03746894212287</v>
      </c>
      <c r="JR53" s="33">
        <f t="shared" si="749"/>
        <v>4918.4918175436715</v>
      </c>
      <c r="JS53" s="30">
        <f t="shared" si="750"/>
        <v>0.7375010982883895</v>
      </c>
      <c r="JT53" s="31">
        <f t="shared" si="751"/>
        <v>4.8771057918442537E-2</v>
      </c>
      <c r="JU53" s="139">
        <f t="shared" si="900"/>
        <v>1.1231210589733573</v>
      </c>
      <c r="JV53" s="32">
        <f t="shared" si="752"/>
        <v>6.7462623689218608</v>
      </c>
      <c r="JW53" s="33">
        <f t="shared" si="901"/>
        <v>7.8034016821319172</v>
      </c>
      <c r="JX53" s="33">
        <f t="shared" si="753"/>
        <v>0.18277523516310001</v>
      </c>
      <c r="JY53" s="33">
        <f t="shared" si="902"/>
        <v>0.21108711908986422</v>
      </c>
      <c r="JZ53" s="33">
        <f t="shared" si="754"/>
        <v>138.87544998000001</v>
      </c>
      <c r="KA53" s="30">
        <f t="shared" si="755"/>
        <v>4.857778945013979E-2</v>
      </c>
      <c r="KB53" s="31">
        <f t="shared" si="756"/>
        <v>1.3161090400745574E-3</v>
      </c>
      <c r="KC53" s="139">
        <f t="shared" si="903"/>
        <v>1.0078160048971445</v>
      </c>
      <c r="KD53" s="32">
        <f t="shared" si="757"/>
        <v>0.2248648832558432</v>
      </c>
      <c r="KE53" s="33">
        <f t="shared" si="904"/>
        <v>0.26010121046203383</v>
      </c>
      <c r="KF53" s="33">
        <f t="shared" si="758"/>
        <v>6.0922225774000006E-3</v>
      </c>
      <c r="KG53" s="33">
        <f t="shared" si="905"/>
        <v>7.0359078546392614E-3</v>
      </c>
      <c r="KH53" s="33">
        <f t="shared" si="759"/>
        <v>4.6289649200000005</v>
      </c>
      <c r="KI53" s="30">
        <f t="shared" si="760"/>
        <v>4.857778945013979E-2</v>
      </c>
      <c r="KJ53" s="31">
        <f t="shared" si="761"/>
        <v>1.3161090400745574E-3</v>
      </c>
      <c r="KK53" s="139">
        <f t="shared" si="906"/>
        <v>1.0078160048971445</v>
      </c>
      <c r="KL53" s="32">
        <f t="shared" si="762"/>
        <v>164.7220995380728</v>
      </c>
      <c r="KM53" s="33">
        <f t="shared" si="907"/>
        <v>190.5340525356888</v>
      </c>
      <c r="KN53" s="33">
        <f t="shared" si="763"/>
        <v>7.2420932626751569</v>
      </c>
      <c r="KO53" s="33">
        <f t="shared" si="908"/>
        <v>8.3638935090635389</v>
      </c>
      <c r="KP53" s="33">
        <f t="shared" si="764"/>
        <v>214.07609331181476</v>
      </c>
      <c r="KQ53" s="30">
        <f t="shared" si="765"/>
        <v>0.76945583689321684</v>
      </c>
      <c r="KR53" s="31">
        <f t="shared" si="766"/>
        <v>3.3829528326297556E-2</v>
      </c>
      <c r="KS53" s="139">
        <f t="shared" si="909"/>
        <v>1.1258139235789106</v>
      </c>
      <c r="KT53" s="32">
        <f t="shared" si="767"/>
        <v>782.51930367155126</v>
      </c>
      <c r="KU53" s="33">
        <f t="shared" si="910"/>
        <v>905.1400785568834</v>
      </c>
      <c r="KV53" s="33">
        <f t="shared" si="768"/>
        <v>34.397012514823729</v>
      </c>
      <c r="KW53" s="33">
        <f t="shared" si="911"/>
        <v>39.725109753369928</v>
      </c>
      <c r="KX53" s="33">
        <f t="shared" si="769"/>
        <v>1024.8163571590535</v>
      </c>
      <c r="KY53" s="30">
        <f t="shared" si="770"/>
        <v>0.76357027110770714</v>
      </c>
      <c r="KZ53" s="31">
        <f t="shared" si="771"/>
        <v>3.3564074455424843E-2</v>
      </c>
      <c r="LA53" s="139">
        <f t="shared" si="912"/>
        <v>1.1248505366157231</v>
      </c>
      <c r="LB53" s="32">
        <f t="shared" si="772"/>
        <v>3217.3928837484905</v>
      </c>
      <c r="LC53" s="33">
        <f t="shared" si="913"/>
        <v>3721.5583486318792</v>
      </c>
      <c r="LD53" s="33">
        <f t="shared" si="773"/>
        <v>138.89847298171472</v>
      </c>
      <c r="LE53" s="33">
        <f t="shared" si="914"/>
        <v>160.41384644658234</v>
      </c>
      <c r="LF53" s="33">
        <f t="shared" si="774"/>
        <v>7102.8299800754867</v>
      </c>
      <c r="LG53" s="30">
        <f t="shared" si="775"/>
        <v>0.45297337719947744</v>
      </c>
      <c r="LH53" s="31">
        <f t="shared" si="776"/>
        <v>1.9555370658082195E-2</v>
      </c>
      <c r="LI53" s="139">
        <f t="shared" si="915"/>
        <v>1.074010055122095</v>
      </c>
      <c r="LJ53" s="32">
        <f t="shared" si="777"/>
        <v>702.80436399810651</v>
      </c>
      <c r="LK53" s="33">
        <f t="shared" si="916"/>
        <v>812.93380783660984</v>
      </c>
      <c r="LL53" s="33">
        <f t="shared" si="778"/>
        <v>30.875141351642331</v>
      </c>
      <c r="LM53" s="33">
        <f t="shared" si="917"/>
        <v>35.657700747011731</v>
      </c>
      <c r="LN53" s="33">
        <f t="shared" si="779"/>
        <v>940.83400152344745</v>
      </c>
      <c r="LO53" s="30">
        <f t="shared" si="780"/>
        <v>0.74700145069171509</v>
      </c>
      <c r="LP53" s="31">
        <f t="shared" si="781"/>
        <v>3.2816778838400493E-2</v>
      </c>
      <c r="LQ53" s="139">
        <f t="shared" si="918"/>
        <v>1.1221384463654602</v>
      </c>
      <c r="LR53" s="32">
        <f t="shared" si="782"/>
        <v>4.3436640066666643E-2</v>
      </c>
      <c r="LS53" s="33">
        <f t="shared" si="919"/>
        <v>5.0243161565113312E-2</v>
      </c>
      <c r="LT53" s="33">
        <f t="shared" si="783"/>
        <v>1.1768208333333328E-3</v>
      </c>
      <c r="LU53" s="33">
        <f t="shared" si="920"/>
        <v>1.359110380416666E-3</v>
      </c>
      <c r="LV53" s="33">
        <f t="shared" si="784"/>
        <v>0.89416666666666633</v>
      </c>
      <c r="LW53" s="30">
        <f t="shared" si="785"/>
        <v>4.857778945013979E-2</v>
      </c>
      <c r="LX53" s="31">
        <f t="shared" si="786"/>
        <v>1.3161090400745572E-3</v>
      </c>
      <c r="LY53" s="139">
        <f t="shared" si="921"/>
        <v>1.0078160048971445</v>
      </c>
      <c r="LZ53" s="32">
        <f t="shared" si="787"/>
        <v>137.23324595102355</v>
      </c>
      <c r="MA53" s="33">
        <f t="shared" si="922"/>
        <v>158.73769559154894</v>
      </c>
      <c r="MB53" s="33">
        <f t="shared" si="788"/>
        <v>3.7180348805352539</v>
      </c>
      <c r="MC53" s="33">
        <f t="shared" si="923"/>
        <v>4.2939584835301652</v>
      </c>
      <c r="MD53" s="33">
        <f t="shared" si="789"/>
        <v>2825.0203763936433</v>
      </c>
      <c r="ME53" s="30">
        <f t="shared" si="790"/>
        <v>4.8577789773754619E-2</v>
      </c>
      <c r="MF53" s="31">
        <f t="shared" si="791"/>
        <v>1.3161090488421937E-3</v>
      </c>
      <c r="MG53" s="139">
        <f t="shared" si="924"/>
        <v>1.0078160049492129</v>
      </c>
      <c r="MH53" s="32">
        <f t="shared" si="792"/>
        <v>106.78925759839619</v>
      </c>
      <c r="MI53" s="33">
        <f t="shared" si="925"/>
        <v>123.52313426406488</v>
      </c>
      <c r="MJ53" s="33">
        <f t="shared" si="793"/>
        <v>2.8932215504033274</v>
      </c>
      <c r="MK53" s="33">
        <f t="shared" si="926"/>
        <v>3.341381568560803</v>
      </c>
      <c r="ML53" s="33">
        <f t="shared" si="794"/>
        <v>2198.3144726666619</v>
      </c>
      <c r="MM53" s="30">
        <f t="shared" si="795"/>
        <v>4.857778945013979E-2</v>
      </c>
      <c r="MN53" s="31">
        <f t="shared" si="796"/>
        <v>1.3161090400745574E-3</v>
      </c>
      <c r="MO53" s="139">
        <f t="shared" si="797"/>
        <v>1.0078160048971445</v>
      </c>
      <c r="MP53" s="34">
        <v>3.2558432907087789</v>
      </c>
      <c r="MQ53" s="35">
        <v>3.8421432907087785</v>
      </c>
      <c r="MR53" s="35">
        <v>2.6078999999999999</v>
      </c>
      <c r="MS53" s="36">
        <v>2.9590000000000001</v>
      </c>
      <c r="MT53" s="34">
        <f t="shared" si="798"/>
        <v>1.0883654039945283</v>
      </c>
      <c r="MU53" s="35">
        <f t="shared" si="958"/>
        <v>1.0774313511062008</v>
      </c>
      <c r="MV53" s="35">
        <f t="shared" si="799"/>
        <v>1.0908291955365783</v>
      </c>
      <c r="MW53" s="36">
        <f t="shared" si="800"/>
        <v>1.0949160545421757</v>
      </c>
      <c r="MX53" s="41">
        <f t="shared" si="801"/>
        <v>3.5435471984351348</v>
      </c>
      <c r="MY53" s="271">
        <f t="shared" si="802"/>
        <v>4.1396456368519834</v>
      </c>
      <c r="MZ53" s="42">
        <f t="shared" si="803"/>
        <v>2.8447734590398426</v>
      </c>
      <c r="NA53" s="140">
        <f t="shared" si="804"/>
        <v>3.239856605390298</v>
      </c>
      <c r="NB53" s="34">
        <f t="shared" si="805"/>
        <v>1.0883013808801179</v>
      </c>
      <c r="NC53" s="35">
        <f t="shared" si="959"/>
        <v>1.0773209013022638</v>
      </c>
      <c r="ND53" s="35">
        <f t="shared" si="806"/>
        <v>1.0908382805973778</v>
      </c>
      <c r="NE53" s="141">
        <f t="shared" si="960"/>
        <v>1.0949226085002275</v>
      </c>
      <c r="NF53" s="37">
        <f t="shared" si="807"/>
        <v>3.5433387492076309</v>
      </c>
      <c r="NG53" s="38">
        <f t="shared" si="961"/>
        <v>4.1392212728788271</v>
      </c>
      <c r="NH53" s="38">
        <f t="shared" si="808"/>
        <v>2.8447971519699013</v>
      </c>
      <c r="NI53" s="39">
        <f t="shared" si="962"/>
        <v>3.2398759985521735</v>
      </c>
      <c r="NJ53" s="118">
        <f t="shared" si="809"/>
        <v>2.0844922750384853E-4</v>
      </c>
      <c r="NK53" s="118">
        <f t="shared" si="810"/>
        <v>4.2436397315626095E-4</v>
      </c>
      <c r="NL53" s="118">
        <f t="shared" si="811"/>
        <v>-2.3692930058771822E-5</v>
      </c>
      <c r="NM53" s="118">
        <f t="shared" si="812"/>
        <v>-1.9393161875491671E-5</v>
      </c>
      <c r="NN53" s="119">
        <f t="shared" si="813"/>
        <v>0.39507884658227199</v>
      </c>
      <c r="NO53" s="120">
        <f t="shared" si="814"/>
        <v>0.57137566501719339</v>
      </c>
      <c r="NP53" s="120">
        <f t="shared" si="973"/>
        <v>0.30346275065545752</v>
      </c>
      <c r="NQ53" s="120">
        <f t="shared" si="816"/>
        <v>1.8801177956662102E-2</v>
      </c>
      <c r="NR53" s="120">
        <f t="shared" ref="NR53:NR58" si="975">R53*JE53+0.005</f>
        <v>0.27700953972173931</v>
      </c>
      <c r="NS53" s="120">
        <f t="shared" si="817"/>
        <v>1.0582068051420018E-2</v>
      </c>
      <c r="NT53" s="120">
        <f t="shared" si="818"/>
        <v>0.67050327220709427</v>
      </c>
      <c r="NU53" s="120">
        <f t="shared" si="819"/>
        <v>1.6931308882272025E-2</v>
      </c>
      <c r="NV53" s="120">
        <f t="shared" si="820"/>
        <v>6.046896029382867E-4</v>
      </c>
      <c r="NW53" s="120">
        <f t="shared" si="821"/>
        <v>2.9158580620693784E-2</v>
      </c>
      <c r="NX53" s="120">
        <f t="shared" si="822"/>
        <v>0.13970643664767282</v>
      </c>
      <c r="NY53" s="120">
        <f t="shared" si="823"/>
        <v>0.92461525645461162</v>
      </c>
      <c r="NZ53" s="120">
        <f t="shared" si="824"/>
        <v>0.12792378288566247</v>
      </c>
      <c r="OA53" s="120">
        <f t="shared" si="825"/>
        <v>1.0078160048971445E-4</v>
      </c>
      <c r="OB53" s="120">
        <f t="shared" si="826"/>
        <v>0.34507620009461049</v>
      </c>
      <c r="OC53" s="121">
        <f t="shared" si="827"/>
        <v>0.30829091589803653</v>
      </c>
      <c r="OD53" s="4"/>
      <c r="OE53" s="4">
        <f t="shared" si="927"/>
        <v>41790.288551778372</v>
      </c>
      <c r="OF53" s="4"/>
      <c r="OG53" s="4"/>
      <c r="OH53" s="4">
        <f t="shared" si="928"/>
        <v>357.87250114721218</v>
      </c>
      <c r="OI53" s="4"/>
      <c r="OJ53" s="583">
        <f t="shared" si="929"/>
        <v>37487.182011358665</v>
      </c>
      <c r="OK53" s="284">
        <f t="shared" si="930"/>
        <v>2277.6516000000001</v>
      </c>
      <c r="OL53" s="584">
        <f t="shared" si="968"/>
        <v>6.0758143925298755E-2</v>
      </c>
      <c r="OM53" s="585">
        <f t="shared" si="281"/>
        <v>4343.9100000000008</v>
      </c>
      <c r="ON53" s="284">
        <f t="shared" si="969"/>
        <v>4561.1055000000006</v>
      </c>
      <c r="OO53" s="33">
        <f t="shared" si="970"/>
        <v>2.0025474923381612</v>
      </c>
      <c r="OP53" s="586">
        <f t="shared" si="481"/>
        <v>6.0912924831429335E-2</v>
      </c>
      <c r="OQ53" s="33">
        <f t="shared" si="931"/>
        <v>0.25215792350631894</v>
      </c>
      <c r="OR53" s="39">
        <f t="shared" si="932"/>
        <v>0.5291674632280583</v>
      </c>
      <c r="OS53" s="587">
        <f t="shared" si="974"/>
        <v>37487.182011358665</v>
      </c>
      <c r="OT53" s="284">
        <f t="shared" ref="OT53:OT76" si="976">CE53*1.05*1.2</f>
        <v>88.955999999999989</v>
      </c>
      <c r="OU53" s="584">
        <f t="shared" si="971"/>
        <v>2.3729711124470814E-3</v>
      </c>
      <c r="OV53" s="585">
        <f t="shared" si="283"/>
        <v>151.1</v>
      </c>
      <c r="OW53" s="284">
        <f t="shared" si="972"/>
        <v>158.655</v>
      </c>
      <c r="OX53" s="33">
        <f t="shared" ref="OX53:OX55" si="977">OW53/OT53</f>
        <v>1.7835221907459871</v>
      </c>
      <c r="OY53" s="30">
        <f>OU53*(OW53-OT53)/OT53</f>
        <v>1.8592755246014793E-3</v>
      </c>
      <c r="OZ53" s="33">
        <f>(1+OY53)*MY53-MY53</f>
        <v>7.6967418131221876E-3</v>
      </c>
      <c r="PA53" s="588">
        <f>OZ53+NS53</f>
        <v>1.8278809864542205E-2</v>
      </c>
      <c r="PB53" s="32">
        <f t="shared" si="933"/>
        <v>4.1396456368519834</v>
      </c>
      <c r="PC53" s="589">
        <f t="shared" si="934"/>
        <v>1.0627722003560307</v>
      </c>
      <c r="PD53" s="590">
        <f t="shared" ref="PD53" si="978">PB53*PC53</f>
        <v>4.3995003021714245</v>
      </c>
      <c r="PE53" s="591">
        <f t="shared" si="935"/>
        <v>0.39507884658227199</v>
      </c>
      <c r="PF53" s="592">
        <f t="shared" si="936"/>
        <v>0.57137566501719339</v>
      </c>
      <c r="PG53" s="592">
        <f t="shared" si="937"/>
        <v>0.30346275065545752</v>
      </c>
      <c r="PH53" s="592">
        <f t="shared" si="938"/>
        <v>1.8801177956662102E-2</v>
      </c>
      <c r="PI53" s="593">
        <f t="shared" si="284"/>
        <v>0.5291674632280583</v>
      </c>
      <c r="PJ53" s="593">
        <f t="shared" si="285"/>
        <v>1.8278809864542205E-2</v>
      </c>
      <c r="PK53" s="592">
        <f t="shared" si="939"/>
        <v>0.67050327220709427</v>
      </c>
      <c r="PL53" s="592">
        <f t="shared" si="940"/>
        <v>1.6931308882272025E-2</v>
      </c>
      <c r="PM53" s="592">
        <f t="shared" si="941"/>
        <v>6.046896029382867E-4</v>
      </c>
      <c r="PN53" s="592">
        <f t="shared" si="942"/>
        <v>2.9158580620693784E-2</v>
      </c>
      <c r="PO53" s="592">
        <f t="shared" si="943"/>
        <v>0.13970643664767282</v>
      </c>
      <c r="PP53" s="592">
        <f t="shared" si="944"/>
        <v>0.92461525645461162</v>
      </c>
      <c r="PQ53" s="592">
        <f t="shared" si="945"/>
        <v>0.12792378288566247</v>
      </c>
      <c r="PR53" s="592">
        <f t="shared" si="946"/>
        <v>1.0078160048971445E-4</v>
      </c>
      <c r="PS53" s="592">
        <f t="shared" si="947"/>
        <v>0.34507620009461049</v>
      </c>
      <c r="PT53" s="594">
        <f t="shared" si="948"/>
        <v>0.30829091589803653</v>
      </c>
      <c r="PU53" s="334"/>
      <c r="PV53" s="310">
        <f t="shared" si="286"/>
        <v>4.3990759381982691</v>
      </c>
      <c r="PW53" s="281">
        <f t="shared" si="287"/>
        <v>4.2436397315537278E-4</v>
      </c>
      <c r="PX53" s="4"/>
      <c r="QA53" s="133">
        <f t="shared" si="288"/>
        <v>2508.5014383811686</v>
      </c>
      <c r="QB53" s="323">
        <f t="shared" si="289"/>
        <v>95.827504549841677</v>
      </c>
      <c r="QC53" s="258"/>
      <c r="QD53" s="323">
        <f>G53</f>
        <v>9055.65</v>
      </c>
      <c r="QF53" s="133">
        <f t="shared" si="949"/>
        <v>4791.9553383811663</v>
      </c>
      <c r="QH53" s="133">
        <f t="shared" si="290"/>
        <v>165.5265045498416</v>
      </c>
      <c r="QJ53" s="390">
        <f>'лист 1'!E79</f>
        <v>4343.9100000000008</v>
      </c>
      <c r="QK53" s="390">
        <f>'лист 1'!F79</f>
        <v>151.1</v>
      </c>
      <c r="QM53" s="389">
        <f t="shared" si="291"/>
        <v>0</v>
      </c>
      <c r="QN53" s="389">
        <f t="shared" si="292"/>
        <v>0</v>
      </c>
      <c r="QP53" s="4">
        <f t="shared" si="293"/>
        <v>37487.182011358665</v>
      </c>
      <c r="QQ53" s="4">
        <f t="shared" si="294"/>
        <v>39840.334911358659</v>
      </c>
      <c r="QS53" s="395">
        <f t="shared" si="295"/>
        <v>15.591279919166467</v>
      </c>
      <c r="QU53" s="5">
        <v>1</v>
      </c>
    </row>
    <row r="54" spans="1:463" ht="15.05" customHeight="1" x14ac:dyDescent="0.3">
      <c r="A54" s="452">
        <f t="shared" si="639"/>
        <v>43</v>
      </c>
      <c r="B54" s="25" t="s">
        <v>308</v>
      </c>
      <c r="C54" s="26">
        <v>9</v>
      </c>
      <c r="D54" s="256">
        <v>7430.7</v>
      </c>
      <c r="E54" s="27">
        <v>7430.7</v>
      </c>
      <c r="F54" s="28">
        <v>926.05</v>
      </c>
      <c r="G54" s="311">
        <f t="shared" si="280"/>
        <v>6504.65</v>
      </c>
      <c r="H54" s="27"/>
      <c r="I54" s="257"/>
      <c r="J54" s="32">
        <v>3.4983080264598332</v>
      </c>
      <c r="K54" s="33">
        <v>4.0543080264598332</v>
      </c>
      <c r="L54" s="33">
        <v>2.8590000000000004</v>
      </c>
      <c r="M54" s="122">
        <v>3.2035000000000005</v>
      </c>
      <c r="N54" s="1">
        <v>0.34449999999999997</v>
      </c>
      <c r="O54" s="2">
        <v>0.6875</v>
      </c>
      <c r="P54" s="2">
        <v>0.29480802645983278</v>
      </c>
      <c r="Q54" s="2">
        <v>1.54E-2</v>
      </c>
      <c r="R54" s="2">
        <v>0.25059999999999999</v>
      </c>
      <c r="S54" s="2">
        <v>0</v>
      </c>
      <c r="T54" s="2">
        <v>0.62649999999999995</v>
      </c>
      <c r="U54" s="2">
        <v>2.3599999999999999E-2</v>
      </c>
      <c r="V54" s="2">
        <v>8.0000000000000004E-4</v>
      </c>
      <c r="W54" s="2">
        <v>2.7099999999999999E-2</v>
      </c>
      <c r="X54" s="2">
        <v>0.1055</v>
      </c>
      <c r="Y54" s="2">
        <v>0.86760000000000004</v>
      </c>
      <c r="Z54" s="2">
        <v>0.16139999999999999</v>
      </c>
      <c r="AA54" s="2">
        <v>1E-4</v>
      </c>
      <c r="AB54" s="2">
        <v>0.34350000000000003</v>
      </c>
      <c r="AC54" s="3">
        <v>0.3054</v>
      </c>
      <c r="AD54" s="123">
        <v>986.97</v>
      </c>
      <c r="AE54" s="60">
        <v>217.13339999999999</v>
      </c>
      <c r="AF54" s="60">
        <v>664.28311941000004</v>
      </c>
      <c r="AG54" s="60">
        <f t="shared" si="832"/>
        <v>65.746757460485355</v>
      </c>
      <c r="AH54" s="60">
        <f t="shared" si="833"/>
        <v>207.88075938816542</v>
      </c>
      <c r="AI54" s="60">
        <v>24.783740722916701</v>
      </c>
      <c r="AJ54" s="60">
        <v>138.20142910952796</v>
      </c>
      <c r="AK54" s="60">
        <f t="shared" si="834"/>
        <v>2.6735066461238186</v>
      </c>
      <c r="AL54" s="60">
        <f t="shared" si="835"/>
        <v>80.884874012075215</v>
      </c>
      <c r="AM54" s="60">
        <v>101.56858446212223</v>
      </c>
      <c r="AN54" s="124">
        <v>2559.5283284454799</v>
      </c>
      <c r="AO54" s="123">
        <v>1905.56</v>
      </c>
      <c r="AP54" s="60">
        <v>419.22320000000002</v>
      </c>
      <c r="AQ54" s="60">
        <v>1282.5428746800001</v>
      </c>
      <c r="AR54" s="60">
        <f t="shared" si="836"/>
        <v>126.93839847857834</v>
      </c>
      <c r="AS54" s="60">
        <f t="shared" si="837"/>
        <v>401.35896720235922</v>
      </c>
      <c r="AT54" s="125">
        <v>171.20724732752501</v>
      </c>
      <c r="AU54" s="126">
        <v>23.36426251887131</v>
      </c>
      <c r="AV54" s="60">
        <v>275.83293250654924</v>
      </c>
      <c r="AW54" s="60">
        <f t="shared" si="838"/>
        <v>5.3359880793391952</v>
      </c>
      <c r="AX54" s="60">
        <f t="shared" si="839"/>
        <v>161.43618874224308</v>
      </c>
      <c r="AY54" s="60">
        <v>202.7183127257037</v>
      </c>
      <c r="AZ54" s="124">
        <v>5108.5014806877325</v>
      </c>
      <c r="BA54" s="127">
        <v>278</v>
      </c>
      <c r="BB54" s="60">
        <v>1417.0123333333331</v>
      </c>
      <c r="BC54" s="60">
        <v>147.77411774613921</v>
      </c>
      <c r="BD54" s="61">
        <v>118.21929419691138</v>
      </c>
      <c r="BE54" s="61">
        <v>29.554823549227834</v>
      </c>
      <c r="BF54" s="60">
        <v>55.41530375</v>
      </c>
      <c r="BG54" s="61">
        <v>44.332243000000005</v>
      </c>
      <c r="BH54" s="61">
        <v>11.083060749999994</v>
      </c>
      <c r="BI54" s="60">
        <v>118.27472810255146</v>
      </c>
      <c r="BJ54" s="61">
        <f t="shared" si="840"/>
        <v>69.222413567124093</v>
      </c>
      <c r="BK54" s="60">
        <f t="shared" si="841"/>
        <v>2.2880246151438581</v>
      </c>
      <c r="BL54" s="60">
        <v>86.923824146601191</v>
      </c>
      <c r="BM54" s="124">
        <v>2190.4803684943499</v>
      </c>
      <c r="BN54" s="123">
        <v>41.86</v>
      </c>
      <c r="BO54" s="60">
        <v>9.2091999999999992</v>
      </c>
      <c r="BP54" s="60">
        <v>28.173998579999999</v>
      </c>
      <c r="BQ54" s="60">
        <f t="shared" si="842"/>
        <v>2.7884933354569199</v>
      </c>
      <c r="BR54" s="60">
        <f t="shared" si="843"/>
        <v>8.8167711156251993</v>
      </c>
      <c r="BS54" s="60">
        <v>5.44546771890833</v>
      </c>
      <c r="BT54" s="60">
        <v>6.1822726398203081</v>
      </c>
      <c r="BU54" s="60">
        <f t="shared" si="844"/>
        <v>0.11959606421732387</v>
      </c>
      <c r="BV54" s="60">
        <f t="shared" si="845"/>
        <v>3.6182863433623522</v>
      </c>
      <c r="BW54" s="60">
        <v>4.5435469469364325</v>
      </c>
      <c r="BX54" s="124">
        <v>114.49738306279808</v>
      </c>
      <c r="BY54" s="59">
        <v>1205.25</v>
      </c>
      <c r="BZ54" s="60">
        <v>87.983249999999998</v>
      </c>
      <c r="CA54" s="61">
        <f t="shared" si="846"/>
        <v>51.493780760999996</v>
      </c>
      <c r="CB54" s="61">
        <f t="shared" si="847"/>
        <v>1.7020359712500002</v>
      </c>
      <c r="CC54" s="60">
        <v>64.661662500000006</v>
      </c>
      <c r="CD54" s="62">
        <v>1629.4738949999999</v>
      </c>
      <c r="CE54" s="123"/>
      <c r="CF54" s="60">
        <v>0</v>
      </c>
      <c r="CG54" s="61">
        <f t="shared" si="848"/>
        <v>0</v>
      </c>
      <c r="CH54" s="61">
        <f t="shared" si="849"/>
        <v>0</v>
      </c>
      <c r="CI54" s="60">
        <v>0</v>
      </c>
      <c r="CJ54" s="124">
        <v>0</v>
      </c>
      <c r="CK54" s="128">
        <v>1722.7743238389392</v>
      </c>
      <c r="CL54" s="129">
        <v>379.01035124456661</v>
      </c>
      <c r="CM54" s="129">
        <v>175.92100930358629</v>
      </c>
      <c r="CN54" s="130">
        <v>118.15810128652888</v>
      </c>
      <c r="CO54" s="131">
        <f t="shared" si="673"/>
        <v>57.596166472118497</v>
      </c>
      <c r="CP54" s="129">
        <v>1159.5184269827696</v>
      </c>
      <c r="CQ54" s="131">
        <f t="shared" si="850"/>
        <v>114.76217679219265</v>
      </c>
      <c r="CR54" s="129">
        <v>362.85969653998791</v>
      </c>
      <c r="CS54" s="129">
        <v>250.91736013000002</v>
      </c>
      <c r="CT54" s="131">
        <f t="shared" si="851"/>
        <v>4.8539963317148507</v>
      </c>
      <c r="CU54" s="131">
        <f t="shared" si="852"/>
        <v>146.85390152856485</v>
      </c>
      <c r="CV54" s="129">
        <f t="shared" si="674"/>
        <v>3688.1414714998614</v>
      </c>
      <c r="CW54" s="124">
        <f t="shared" si="675"/>
        <v>4647.0582540898258</v>
      </c>
      <c r="CX54" s="123">
        <v>130.13128</v>
      </c>
      <c r="CY54" s="60">
        <v>9.4995834400000003</v>
      </c>
      <c r="CZ54" s="60">
        <f t="shared" si="853"/>
        <v>0.18376944164680001</v>
      </c>
      <c r="DA54" s="60">
        <f t="shared" si="854"/>
        <v>5.5598022007619203</v>
      </c>
      <c r="DB54" s="60">
        <v>6.9815431720000003</v>
      </c>
      <c r="DC54" s="124">
        <v>175.9348879344</v>
      </c>
      <c r="DD54" s="123">
        <v>4.3523200000000006</v>
      </c>
      <c r="DE54" s="60">
        <v>0.31771936000000001</v>
      </c>
      <c r="DF54" s="60">
        <f t="shared" si="855"/>
        <v>6.1462810192000001E-3</v>
      </c>
      <c r="DG54" s="60">
        <f t="shared" si="856"/>
        <v>0.18595097438848002</v>
      </c>
      <c r="DH54" s="60">
        <v>0.233501968</v>
      </c>
      <c r="DI54" s="124">
        <v>5.8842495935999999</v>
      </c>
      <c r="DJ54" s="59">
        <v>78.057660895567992</v>
      </c>
      <c r="DK54" s="60">
        <v>17.17268539702496</v>
      </c>
      <c r="DL54" s="60">
        <v>1.2801249091515559</v>
      </c>
      <c r="DM54" s="60">
        <v>52.536942838744721</v>
      </c>
      <c r="DN54" s="60">
        <f t="shared" si="857"/>
        <v>5.19979138052192</v>
      </c>
      <c r="DO54" s="60">
        <f t="shared" si="858"/>
        <v>16.440910891956772</v>
      </c>
      <c r="DP54" s="60">
        <v>10.880461224955713</v>
      </c>
      <c r="DQ54" s="60">
        <f t="shared" si="859"/>
        <v>0.21048252239676829</v>
      </c>
      <c r="DR54" s="60">
        <f t="shared" si="860"/>
        <v>6.3679857802073805</v>
      </c>
      <c r="DS54" s="60">
        <v>7.9963937632722466</v>
      </c>
      <c r="DT54" s="62">
        <v>201.50912283446061</v>
      </c>
      <c r="DU54" s="123">
        <v>301.11</v>
      </c>
      <c r="DV54" s="60">
        <v>66.244200000000006</v>
      </c>
      <c r="DW54" s="60">
        <v>202.66298882999999</v>
      </c>
      <c r="DX54" s="60">
        <f t="shared" si="861"/>
        <v>20.058366656460421</v>
      </c>
      <c r="DY54" s="60">
        <f t="shared" si="862"/>
        <v>63.421355724460199</v>
      </c>
      <c r="DZ54" s="60">
        <v>5.8185632125833298</v>
      </c>
      <c r="EA54" s="60">
        <v>3.6139612163958299</v>
      </c>
      <c r="EB54" s="60"/>
      <c r="EC54" s="60">
        <v>42.299829067905478</v>
      </c>
      <c r="ED54" s="60">
        <f t="shared" si="863"/>
        <v>0.81829019331863151</v>
      </c>
      <c r="EE54" s="60">
        <f t="shared" si="864"/>
        <v>24.756736358914903</v>
      </c>
      <c r="EF54" s="60">
        <v>31.087477116344235</v>
      </c>
      <c r="EG54" s="124">
        <v>783.40442333187468</v>
      </c>
      <c r="EH54" s="128">
        <v>1411.4629833992062</v>
      </c>
      <c r="EI54" s="129">
        <v>310.52185634782529</v>
      </c>
      <c r="EJ54" s="129">
        <v>2096.3026227560349</v>
      </c>
      <c r="EK54" s="129">
        <v>949.98939536578598</v>
      </c>
      <c r="EL54" s="129">
        <f t="shared" si="865"/>
        <v>94.024250416933313</v>
      </c>
      <c r="EM54" s="129">
        <v>297.28968138576909</v>
      </c>
      <c r="EN54" s="129">
        <v>348.08421062442636</v>
      </c>
      <c r="EO54" s="129">
        <f t="shared" si="866"/>
        <v>6.7336890545295285</v>
      </c>
      <c r="EP54" s="129">
        <f t="shared" si="867"/>
        <v>203.72254978373678</v>
      </c>
      <c r="EQ54" s="129">
        <v>5116.3610684932783</v>
      </c>
      <c r="ER54" s="124">
        <v>6446.6149463015308</v>
      </c>
      <c r="ES54" s="123">
        <v>449.96</v>
      </c>
      <c r="ET54" s="60">
        <v>98.991200000000006</v>
      </c>
      <c r="EU54" s="60">
        <v>302.84692788000001</v>
      </c>
      <c r="EV54" s="60">
        <f t="shared" si="868"/>
        <v>29.973971839995123</v>
      </c>
      <c r="EW54" s="60">
        <f t="shared" si="869"/>
        <v>94.772917610767209</v>
      </c>
      <c r="EX54" s="60">
        <v>34.997945573274997</v>
      </c>
      <c r="EY54" s="60">
        <v>64.7361133620891</v>
      </c>
      <c r="EZ54" s="60">
        <f t="shared" si="870"/>
        <v>1.2523201129896138</v>
      </c>
      <c r="FA54" s="60">
        <f t="shared" si="871"/>
        <v>37.887975595203166</v>
      </c>
      <c r="FB54" s="60">
        <v>47.576609340768201</v>
      </c>
      <c r="FC54" s="124">
        <v>1198.9305553873587</v>
      </c>
      <c r="FD54" s="123">
        <v>0.83333333333333293</v>
      </c>
      <c r="FE54" s="60">
        <v>6.0833333333333302E-2</v>
      </c>
      <c r="FF54" s="60">
        <f t="shared" si="872"/>
        <v>1.1768208333333328E-3</v>
      </c>
      <c r="FG54" s="60">
        <f t="shared" si="873"/>
        <v>3.5603803333333316E-2</v>
      </c>
      <c r="FH54" s="60">
        <v>4.4708333333333301E-2</v>
      </c>
      <c r="FI54" s="124">
        <v>1.1266499999999995</v>
      </c>
      <c r="FJ54" s="123">
        <v>1887.8864083333399</v>
      </c>
      <c r="FK54" s="60">
        <v>137.815707808334</v>
      </c>
      <c r="FL54" s="60">
        <f t="shared" si="874"/>
        <v>2.6660448675522215</v>
      </c>
      <c r="FM54" s="60">
        <f t="shared" si="875"/>
        <v>80.659123677568019</v>
      </c>
      <c r="FN54" s="60">
        <v>101.285</v>
      </c>
      <c r="FO54" s="124">
        <v>2552.384539370009</v>
      </c>
      <c r="FP54" s="123">
        <v>1469.0754166666713</v>
      </c>
      <c r="FQ54" s="60">
        <v>107.242505416667</v>
      </c>
      <c r="FR54" s="60">
        <f t="shared" si="876"/>
        <v>2.0746062672854233</v>
      </c>
      <c r="FS54" s="60">
        <f t="shared" si="877"/>
        <v>62.765606660201861</v>
      </c>
      <c r="FT54" s="60">
        <v>78.815896104166697</v>
      </c>
      <c r="FU54" s="62">
        <v>1986.1605818250059</v>
      </c>
      <c r="FV54" s="132">
        <f t="shared" si="676"/>
        <v>8415.2610611231303</v>
      </c>
      <c r="FW54" s="133">
        <f t="shared" si="677"/>
        <v>2479.8814713819484</v>
      </c>
      <c r="FX54" s="133">
        <f t="shared" si="678"/>
        <v>243.51196618790118</v>
      </c>
      <c r="FY54" s="133">
        <f t="shared" si="679"/>
        <v>1417.0123333333331</v>
      </c>
      <c r="FZ54" s="133">
        <f t="shared" si="680"/>
        <v>1205.25</v>
      </c>
      <c r="GA54" s="133">
        <f t="shared" si="681"/>
        <v>0</v>
      </c>
      <c r="GB54" s="133">
        <f t="shared" si="682"/>
        <v>130.13128</v>
      </c>
      <c r="GC54" s="133">
        <f t="shared" si="683"/>
        <v>4.3523200000000006</v>
      </c>
      <c r="GD54" s="133">
        <f t="shared" si="684"/>
        <v>1887.8864083333399</v>
      </c>
      <c r="GE54" s="133">
        <f t="shared" si="685"/>
        <v>1469.0754166666713</v>
      </c>
      <c r="GF54" s="133">
        <f t="shared" si="686"/>
        <v>4642.5546745673009</v>
      </c>
      <c r="GG54" s="134">
        <f t="shared" si="687"/>
        <v>1772.4660930280913</v>
      </c>
      <c r="GH54" s="134">
        <f t="shared" si="688"/>
        <v>459.49220636062398</v>
      </c>
      <c r="GI54" s="133">
        <f t="shared" si="689"/>
        <v>1598.32893612616</v>
      </c>
      <c r="GJ54" s="134">
        <f t="shared" si="690"/>
        <v>1141.2499513421963</v>
      </c>
      <c r="GK54" s="135">
        <f t="shared" si="691"/>
        <v>30.919673269360565</v>
      </c>
      <c r="GL54" s="132">
        <f t="shared" si="692"/>
        <v>23493.245867719783</v>
      </c>
      <c r="GM54" s="136">
        <f t="shared" si="693"/>
        <v>29601.489793326928</v>
      </c>
      <c r="GN54" s="114">
        <f t="shared" si="694"/>
        <v>25985.855316501922</v>
      </c>
      <c r="GO54" s="115">
        <f t="shared" si="695"/>
        <v>14098.871622577835</v>
      </c>
      <c r="GP54" s="115">
        <f t="shared" si="696"/>
        <v>919.98547650998137</v>
      </c>
      <c r="GQ54" s="30">
        <f t="shared" si="697"/>
        <v>0.54255945978520714</v>
      </c>
      <c r="GR54" s="31">
        <f t="shared" si="698"/>
        <v>3.5403317124057046E-2</v>
      </c>
      <c r="GS54" s="137">
        <f t="shared" si="878"/>
        <v>1.0905030411708585</v>
      </c>
      <c r="GT54" s="116">
        <f t="shared" si="699"/>
        <v>29601.489793326928</v>
      </c>
      <c r="GU54" s="115">
        <f t="shared" si="700"/>
        <v>14274.511152921707</v>
      </c>
      <c r="GV54" s="115">
        <f t="shared" si="701"/>
        <v>924.74404573053607</v>
      </c>
      <c r="GW54" s="24">
        <f t="shared" si="702"/>
        <v>0.48222272772702185</v>
      </c>
      <c r="GX54" s="117">
        <f t="shared" si="703"/>
        <v>3.1239780571415746E-2</v>
      </c>
      <c r="GY54" s="137">
        <f t="shared" si="879"/>
        <v>1.0804033434453366</v>
      </c>
      <c r="GZ54" s="114">
        <f t="shared" si="704"/>
        <v>21235.846619562089</v>
      </c>
      <c r="HA54" s="115">
        <f t="shared" si="705"/>
        <v>12031.402112779602</v>
      </c>
      <c r="HB54" s="115">
        <f t="shared" si="706"/>
        <v>626.07809585246423</v>
      </c>
      <c r="HC54" s="30">
        <f t="shared" si="707"/>
        <v>0.56656098192461446</v>
      </c>
      <c r="HD54" s="31">
        <f t="shared" si="708"/>
        <v>2.9482134951743909E-2</v>
      </c>
      <c r="HE54" s="137">
        <f t="shared" si="880"/>
        <v>1.0933468885716124</v>
      </c>
      <c r="HF54" s="114">
        <f t="shared" si="709"/>
        <v>23795.374948007571</v>
      </c>
      <c r="HG54" s="115">
        <f t="shared" si="710"/>
        <v>13992.462928442452</v>
      </c>
      <c r="HH54" s="115">
        <f t="shared" si="711"/>
        <v>712.28762862679173</v>
      </c>
      <c r="HI54" s="30">
        <f t="shared" si="712"/>
        <v>0.58803288281927513</v>
      </c>
      <c r="HJ54" s="31">
        <f t="shared" si="713"/>
        <v>2.9933868669147944E-2</v>
      </c>
      <c r="HK54" s="138">
        <f t="shared" si="881"/>
        <v>1.0967815089946313</v>
      </c>
      <c r="HL54" s="29">
        <f t="shared" si="714"/>
        <v>3.8149155418068723</v>
      </c>
      <c r="HM54" s="30">
        <f t="shared" si="715"/>
        <v>4.3802879471444678</v>
      </c>
      <c r="HN54" s="30">
        <f t="shared" si="716"/>
        <v>3.1258787544262403</v>
      </c>
      <c r="HO54" s="31">
        <f t="shared" si="717"/>
        <v>3.5135395640643021</v>
      </c>
      <c r="HR54" s="32">
        <f t="shared" si="718"/>
        <v>1556.3974727482937</v>
      </c>
      <c r="HS54" s="33">
        <f t="shared" si="882"/>
        <v>1800.2849567279513</v>
      </c>
      <c r="HT54" s="33">
        <f t="shared" si="719"/>
        <v>68.420264106609167</v>
      </c>
      <c r="HU54" s="33">
        <f t="shared" si="883"/>
        <v>79.018563016722936</v>
      </c>
      <c r="HV54" s="33">
        <f t="shared" si="720"/>
        <v>2031.3716892424445</v>
      </c>
      <c r="HW54" s="30">
        <f t="shared" si="721"/>
        <v>0.76618054735650964</v>
      </c>
      <c r="HX54" s="31">
        <f t="shared" si="722"/>
        <v>3.3681804501334268E-2</v>
      </c>
      <c r="HY54" s="139">
        <f t="shared" si="884"/>
        <v>1.1252778032880217</v>
      </c>
      <c r="HZ54" s="32">
        <f t="shared" si="723"/>
        <v>3011.3932902524148</v>
      </c>
      <c r="IA54" s="33">
        <f t="shared" si="885"/>
        <v>3483.2786188349683</v>
      </c>
      <c r="IB54" s="33">
        <f t="shared" si="724"/>
        <v>155.63864907678882</v>
      </c>
      <c r="IC54" s="33">
        <f t="shared" si="886"/>
        <v>179.74707581878343</v>
      </c>
      <c r="ID54" s="33">
        <f t="shared" si="725"/>
        <v>4054.3662545140737</v>
      </c>
      <c r="IE54" s="30">
        <f t="shared" si="726"/>
        <v>0.74275314592004915</v>
      </c>
      <c r="IF54" s="31">
        <f t="shared" si="727"/>
        <v>3.8387910540519855E-2</v>
      </c>
      <c r="IG54" s="139">
        <f t="shared" si="887"/>
        <v>1.1223357053083982</v>
      </c>
      <c r="IH54" s="32">
        <f t="shared" si="728"/>
        <v>84.451344551891395</v>
      </c>
      <c r="II54" s="33">
        <f t="shared" si="888"/>
        <v>97.684870243172782</v>
      </c>
      <c r="IJ54" s="33">
        <f t="shared" si="729"/>
        <v>164.83956181205525</v>
      </c>
      <c r="IK54" s="33">
        <f t="shared" si="889"/>
        <v>190.37320993674263</v>
      </c>
      <c r="IL54" s="33">
        <f t="shared" si="730"/>
        <v>1738.4764829320238</v>
      </c>
      <c r="IM54" s="30">
        <f t="shared" si="731"/>
        <v>4.857778945013979E-2</v>
      </c>
      <c r="IN54" s="31">
        <f t="shared" si="732"/>
        <v>9.4818401876823458E-2</v>
      </c>
      <c r="IO54" s="139">
        <f t="shared" si="890"/>
        <v>1.0222995100575569</v>
      </c>
      <c r="IP54" s="32">
        <f t="shared" si="733"/>
        <v>66.239970099964808</v>
      </c>
      <c r="IQ54" s="33">
        <f t="shared" si="891"/>
        <v>76.619773414629293</v>
      </c>
      <c r="IR54" s="33">
        <f t="shared" si="734"/>
        <v>2.9080893996742438</v>
      </c>
      <c r="IS54" s="33">
        <f t="shared" si="892"/>
        <v>3.3585524476837842</v>
      </c>
      <c r="IT54" s="33">
        <f t="shared" si="735"/>
        <v>90.870938938728628</v>
      </c>
      <c r="IU54" s="30">
        <f t="shared" si="736"/>
        <v>0.72894558891515693</v>
      </c>
      <c r="IV54" s="31">
        <f t="shared" si="737"/>
        <v>3.2002413903030928E-2</v>
      </c>
      <c r="IW54" s="139">
        <f t="shared" si="893"/>
        <v>1.1191829476965847</v>
      </c>
      <c r="IX54" s="32">
        <f t="shared" si="738"/>
        <v>62.822412528419996</v>
      </c>
      <c r="IY54" s="33">
        <f t="shared" si="894"/>
        <v>72.666684571623406</v>
      </c>
      <c r="IZ54" s="33">
        <f t="shared" si="739"/>
        <v>1.7020359712500002</v>
      </c>
      <c r="JA54" s="33">
        <f t="shared" si="895"/>
        <v>1.9656813431966254</v>
      </c>
      <c r="JB54" s="33">
        <f t="shared" si="740"/>
        <v>1293.23325</v>
      </c>
      <c r="JC54" s="30">
        <f t="shared" si="741"/>
        <v>4.857778945013979E-2</v>
      </c>
      <c r="JD54" s="31">
        <f t="shared" si="742"/>
        <v>1.3161090400745574E-3</v>
      </c>
      <c r="JE54" s="139">
        <f t="shared" si="743"/>
        <v>1.0078160048971445</v>
      </c>
      <c r="JF54" s="32">
        <f t="shared" si="744"/>
        <v>0</v>
      </c>
      <c r="JG54" s="33">
        <f t="shared" si="896"/>
        <v>0</v>
      </c>
      <c r="JH54" s="33">
        <f t="shared" si="745"/>
        <v>0</v>
      </c>
      <c r="JI54" s="33">
        <f t="shared" si="897"/>
        <v>0</v>
      </c>
      <c r="JJ54" s="33">
        <f t="shared" si="746"/>
        <v>0</v>
      </c>
      <c r="JK54" s="30"/>
      <c r="JL54" s="31"/>
      <c r="JM54" s="139"/>
      <c r="JN54" s="32">
        <f t="shared" si="747"/>
        <v>2723.6352647271397</v>
      </c>
      <c r="JO54" s="33">
        <f t="shared" si="898"/>
        <v>3150.4289107098825</v>
      </c>
      <c r="JP54" s="33">
        <f t="shared" si="748"/>
        <v>177.212339596026</v>
      </c>
      <c r="JQ54" s="33">
        <f t="shared" si="899"/>
        <v>204.66253099945044</v>
      </c>
      <c r="JR54" s="33">
        <f t="shared" si="749"/>
        <v>3688.1414714998618</v>
      </c>
      <c r="JS54" s="30">
        <f t="shared" si="750"/>
        <v>0.73848448758651197</v>
      </c>
      <c r="JT54" s="31">
        <f t="shared" si="751"/>
        <v>4.8049225054254442E-2</v>
      </c>
      <c r="JU54" s="139">
        <f t="shared" si="900"/>
        <v>1.1231633441657105</v>
      </c>
      <c r="JV54" s="32">
        <f t="shared" si="752"/>
        <v>6.7829586849295422</v>
      </c>
      <c r="JW54" s="33">
        <f t="shared" si="901"/>
        <v>7.8458483108580017</v>
      </c>
      <c r="JX54" s="33">
        <f t="shared" si="753"/>
        <v>0.18376944164680001</v>
      </c>
      <c r="JY54" s="33">
        <f t="shared" si="902"/>
        <v>0.21223532815788934</v>
      </c>
      <c r="JZ54" s="33">
        <f t="shared" si="754"/>
        <v>139.63086344000001</v>
      </c>
      <c r="KA54" s="30">
        <f t="shared" si="755"/>
        <v>4.857778945013979E-2</v>
      </c>
      <c r="KB54" s="31">
        <f t="shared" si="756"/>
        <v>1.3161090400745572E-3</v>
      </c>
      <c r="KC54" s="139">
        <f t="shared" si="903"/>
        <v>1.0078160048971445</v>
      </c>
      <c r="KD54" s="32">
        <f t="shared" si="757"/>
        <v>0.22686018875394562</v>
      </c>
      <c r="KE54" s="33">
        <f t="shared" si="904"/>
        <v>0.26240918033168892</v>
      </c>
      <c r="KF54" s="33">
        <f t="shared" si="758"/>
        <v>6.1462810192000001E-3</v>
      </c>
      <c r="KG54" s="33">
        <f t="shared" si="905"/>
        <v>7.0983399490740801E-3</v>
      </c>
      <c r="KH54" s="33">
        <f t="shared" si="759"/>
        <v>4.6700393599999996</v>
      </c>
      <c r="KI54" s="30">
        <f t="shared" si="760"/>
        <v>4.8577789450139804E-2</v>
      </c>
      <c r="KJ54" s="31">
        <f t="shared" si="761"/>
        <v>1.3161090400745574E-3</v>
      </c>
      <c r="KK54" s="139">
        <f t="shared" si="906"/>
        <v>1.0078160048971445</v>
      </c>
      <c r="KL54" s="32">
        <f t="shared" si="762"/>
        <v>123.05720023263324</v>
      </c>
      <c r="KM54" s="33">
        <f t="shared" si="907"/>
        <v>142.34026350908687</v>
      </c>
      <c r="KN54" s="33">
        <f t="shared" si="763"/>
        <v>5.4102739029186884</v>
      </c>
      <c r="KO54" s="33">
        <f t="shared" si="908"/>
        <v>6.2483253304807933</v>
      </c>
      <c r="KP54" s="33">
        <f t="shared" si="764"/>
        <v>159.92787526544492</v>
      </c>
      <c r="KQ54" s="30">
        <f t="shared" si="765"/>
        <v>0.7694543557737229</v>
      </c>
      <c r="KR54" s="31">
        <f t="shared" si="766"/>
        <v>3.3829461524070334E-2</v>
      </c>
      <c r="KS54" s="139">
        <f t="shared" si="909"/>
        <v>1.1258136811398209</v>
      </c>
      <c r="KT54" s="32">
        <f t="shared" si="767"/>
        <v>474.93147234171761</v>
      </c>
      <c r="KU54" s="33">
        <f t="shared" si="910"/>
        <v>549.35323405766474</v>
      </c>
      <c r="KV54" s="33">
        <f t="shared" si="768"/>
        <v>20.876656849779053</v>
      </c>
      <c r="KW54" s="33">
        <f t="shared" si="911"/>
        <v>24.110450995809828</v>
      </c>
      <c r="KX54" s="33">
        <f t="shared" si="769"/>
        <v>621.74954232688469</v>
      </c>
      <c r="KY54" s="30">
        <f t="shared" si="770"/>
        <v>0.76386300272018937</v>
      </c>
      <c r="KZ54" s="31">
        <f t="shared" si="771"/>
        <v>3.3577277389941616E-2</v>
      </c>
      <c r="LA54" s="139">
        <f t="shared" si="912"/>
        <v>1.1248984527939556</v>
      </c>
      <c r="LB54" s="32">
        <f t="shared" si="772"/>
        <v>2333.2197617738284</v>
      </c>
      <c r="LC54" s="33">
        <f t="shared" si="913"/>
        <v>2698.8352984437875</v>
      </c>
      <c r="LD54" s="33">
        <f t="shared" si="773"/>
        <v>100.75793947146285</v>
      </c>
      <c r="LE54" s="33">
        <f t="shared" si="914"/>
        <v>116.36534429559245</v>
      </c>
      <c r="LF54" s="33">
        <f t="shared" si="774"/>
        <v>5116.3610684932783</v>
      </c>
      <c r="LG54" s="30">
        <f t="shared" si="775"/>
        <v>0.45603109916183854</v>
      </c>
      <c r="LH54" s="31">
        <f t="shared" si="776"/>
        <v>1.9693281635640141E-2</v>
      </c>
      <c r="LI54" s="139">
        <f t="shared" si="915"/>
        <v>1.0745105625640208</v>
      </c>
      <c r="LJ54" s="32">
        <f t="shared" si="777"/>
        <v>710.79748971128379</v>
      </c>
      <c r="LK54" s="33">
        <f t="shared" si="916"/>
        <v>822.17945634904197</v>
      </c>
      <c r="LL54" s="33">
        <f t="shared" si="778"/>
        <v>31.226291952984738</v>
      </c>
      <c r="LM54" s="33">
        <f t="shared" si="917"/>
        <v>36.063244576502072</v>
      </c>
      <c r="LN54" s="33">
        <f t="shared" si="779"/>
        <v>951.53218681536418</v>
      </c>
      <c r="LO54" s="30">
        <f t="shared" si="780"/>
        <v>0.74700309622758698</v>
      </c>
      <c r="LP54" s="31">
        <f t="shared" si="781"/>
        <v>3.2816853056221319E-2</v>
      </c>
      <c r="LQ54" s="139">
        <f t="shared" si="918"/>
        <v>1.1221387157172715</v>
      </c>
      <c r="LR54" s="32">
        <f t="shared" si="782"/>
        <v>4.3436640066666643E-2</v>
      </c>
      <c r="LS54" s="33">
        <f t="shared" si="919"/>
        <v>5.0243161565113312E-2</v>
      </c>
      <c r="LT54" s="33">
        <f t="shared" si="783"/>
        <v>1.1768208333333328E-3</v>
      </c>
      <c r="LU54" s="33">
        <f t="shared" si="920"/>
        <v>1.359110380416666E-3</v>
      </c>
      <c r="LV54" s="33">
        <f t="shared" si="784"/>
        <v>0.89416666666666633</v>
      </c>
      <c r="LW54" s="30">
        <f t="shared" si="785"/>
        <v>4.857778945013979E-2</v>
      </c>
      <c r="LX54" s="31">
        <f t="shared" si="786"/>
        <v>1.3161090400745572E-3</v>
      </c>
      <c r="LY54" s="139">
        <f t="shared" si="921"/>
        <v>1.0078160048971445</v>
      </c>
      <c r="LZ54" s="32">
        <f t="shared" si="787"/>
        <v>98.404130886632984</v>
      </c>
      <c r="MA54" s="33">
        <f t="shared" si="922"/>
        <v>113.82405819656837</v>
      </c>
      <c r="MB54" s="33">
        <f t="shared" si="788"/>
        <v>2.6660448675522215</v>
      </c>
      <c r="MC54" s="33">
        <f t="shared" si="923"/>
        <v>3.0790152175360608</v>
      </c>
      <c r="MD54" s="33">
        <f t="shared" si="789"/>
        <v>2025.702015373023</v>
      </c>
      <c r="ME54" s="30">
        <f t="shared" si="790"/>
        <v>4.8577791866644487E-2</v>
      </c>
      <c r="MF54" s="31">
        <f t="shared" si="791"/>
        <v>1.3161091055444709E-3</v>
      </c>
      <c r="MG54" s="139">
        <f t="shared" si="924"/>
        <v>1.0078160052859519</v>
      </c>
      <c r="MH54" s="32">
        <f t="shared" si="792"/>
        <v>76.574040125446274</v>
      </c>
      <c r="MI54" s="33">
        <f t="shared" si="925"/>
        <v>88.573192213103709</v>
      </c>
      <c r="MJ54" s="33">
        <f t="shared" si="793"/>
        <v>2.0746062672854233</v>
      </c>
      <c r="MK54" s="33">
        <f t="shared" si="926"/>
        <v>2.3959627780879353</v>
      </c>
      <c r="ML54" s="33">
        <f t="shared" si="794"/>
        <v>1576.3179220833381</v>
      </c>
      <c r="MM54" s="30">
        <f t="shared" si="795"/>
        <v>4.8577789450139804E-2</v>
      </c>
      <c r="MN54" s="31">
        <f t="shared" si="796"/>
        <v>1.3161090400745576E-3</v>
      </c>
      <c r="MO54" s="139">
        <f t="shared" si="797"/>
        <v>1.0078160048971445</v>
      </c>
      <c r="MP54" s="34">
        <v>3.4983080264598332</v>
      </c>
      <c r="MQ54" s="35">
        <v>4.0543080264598332</v>
      </c>
      <c r="MR54" s="35">
        <v>2.8590000000000004</v>
      </c>
      <c r="MS54" s="36">
        <v>3.2035000000000005</v>
      </c>
      <c r="MT54" s="34">
        <f t="shared" si="798"/>
        <v>1.0905030411708585</v>
      </c>
      <c r="MU54" s="35">
        <f t="shared" ref="MU54:MU60" si="979">GY54</f>
        <v>1.0804033434453366</v>
      </c>
      <c r="MV54" s="35">
        <f t="shared" si="799"/>
        <v>1.0933468885716124</v>
      </c>
      <c r="MW54" s="36">
        <f t="shared" si="800"/>
        <v>1.0967815089946313</v>
      </c>
      <c r="MX54" s="41">
        <f t="shared" si="801"/>
        <v>3.8149155418068723</v>
      </c>
      <c r="MY54" s="271">
        <f t="shared" si="802"/>
        <v>4.3802879471444678</v>
      </c>
      <c r="MZ54" s="42">
        <f t="shared" si="803"/>
        <v>3.1258787544262403</v>
      </c>
      <c r="NA54" s="140">
        <f t="shared" si="804"/>
        <v>3.5135395640643021</v>
      </c>
      <c r="NB54" s="34">
        <f t="shared" si="805"/>
        <v>1.0905170458302367</v>
      </c>
      <c r="NC54" s="35">
        <f t="shared" ref="NC54:NC60" si="980">NG54/K54</f>
        <v>1.0804088403137</v>
      </c>
      <c r="ND54" s="35">
        <f t="shared" si="806"/>
        <v>1.0933627947448536</v>
      </c>
      <c r="NE54" s="141">
        <f t="shared" ref="NE54:NE60" si="981">NI54/M54</f>
        <v>1.0967948910280194</v>
      </c>
      <c r="NF54" s="37">
        <f t="shared" si="807"/>
        <v>3.8149645344191825</v>
      </c>
      <c r="NG54" s="38">
        <f t="shared" ref="NG54:NG60" si="982">NF54+NR54+NS54+OC54</f>
        <v>4.3803102331419943</v>
      </c>
      <c r="NH54" s="38">
        <f t="shared" si="808"/>
        <v>3.1259242301755368</v>
      </c>
      <c r="NI54" s="39">
        <f t="shared" ref="NI54:NI60" si="983">NH54+NN54</f>
        <v>3.5135824334082604</v>
      </c>
      <c r="NJ54" s="118">
        <f t="shared" si="809"/>
        <v>-4.899261231017249E-5</v>
      </c>
      <c r="NK54" s="118">
        <f t="shared" si="810"/>
        <v>-2.228599752651661E-5</v>
      </c>
      <c r="NL54" s="118">
        <f t="shared" si="811"/>
        <v>-4.5475749296475243E-5</v>
      </c>
      <c r="NM54" s="118">
        <f t="shared" si="812"/>
        <v>-4.2869343958251704E-5</v>
      </c>
      <c r="NN54" s="119">
        <f t="shared" si="813"/>
        <v>0.38765820323272349</v>
      </c>
      <c r="NO54" s="120">
        <f t="shared" si="814"/>
        <v>0.77160579739952373</v>
      </c>
      <c r="NP54" s="120">
        <f t="shared" si="973"/>
        <v>0.30138210101092233</v>
      </c>
      <c r="NQ54" s="120">
        <f t="shared" si="816"/>
        <v>1.7235417394527403E-2</v>
      </c>
      <c r="NR54" s="120">
        <f t="shared" si="975"/>
        <v>0.25755869082722443</v>
      </c>
      <c r="NS54" s="120">
        <f t="shared" si="817"/>
        <v>0</v>
      </c>
      <c r="NT54" s="120">
        <f t="shared" si="818"/>
        <v>0.70366183511981761</v>
      </c>
      <c r="NU54" s="120">
        <f t="shared" si="819"/>
        <v>2.378445771557261E-2</v>
      </c>
      <c r="NV54" s="120">
        <f t="shared" si="820"/>
        <v>8.0625280391771563E-4</v>
      </c>
      <c r="NW54" s="120">
        <f t="shared" si="821"/>
        <v>3.0509550758889146E-2</v>
      </c>
      <c r="NX54" s="120">
        <f t="shared" si="822"/>
        <v>0.11867678676976232</v>
      </c>
      <c r="NY54" s="120">
        <f t="shared" si="823"/>
        <v>0.93224536408054448</v>
      </c>
      <c r="NZ54" s="120">
        <f t="shared" si="824"/>
        <v>0.1811131887167676</v>
      </c>
      <c r="OA54" s="120">
        <f t="shared" si="825"/>
        <v>1.0078160048971445E-4</v>
      </c>
      <c r="OB54" s="120">
        <f t="shared" si="826"/>
        <v>0.34618479781572453</v>
      </c>
      <c r="OC54" s="121">
        <f t="shared" si="827"/>
        <v>0.30778700789558794</v>
      </c>
      <c r="OD54" s="4"/>
      <c r="OE54" s="4">
        <f t="shared" si="927"/>
        <v>32025.042532883515</v>
      </c>
      <c r="OF54" s="4"/>
      <c r="OG54" s="4"/>
      <c r="OH54" s="4">
        <f t="shared" si="928"/>
        <v>0</v>
      </c>
      <c r="OI54" s="4"/>
      <c r="OJ54" s="583">
        <f t="shared" si="929"/>
        <v>28492.239995393262</v>
      </c>
      <c r="OK54" s="284">
        <f t="shared" si="930"/>
        <v>1518.615</v>
      </c>
      <c r="OL54" s="584">
        <f t="shared" ref="OL54:OL55" si="984">OK54/OJ54</f>
        <v>5.3299249207697803E-2</v>
      </c>
      <c r="OM54" s="585">
        <f t="shared" si="281"/>
        <v>3397.24</v>
      </c>
      <c r="ON54" s="284">
        <f t="shared" ref="ON54:ON55" si="985">OM54*1.05</f>
        <v>3567.1019999999999</v>
      </c>
      <c r="OO54" s="33">
        <f t="shared" ref="OO54:OO55" si="986">ON54/OK54</f>
        <v>2.348917928507225</v>
      </c>
      <c r="OP54" s="586">
        <f t="shared" si="481"/>
        <v>7.1896312832238102E-2</v>
      </c>
      <c r="OQ54" s="33">
        <f t="shared" si="931"/>
        <v>0.3149265525431808</v>
      </c>
      <c r="OR54" s="39">
        <f t="shared" si="932"/>
        <v>0.57248524337040529</v>
      </c>
      <c r="OS54" s="587">
        <f t="shared" si="974"/>
        <v>28492.239995393262</v>
      </c>
      <c r="OT54" s="284">
        <f t="shared" si="976"/>
        <v>0</v>
      </c>
      <c r="OU54" s="584"/>
      <c r="OV54" s="585">
        <f t="shared" si="283"/>
        <v>75.55</v>
      </c>
      <c r="OW54" s="284">
        <f t="shared" ref="OW54:OW55" si="987">OV54*1.05</f>
        <v>79.327500000000001</v>
      </c>
      <c r="OX54" s="33"/>
      <c r="OY54" s="30">
        <f>PY54</f>
        <v>2.789266924140249E-3</v>
      </c>
      <c r="OZ54" s="33">
        <f>OW54/G54</f>
        <v>1.2195506291652895E-2</v>
      </c>
      <c r="PA54" s="588">
        <f>OZ54+NS54</f>
        <v>1.2195506291652895E-2</v>
      </c>
      <c r="PB54" s="32">
        <f t="shared" si="933"/>
        <v>4.3802879471444678</v>
      </c>
      <c r="PC54" s="589">
        <f t="shared" si="934"/>
        <v>1.0746855797563784</v>
      </c>
      <c r="PD54" s="590">
        <f t="shared" si="297"/>
        <v>4.7074322919768283</v>
      </c>
      <c r="PE54" s="591">
        <f t="shared" si="935"/>
        <v>0.38765820323272349</v>
      </c>
      <c r="PF54" s="592">
        <f t="shared" si="936"/>
        <v>0.77160579739952373</v>
      </c>
      <c r="PG54" s="592">
        <f t="shared" si="937"/>
        <v>0.30138210101092233</v>
      </c>
      <c r="PH54" s="592">
        <f t="shared" si="938"/>
        <v>1.7235417394527403E-2</v>
      </c>
      <c r="PI54" s="593">
        <f t="shared" si="284"/>
        <v>0.57248524337040529</v>
      </c>
      <c r="PJ54" s="593">
        <f t="shared" si="285"/>
        <v>1.2195506291652895E-2</v>
      </c>
      <c r="PK54" s="592">
        <f t="shared" si="939"/>
        <v>0.70366183511981761</v>
      </c>
      <c r="PL54" s="592">
        <f t="shared" si="940"/>
        <v>2.378445771557261E-2</v>
      </c>
      <c r="PM54" s="592">
        <f t="shared" si="941"/>
        <v>8.0625280391771563E-4</v>
      </c>
      <c r="PN54" s="592">
        <f t="shared" si="942"/>
        <v>3.0509550758889146E-2</v>
      </c>
      <c r="PO54" s="592">
        <f t="shared" si="943"/>
        <v>0.11867678676976232</v>
      </c>
      <c r="PP54" s="592">
        <f t="shared" si="944"/>
        <v>0.93224536408054448</v>
      </c>
      <c r="PQ54" s="592">
        <f t="shared" si="945"/>
        <v>0.1811131887167676</v>
      </c>
      <c r="PR54" s="592">
        <f t="shared" si="946"/>
        <v>1.0078160048971445E-4</v>
      </c>
      <c r="PS54" s="592">
        <f t="shared" si="947"/>
        <v>0.34618479781572453</v>
      </c>
      <c r="PT54" s="594">
        <f t="shared" si="948"/>
        <v>0.30778700789558794</v>
      </c>
      <c r="PU54" s="334"/>
      <c r="PV54" s="310">
        <f t="shared" si="286"/>
        <v>4.7074322919768283</v>
      </c>
      <c r="PW54" s="281">
        <f t="shared" si="287"/>
        <v>0</v>
      </c>
      <c r="PX54" s="4">
        <f>PV54/PB54</f>
        <v>1.0746855797563784</v>
      </c>
      <c r="PY54" s="444">
        <f>PX54-1-OP54</f>
        <v>2.789266924140249E-3</v>
      </c>
      <c r="QA54" s="133">
        <f t="shared" si="288"/>
        <v>1675.3291382893053</v>
      </c>
      <c r="QB54" s="323">
        <f t="shared" si="289"/>
        <v>0</v>
      </c>
      <c r="QC54" s="258"/>
      <c r="QD54" s="323">
        <v>0</v>
      </c>
      <c r="QF54" s="133">
        <f t="shared" si="949"/>
        <v>3723.8161382893068</v>
      </c>
      <c r="QH54" s="133">
        <f t="shared" si="290"/>
        <v>79.327500000000001</v>
      </c>
      <c r="QJ54" s="390">
        <f>'лист 1'!E82</f>
        <v>3397.24</v>
      </c>
      <c r="QK54" s="390">
        <f>'лист 1'!F82</f>
        <v>75.55</v>
      </c>
      <c r="QM54" s="389">
        <f t="shared" si="291"/>
        <v>0</v>
      </c>
      <c r="QN54" s="389">
        <f t="shared" si="292"/>
        <v>0</v>
      </c>
      <c r="QP54" s="4">
        <f t="shared" si="293"/>
        <v>28492.239995393262</v>
      </c>
      <c r="QQ54" s="4">
        <f t="shared" si="294"/>
        <v>30620.199458007075</v>
      </c>
      <c r="QS54" s="395">
        <f t="shared" si="295"/>
        <v>19.628660689941633</v>
      </c>
      <c r="QU54" s="5">
        <v>1</v>
      </c>
    </row>
    <row r="55" spans="1:463" ht="16.149999999999999" customHeight="1" x14ac:dyDescent="0.3">
      <c r="A55" s="452">
        <f t="shared" si="639"/>
        <v>44</v>
      </c>
      <c r="B55" s="25" t="s">
        <v>309</v>
      </c>
      <c r="C55" s="26">
        <v>8</v>
      </c>
      <c r="D55" s="256">
        <v>6130.3</v>
      </c>
      <c r="E55" s="27">
        <v>6130.3</v>
      </c>
      <c r="F55" s="28">
        <v>715.15</v>
      </c>
      <c r="G55" s="311">
        <f t="shared" si="280"/>
        <v>5415.1500000000005</v>
      </c>
      <c r="H55" s="27"/>
      <c r="I55" s="257"/>
      <c r="J55" s="32">
        <v>3.2800100435562394</v>
      </c>
      <c r="K55" s="33">
        <v>3.856410043556239</v>
      </c>
      <c r="L55" s="33">
        <v>2.6052000000000008</v>
      </c>
      <c r="M55" s="122">
        <v>3.0024000000000006</v>
      </c>
      <c r="N55" s="1">
        <v>0.3972</v>
      </c>
      <c r="O55" s="2">
        <v>0.59519999999999995</v>
      </c>
      <c r="P55" s="2">
        <v>0.27761004355623875</v>
      </c>
      <c r="Q55" s="2">
        <v>1.6500000000000001E-2</v>
      </c>
      <c r="R55" s="2">
        <v>0.26740000000000003</v>
      </c>
      <c r="S55" s="2">
        <v>8.8000000000000005E-3</v>
      </c>
      <c r="T55" s="2">
        <v>0.54100000000000004</v>
      </c>
      <c r="U55" s="2">
        <v>3.2000000000000001E-2</v>
      </c>
      <c r="V55" s="2">
        <v>1.1000000000000001E-3</v>
      </c>
      <c r="W55" s="2">
        <v>2.81E-2</v>
      </c>
      <c r="X55" s="2">
        <v>9.7799999999999998E-2</v>
      </c>
      <c r="Y55" s="2">
        <v>0.79700000000000004</v>
      </c>
      <c r="Z55" s="2">
        <v>0.1555</v>
      </c>
      <c r="AA55" s="2">
        <v>2.0000000000000001E-4</v>
      </c>
      <c r="AB55" s="2">
        <v>0.34079999999999999</v>
      </c>
      <c r="AC55" s="3">
        <v>0.30020000000000002</v>
      </c>
      <c r="AD55" s="123">
        <v>939.12</v>
      </c>
      <c r="AE55" s="60">
        <v>206.60640000000001</v>
      </c>
      <c r="AF55" s="60">
        <v>632.07753335999996</v>
      </c>
      <c r="AG55" s="60">
        <f t="shared" si="832"/>
        <v>62.559241786772638</v>
      </c>
      <c r="AH55" s="60">
        <f t="shared" si="833"/>
        <v>197.80234328967839</v>
      </c>
      <c r="AI55" s="60">
        <v>23.154590459791699</v>
      </c>
      <c r="AJ55" s="60">
        <v>131.46997235283348</v>
      </c>
      <c r="AK55" s="60">
        <f t="shared" si="834"/>
        <v>2.543286615165564</v>
      </c>
      <c r="AL55" s="60">
        <f t="shared" si="835"/>
        <v>76.94516777899814</v>
      </c>
      <c r="AM55" s="60">
        <v>96.621424808631275</v>
      </c>
      <c r="AN55" s="124">
        <v>2434.8599051775077</v>
      </c>
      <c r="AO55" s="123">
        <v>1355.52</v>
      </c>
      <c r="AP55" s="60">
        <v>298.21440000000001</v>
      </c>
      <c r="AQ55" s="60">
        <v>912.33680256000002</v>
      </c>
      <c r="AR55" s="60">
        <f t="shared" si="836"/>
        <v>90.297622696573441</v>
      </c>
      <c r="AS55" s="60">
        <f t="shared" si="837"/>
        <v>285.5066789931264</v>
      </c>
      <c r="AT55" s="125">
        <v>132.79695105079199</v>
      </c>
      <c r="AU55" s="126">
        <v>19.245685765132876</v>
      </c>
      <c r="AV55" s="60">
        <v>197.0173752135878</v>
      </c>
      <c r="AW55" s="60">
        <f t="shared" si="838"/>
        <v>3.8113011235068561</v>
      </c>
      <c r="AX55" s="60">
        <f t="shared" si="839"/>
        <v>115.3079651565061</v>
      </c>
      <c r="AY55" s="60">
        <v>144.79427644121901</v>
      </c>
      <c r="AZ55" s="124">
        <v>3648.8157663187189</v>
      </c>
      <c r="BA55" s="127">
        <v>216</v>
      </c>
      <c r="BB55" s="60">
        <v>1100.9879999999998</v>
      </c>
      <c r="BC55" s="60">
        <v>114.81730011930239</v>
      </c>
      <c r="BD55" s="61">
        <v>91.85384009544191</v>
      </c>
      <c r="BE55" s="61">
        <v>22.963460023860478</v>
      </c>
      <c r="BF55" s="60">
        <v>43.056494999999998</v>
      </c>
      <c r="BG55" s="61">
        <v>34.445196000000003</v>
      </c>
      <c r="BH55" s="61">
        <v>8.6112989999999954</v>
      </c>
      <c r="BI55" s="60">
        <v>91.896911043709068</v>
      </c>
      <c r="BJ55" s="61">
        <f t="shared" si="840"/>
        <v>53.784321332729519</v>
      </c>
      <c r="BK55" s="60">
        <f t="shared" si="841"/>
        <v>1.777745744140552</v>
      </c>
      <c r="BL55" s="60">
        <v>67.537935308150566</v>
      </c>
      <c r="BM55" s="124">
        <v>1701.9559697653942</v>
      </c>
      <c r="BN55" s="123">
        <v>36.979999999999997</v>
      </c>
      <c r="BO55" s="60">
        <v>8.1356000000000002</v>
      </c>
      <c r="BP55" s="60">
        <v>24.889499939999997</v>
      </c>
      <c r="BQ55" s="60">
        <f t="shared" si="842"/>
        <v>2.4634133670615599</v>
      </c>
      <c r="BR55" s="60">
        <f t="shared" si="843"/>
        <v>7.7889201112235993</v>
      </c>
      <c r="BS55" s="60">
        <v>4.6729770453083299</v>
      </c>
      <c r="BT55" s="60">
        <v>5.4514996199275076</v>
      </c>
      <c r="BU55" s="60">
        <f t="shared" si="844"/>
        <v>0.10545926014749764</v>
      </c>
      <c r="BV55" s="60">
        <f t="shared" si="845"/>
        <v>3.1905882795557328</v>
      </c>
      <c r="BW55" s="60">
        <v>4.0064788302617913</v>
      </c>
      <c r="BX55" s="124">
        <v>100.96326652259712</v>
      </c>
      <c r="BY55" s="59">
        <v>1070.97</v>
      </c>
      <c r="BZ55" s="60">
        <v>78.180809999999994</v>
      </c>
      <c r="CA55" s="61">
        <f t="shared" si="846"/>
        <v>45.756726307079994</v>
      </c>
      <c r="CB55" s="61">
        <f t="shared" si="847"/>
        <v>1.51240776945</v>
      </c>
      <c r="CC55" s="60">
        <v>57.4575405</v>
      </c>
      <c r="CD55" s="62">
        <v>1447.9300206</v>
      </c>
      <c r="CE55" s="123">
        <v>35.299999999999997</v>
      </c>
      <c r="CF55" s="60">
        <v>2.5768999999999997</v>
      </c>
      <c r="CG55" s="61">
        <f t="shared" si="848"/>
        <v>1.5081771091999998</v>
      </c>
      <c r="CH55" s="61">
        <f t="shared" si="849"/>
        <v>4.9850130499999999E-2</v>
      </c>
      <c r="CI55" s="60">
        <v>1.893845</v>
      </c>
      <c r="CJ55" s="124">
        <v>47.724893999999999</v>
      </c>
      <c r="CK55" s="128">
        <v>1222.2610017131426</v>
      </c>
      <c r="CL55" s="129">
        <v>268.89742037689138</v>
      </c>
      <c r="CM55" s="129">
        <v>134.26193036176645</v>
      </c>
      <c r="CN55" s="130">
        <v>97.479996274483966</v>
      </c>
      <c r="CO55" s="131">
        <f t="shared" si="673"/>
        <v>47.516624183997209</v>
      </c>
      <c r="CP55" s="129">
        <v>822.64643398603573</v>
      </c>
      <c r="CQ55" s="131">
        <f t="shared" si="850"/>
        <v>81.420608157333902</v>
      </c>
      <c r="CR55" s="129">
        <v>257.43897505159003</v>
      </c>
      <c r="CS55" s="129">
        <v>178.70887540996208</v>
      </c>
      <c r="CT55" s="131">
        <f t="shared" si="851"/>
        <v>3.4571231948057166</v>
      </c>
      <c r="CU55" s="131">
        <f t="shared" si="852"/>
        <v>104.59258609343769</v>
      </c>
      <c r="CV55" s="129">
        <f t="shared" si="674"/>
        <v>2626.7756618477983</v>
      </c>
      <c r="CW55" s="124">
        <f t="shared" si="675"/>
        <v>3309.7373339282262</v>
      </c>
      <c r="CX55" s="123">
        <v>145.51560000000001</v>
      </c>
      <c r="CY55" s="60">
        <v>10.622638800000001</v>
      </c>
      <c r="CZ55" s="60">
        <f t="shared" si="853"/>
        <v>0.20549494758600004</v>
      </c>
      <c r="DA55" s="60">
        <f t="shared" si="854"/>
        <v>6.2170905651984008</v>
      </c>
      <c r="DB55" s="60">
        <v>7.80691194</v>
      </c>
      <c r="DC55" s="124">
        <v>196.734180888</v>
      </c>
      <c r="DD55" s="123">
        <v>4.8720000000000008</v>
      </c>
      <c r="DE55" s="60">
        <v>0.35565600000000003</v>
      </c>
      <c r="DF55" s="60">
        <f t="shared" si="855"/>
        <v>6.880165320000001E-3</v>
      </c>
      <c r="DG55" s="60">
        <f t="shared" si="856"/>
        <v>0.20815407580800002</v>
      </c>
      <c r="DH55" s="60">
        <v>0.26138280000000003</v>
      </c>
      <c r="DI55" s="124">
        <v>6.5868465600000006</v>
      </c>
      <c r="DJ55" s="59">
        <v>66.570266046520004</v>
      </c>
      <c r="DK55" s="60">
        <v>14.645458530234402</v>
      </c>
      <c r="DL55" s="60">
        <v>1.0921159985455662</v>
      </c>
      <c r="DM55" s="60">
        <v>44.805317273408427</v>
      </c>
      <c r="DN55" s="60">
        <f t="shared" si="857"/>
        <v>4.4345614718183262</v>
      </c>
      <c r="DO55" s="60">
        <f t="shared" si="858"/>
        <v>14.021375987540432</v>
      </c>
      <c r="DP55" s="60">
        <v>9.2792605229557132</v>
      </c>
      <c r="DQ55" s="60">
        <f t="shared" si="859"/>
        <v>0.17950729481657829</v>
      </c>
      <c r="DR55" s="60">
        <f t="shared" si="860"/>
        <v>5.4308542477492443</v>
      </c>
      <c r="DS55" s="60">
        <v>6.8196209185832064</v>
      </c>
      <c r="DT55" s="62">
        <v>171.8544471482968</v>
      </c>
      <c r="DU55" s="123">
        <v>230.81</v>
      </c>
      <c r="DV55" s="60">
        <v>50.778199999999998</v>
      </c>
      <c r="DW55" s="60">
        <v>155.34736293</v>
      </c>
      <c r="DX55" s="60">
        <f t="shared" si="861"/>
        <v>15.375349898633822</v>
      </c>
      <c r="DY55" s="60">
        <f t="shared" si="862"/>
        <v>48.6144037553142</v>
      </c>
      <c r="DZ55" s="60">
        <v>4.4801680914166697</v>
      </c>
      <c r="EA55" s="60">
        <v>2.1874094096833301</v>
      </c>
      <c r="EB55" s="60"/>
      <c r="EC55" s="60">
        <v>32.383029251470298</v>
      </c>
      <c r="ED55" s="60">
        <f t="shared" si="863"/>
        <v>0.62644970086969298</v>
      </c>
      <c r="EE55" s="60">
        <f t="shared" si="864"/>
        <v>18.952750763949517</v>
      </c>
      <c r="EF55" s="60">
        <v>23.799308484128517</v>
      </c>
      <c r="EG55" s="124">
        <v>599.7425738000386</v>
      </c>
      <c r="EH55" s="128">
        <v>1062.625373076984</v>
      </c>
      <c r="EI55" s="129">
        <v>233.77758207693643</v>
      </c>
      <c r="EJ55" s="129">
        <v>1602.0648174531173</v>
      </c>
      <c r="EK55" s="129">
        <v>715.20319522558327</v>
      </c>
      <c r="EL55" s="129">
        <f t="shared" si="865"/>
        <v>70.786521044256887</v>
      </c>
      <c r="EM55" s="129">
        <v>223.81568791389404</v>
      </c>
      <c r="EN55" s="129">
        <v>263.7979806517813</v>
      </c>
      <c r="EO55" s="129">
        <f t="shared" si="866"/>
        <v>5.1031719357087093</v>
      </c>
      <c r="EP55" s="129">
        <f t="shared" si="867"/>
        <v>154.39251654010675</v>
      </c>
      <c r="EQ55" s="129">
        <v>3877.4689484844025</v>
      </c>
      <c r="ER55" s="124">
        <v>4885.6108750903468</v>
      </c>
      <c r="ES55" s="123">
        <v>357.71</v>
      </c>
      <c r="ET55" s="60">
        <v>78.696200000000005</v>
      </c>
      <c r="EU55" s="60">
        <v>240.75778862999999</v>
      </c>
      <c r="EV55" s="60">
        <f t="shared" si="868"/>
        <v>23.828761371865621</v>
      </c>
      <c r="EW55" s="60">
        <f t="shared" si="869"/>
        <v>75.342742373872198</v>
      </c>
      <c r="EX55" s="60">
        <v>27.991378249099998</v>
      </c>
      <c r="EY55" s="60">
        <v>51.476341782174302</v>
      </c>
      <c r="EZ55" s="60">
        <f t="shared" si="870"/>
        <v>0.99580983177616189</v>
      </c>
      <c r="FA55" s="60">
        <f t="shared" si="871"/>
        <v>30.12745560216959</v>
      </c>
      <c r="FB55" s="60">
        <v>37.831585433063701</v>
      </c>
      <c r="FC55" s="124">
        <v>953.35595291320533</v>
      </c>
      <c r="FD55" s="123">
        <v>0.83333333333333293</v>
      </c>
      <c r="FE55" s="60">
        <v>6.0833333333333302E-2</v>
      </c>
      <c r="FF55" s="60">
        <f t="shared" si="872"/>
        <v>1.1768208333333328E-3</v>
      </c>
      <c r="FG55" s="60">
        <f t="shared" si="873"/>
        <v>3.5603803333333316E-2</v>
      </c>
      <c r="FH55" s="60">
        <v>4.4708333333333301E-2</v>
      </c>
      <c r="FI55" s="124">
        <v>1.1266499999999995</v>
      </c>
      <c r="FJ55" s="123">
        <v>1545.2937383333399</v>
      </c>
      <c r="FK55" s="60">
        <v>112.806442898334</v>
      </c>
      <c r="FL55" s="60">
        <f t="shared" si="874"/>
        <v>2.1822406378682713</v>
      </c>
      <c r="FM55" s="60">
        <f t="shared" si="875"/>
        <v>66.022001222222144</v>
      </c>
      <c r="FN55" s="60">
        <v>82.905000000000001</v>
      </c>
      <c r="FO55" s="124">
        <v>2089.2062174780085</v>
      </c>
      <c r="FP55" s="123">
        <v>1202.4839166666604</v>
      </c>
      <c r="FQ55" s="60">
        <v>87.781325916666205</v>
      </c>
      <c r="FR55" s="60">
        <f t="shared" si="876"/>
        <v>1.6981297498579078</v>
      </c>
      <c r="FS55" s="60">
        <f t="shared" si="877"/>
        <v>51.3756010565954</v>
      </c>
      <c r="FT55" s="60">
        <v>64.513262129166506</v>
      </c>
      <c r="FU55" s="62">
        <v>1625.7342056549919</v>
      </c>
      <c r="FV55" s="132">
        <f t="shared" si="676"/>
        <v>6431.3479018207099</v>
      </c>
      <c r="FW55" s="133">
        <f t="shared" si="677"/>
        <v>1898.348120527585</v>
      </c>
      <c r="FX55" s="133">
        <f t="shared" si="678"/>
        <v>193.06134604457199</v>
      </c>
      <c r="FY55" s="133">
        <f t="shared" si="679"/>
        <v>1100.9879999999998</v>
      </c>
      <c r="FZ55" s="133">
        <f t="shared" si="680"/>
        <v>1070.97</v>
      </c>
      <c r="GA55" s="133">
        <f t="shared" si="681"/>
        <v>35.299999999999997</v>
      </c>
      <c r="GB55" s="133">
        <f t="shared" si="682"/>
        <v>145.51560000000001</v>
      </c>
      <c r="GC55" s="133">
        <f t="shared" si="683"/>
        <v>4.8720000000000008</v>
      </c>
      <c r="GD55" s="133">
        <f t="shared" si="684"/>
        <v>1545.2937383333399</v>
      </c>
      <c r="GE55" s="133">
        <f t="shared" si="685"/>
        <v>1202.4839166666604</v>
      </c>
      <c r="GF55" s="133">
        <f t="shared" si="686"/>
        <v>3548.0639339050276</v>
      </c>
      <c r="GG55" s="134">
        <f t="shared" si="687"/>
        <v>1354.603975521012</v>
      </c>
      <c r="GH55" s="134">
        <f t="shared" si="688"/>
        <v>351.16607979431609</v>
      </c>
      <c r="GI55" s="133">
        <f t="shared" si="689"/>
        <v>1253.8658527967348</v>
      </c>
      <c r="GJ55" s="134">
        <f t="shared" si="690"/>
        <v>895.29402312026025</v>
      </c>
      <c r="GK55" s="135">
        <f t="shared" si="691"/>
        <v>24.256034922352839</v>
      </c>
      <c r="GL55" s="132">
        <f t="shared" si="692"/>
        <v>18430.110410094625</v>
      </c>
      <c r="GM55" s="136">
        <f t="shared" si="693"/>
        <v>23221.939116719226</v>
      </c>
      <c r="GN55" s="114">
        <f t="shared" si="694"/>
        <v>20100.549996464233</v>
      </c>
      <c r="GO55" s="115">
        <f t="shared" si="695"/>
        <v>10786.739651106393</v>
      </c>
      <c r="GP55" s="115">
        <f t="shared" si="696"/>
        <v>712.1810721204057</v>
      </c>
      <c r="GQ55" s="30">
        <f t="shared" si="697"/>
        <v>0.536639029927232</v>
      </c>
      <c r="GR55" s="31">
        <f t="shared" si="698"/>
        <v>3.543092463866318E-2</v>
      </c>
      <c r="GS55" s="137">
        <f t="shared" si="878"/>
        <v>1.0895795862161264</v>
      </c>
      <c r="GT55" s="116">
        <f t="shared" si="699"/>
        <v>23221.939116719226</v>
      </c>
      <c r="GU55" s="115">
        <f t="shared" si="700"/>
        <v>10938.369834582098</v>
      </c>
      <c r="GV55" s="115">
        <f t="shared" si="701"/>
        <v>716.28916055916352</v>
      </c>
      <c r="GW55" s="24">
        <f t="shared" si="702"/>
        <v>0.47103602242703063</v>
      </c>
      <c r="GX55" s="117">
        <f t="shared" si="703"/>
        <v>3.0845363815610597E-2</v>
      </c>
      <c r="GY55" s="137">
        <f t="shared" si="879"/>
        <v>1.078589291569354</v>
      </c>
      <c r="GZ55" s="114">
        <f t="shared" si="704"/>
        <v>15963.734121521329</v>
      </c>
      <c r="HA55" s="115">
        <f t="shared" si="705"/>
        <v>8838.1052543389505</v>
      </c>
      <c r="HB55" s="115">
        <f t="shared" si="706"/>
        <v>468.77514121608965</v>
      </c>
      <c r="HC55" s="30">
        <f t="shared" si="707"/>
        <v>0.55363646043339931</v>
      </c>
      <c r="HD55" s="31">
        <f t="shared" si="708"/>
        <v>2.9365005558700436E-2</v>
      </c>
      <c r="HE55" s="137">
        <f t="shared" si="880"/>
        <v>1.0913034727109565</v>
      </c>
      <c r="HF55" s="114">
        <f t="shared" si="709"/>
        <v>18398.594026698836</v>
      </c>
      <c r="HG55" s="115">
        <f t="shared" si="710"/>
        <v>10704.06239235372</v>
      </c>
      <c r="HH55" s="115">
        <f t="shared" si="711"/>
        <v>550.80432700253175</v>
      </c>
      <c r="HI55" s="30">
        <f t="shared" si="712"/>
        <v>0.58178697659292256</v>
      </c>
      <c r="HJ55" s="31">
        <f t="shared" si="713"/>
        <v>2.9937305329050715E-2</v>
      </c>
      <c r="HK55" s="138">
        <f t="shared" si="881"/>
        <v>1.0958033078275811</v>
      </c>
      <c r="HL55" s="29">
        <f t="shared" si="714"/>
        <v>3.5738319860427459</v>
      </c>
      <c r="HM55" s="30">
        <f t="shared" si="715"/>
        <v>4.159482576880265</v>
      </c>
      <c r="HN55" s="30">
        <f t="shared" si="716"/>
        <v>2.843063807106585</v>
      </c>
      <c r="HO55" s="31">
        <f t="shared" si="717"/>
        <v>3.2900398514215299</v>
      </c>
      <c r="HR55" s="32">
        <f t="shared" si="718"/>
        <v>1480.9183635037853</v>
      </c>
      <c r="HS55" s="33">
        <f t="shared" si="882"/>
        <v>1712.9782710648285</v>
      </c>
      <c r="HT55" s="33">
        <f t="shared" si="719"/>
        <v>65.102528401938201</v>
      </c>
      <c r="HU55" s="33">
        <f t="shared" si="883"/>
        <v>75.186910051398428</v>
      </c>
      <c r="HV55" s="33">
        <f t="shared" si="720"/>
        <v>1932.4284961726253</v>
      </c>
      <c r="HW55" s="30">
        <f t="shared" si="721"/>
        <v>0.76635092394719773</v>
      </c>
      <c r="HX55" s="31">
        <f t="shared" si="722"/>
        <v>3.368948891556945E-2</v>
      </c>
      <c r="HY55" s="139">
        <f t="shared" si="884"/>
        <v>1.1253056916155477</v>
      </c>
      <c r="HZ55" s="32">
        <f t="shared" si="723"/>
        <v>2142.7282658625518</v>
      </c>
      <c r="IA55" s="33">
        <f t="shared" si="885"/>
        <v>2478.4937851232139</v>
      </c>
      <c r="IB55" s="33">
        <f t="shared" si="724"/>
        <v>113.35460958521317</v>
      </c>
      <c r="IC55" s="33">
        <f t="shared" si="886"/>
        <v>130.91323860996269</v>
      </c>
      <c r="ID55" s="33">
        <f t="shared" si="725"/>
        <v>2895.8855288243803</v>
      </c>
      <c r="IE55" s="30">
        <f t="shared" si="726"/>
        <v>0.73992160412929653</v>
      </c>
      <c r="IF55" s="31">
        <f t="shared" si="727"/>
        <v>3.9143332309558118E-2</v>
      </c>
      <c r="IG55" s="139">
        <f t="shared" si="887"/>
        <v>1.1220090175418111</v>
      </c>
      <c r="IH55" s="32">
        <f t="shared" si="728"/>
        <v>65.616872025930007</v>
      </c>
      <c r="II55" s="33">
        <f t="shared" si="888"/>
        <v>75.899035872393242</v>
      </c>
      <c r="IJ55" s="33">
        <f t="shared" si="729"/>
        <v>128.07678183958248</v>
      </c>
      <c r="IK55" s="33">
        <f t="shared" si="889"/>
        <v>147.91587534653382</v>
      </c>
      <c r="IL55" s="33">
        <f t="shared" si="730"/>
        <v>1350.7587061630113</v>
      </c>
      <c r="IM55" s="30">
        <f t="shared" si="731"/>
        <v>4.857778945013979E-2</v>
      </c>
      <c r="IN55" s="31">
        <f t="shared" si="732"/>
        <v>9.4818401876823444E-2</v>
      </c>
      <c r="IO55" s="139">
        <f t="shared" si="890"/>
        <v>1.0222995100575569</v>
      </c>
      <c r="IP55" s="32">
        <f t="shared" si="733"/>
        <v>58.51060023675079</v>
      </c>
      <c r="IQ55" s="33">
        <f t="shared" si="891"/>
        <v>67.679211293849647</v>
      </c>
      <c r="IR55" s="33">
        <f t="shared" si="734"/>
        <v>2.5688726272090574</v>
      </c>
      <c r="IS55" s="33">
        <f t="shared" si="892"/>
        <v>2.9667909971637405</v>
      </c>
      <c r="IT55" s="33">
        <f t="shared" si="735"/>
        <v>80.129576605235812</v>
      </c>
      <c r="IU55" s="30">
        <f t="shared" si="736"/>
        <v>0.73019979283064873</v>
      </c>
      <c r="IV55" s="31">
        <f t="shared" si="737"/>
        <v>3.205898166496992E-2</v>
      </c>
      <c r="IW55" s="139">
        <f t="shared" si="893"/>
        <v>1.1193882437964666</v>
      </c>
      <c r="IX55" s="32">
        <f t="shared" si="738"/>
        <v>55.823206094637591</v>
      </c>
      <c r="IY55" s="33">
        <f t="shared" si="894"/>
        <v>64.570702489667312</v>
      </c>
      <c r="IZ55" s="33">
        <f t="shared" si="739"/>
        <v>1.51240776945</v>
      </c>
      <c r="JA55" s="33">
        <f t="shared" si="895"/>
        <v>1.746679732937805</v>
      </c>
      <c r="JB55" s="33">
        <f t="shared" si="740"/>
        <v>1149.1508100000001</v>
      </c>
      <c r="JC55" s="30">
        <f t="shared" si="741"/>
        <v>4.8577789450139783E-2</v>
      </c>
      <c r="JD55" s="31">
        <f t="shared" si="742"/>
        <v>1.3161090400745572E-3</v>
      </c>
      <c r="JE55" s="139">
        <f t="shared" si="743"/>
        <v>1.0078160048971445</v>
      </c>
      <c r="JF55" s="32">
        <f t="shared" si="744"/>
        <v>1.8399760732239998</v>
      </c>
      <c r="JG55" s="33">
        <f t="shared" si="896"/>
        <v>2.1283003238982006</v>
      </c>
      <c r="JH55" s="33">
        <f t="shared" si="745"/>
        <v>4.9850130499999999E-2</v>
      </c>
      <c r="JI55" s="33">
        <f t="shared" si="897"/>
        <v>5.757191571445E-2</v>
      </c>
      <c r="JJ55" s="33">
        <f t="shared" si="746"/>
        <v>37.876899999999999</v>
      </c>
      <c r="JK55" s="30">
        <f t="shared" si="955"/>
        <v>4.857778945013979E-2</v>
      </c>
      <c r="JL55" s="31">
        <f t="shared" si="956"/>
        <v>1.3161090400745574E-3</v>
      </c>
      <c r="JM55" s="139">
        <f t="shared" si="957"/>
        <v>1.0078160048971445</v>
      </c>
      <c r="JN55" s="32">
        <f t="shared" si="747"/>
        <v>1932.8369266869679</v>
      </c>
      <c r="JO55" s="33">
        <f t="shared" si="898"/>
        <v>2235.7124730988157</v>
      </c>
      <c r="JP55" s="33">
        <f t="shared" si="748"/>
        <v>132.39435553613683</v>
      </c>
      <c r="JQ55" s="33">
        <f t="shared" si="899"/>
        <v>152.90224120868442</v>
      </c>
      <c r="JR55" s="33">
        <f t="shared" si="749"/>
        <v>2626.7756618477983</v>
      </c>
      <c r="JS55" s="30">
        <f t="shared" si="750"/>
        <v>0.73582108847746786</v>
      </c>
      <c r="JT55" s="31">
        <f t="shared" si="751"/>
        <v>5.0401851006569923E-2</v>
      </c>
      <c r="JU55" s="139">
        <f t="shared" si="900"/>
        <v>1.1231104112853367</v>
      </c>
      <c r="JV55" s="32">
        <f t="shared" si="752"/>
        <v>7.584850489542049</v>
      </c>
      <c r="JW55" s="33">
        <f t="shared" si="901"/>
        <v>8.7733965612532891</v>
      </c>
      <c r="JX55" s="33">
        <f t="shared" si="753"/>
        <v>0.20549494758600004</v>
      </c>
      <c r="JY55" s="33">
        <f t="shared" si="902"/>
        <v>0.23732611496707146</v>
      </c>
      <c r="JZ55" s="33">
        <f t="shared" si="754"/>
        <v>156.13823879999998</v>
      </c>
      <c r="KA55" s="30">
        <f t="shared" si="755"/>
        <v>4.8577789450139804E-2</v>
      </c>
      <c r="KB55" s="31">
        <f t="shared" si="756"/>
        <v>1.3161090400745578E-3</v>
      </c>
      <c r="KC55" s="139">
        <f t="shared" si="903"/>
        <v>1.0078160048971445</v>
      </c>
      <c r="KD55" s="32">
        <f t="shared" si="757"/>
        <v>0.25394797248576001</v>
      </c>
      <c r="KE55" s="33">
        <f t="shared" si="904"/>
        <v>0.2937416197742786</v>
      </c>
      <c r="KF55" s="33">
        <f t="shared" si="758"/>
        <v>6.880165320000001E-3</v>
      </c>
      <c r="KG55" s="33">
        <f t="shared" si="905"/>
        <v>7.9459029280680021E-3</v>
      </c>
      <c r="KH55" s="33">
        <f t="shared" si="759"/>
        <v>5.2276560000000005</v>
      </c>
      <c r="KI55" s="30">
        <f t="shared" si="760"/>
        <v>4.857778945013979E-2</v>
      </c>
      <c r="KJ55" s="31">
        <f t="shared" si="761"/>
        <v>1.3161090400745574E-3</v>
      </c>
      <c r="KK55" s="139">
        <f t="shared" si="906"/>
        <v>1.0078160048971445</v>
      </c>
      <c r="KL55" s="32">
        <f t="shared" si="762"/>
        <v>104.94744546380782</v>
      </c>
      <c r="KM55" s="33">
        <f t="shared" si="907"/>
        <v>121.39271016798652</v>
      </c>
      <c r="KN55" s="33">
        <f t="shared" si="763"/>
        <v>4.6140687666349045</v>
      </c>
      <c r="KO55" s="33">
        <f t="shared" si="908"/>
        <v>5.3287880185866516</v>
      </c>
      <c r="KP55" s="33">
        <f t="shared" si="764"/>
        <v>136.39241837166412</v>
      </c>
      <c r="KQ55" s="30">
        <f t="shared" si="765"/>
        <v>0.76945219328709347</v>
      </c>
      <c r="KR55" s="31">
        <f t="shared" si="766"/>
        <v>3.3829363990465683E-2</v>
      </c>
      <c r="KS55" s="139">
        <f t="shared" si="909"/>
        <v>1.1258133271702107</v>
      </c>
      <c r="KT55" s="32">
        <f t="shared" si="767"/>
        <v>364.02012851350179</v>
      </c>
      <c r="KU55" s="33">
        <f t="shared" si="910"/>
        <v>421.06208265156755</v>
      </c>
      <c r="KV55" s="33">
        <f t="shared" si="768"/>
        <v>16.001799599503514</v>
      </c>
      <c r="KW55" s="33">
        <f t="shared" si="911"/>
        <v>18.480478357466609</v>
      </c>
      <c r="KX55" s="33">
        <f t="shared" si="769"/>
        <v>475.98616968257033</v>
      </c>
      <c r="KY55" s="30">
        <f t="shared" si="770"/>
        <v>0.76477038977048972</v>
      </c>
      <c r="KZ55" s="31">
        <f t="shared" si="771"/>
        <v>3.3618202835966698E-2</v>
      </c>
      <c r="LA55" s="139">
        <f t="shared" si="912"/>
        <v>1.1250469796963272</v>
      </c>
      <c r="LB55" s="32">
        <f t="shared" si="772"/>
        <v>1757.8169645878013</v>
      </c>
      <c r="LC55" s="33">
        <f t="shared" si="913"/>
        <v>2033.2668829387098</v>
      </c>
      <c r="LD55" s="33">
        <f t="shared" si="773"/>
        <v>75.889692979965602</v>
      </c>
      <c r="LE55" s="33">
        <f t="shared" si="914"/>
        <v>87.645006422562275</v>
      </c>
      <c r="LF55" s="33">
        <f t="shared" si="774"/>
        <v>3877.4689484844021</v>
      </c>
      <c r="LG55" s="30">
        <f t="shared" si="775"/>
        <v>0.45334133888419259</v>
      </c>
      <c r="LH55" s="31">
        <f t="shared" si="776"/>
        <v>1.957196665872175E-2</v>
      </c>
      <c r="LI55" s="139">
        <f t="shared" si="915"/>
        <v>1.0740702854385891</v>
      </c>
      <c r="LJ55" s="32">
        <f t="shared" si="777"/>
        <v>565.07984153077098</v>
      </c>
      <c r="LK55" s="33">
        <f t="shared" si="916"/>
        <v>653.62785269864287</v>
      </c>
      <c r="LL55" s="33">
        <f t="shared" si="778"/>
        <v>24.824571203641781</v>
      </c>
      <c r="LM55" s="33">
        <f t="shared" si="917"/>
        <v>28.669897283085895</v>
      </c>
      <c r="LN55" s="33">
        <f t="shared" si="779"/>
        <v>756.63170866127405</v>
      </c>
      <c r="LO55" s="30">
        <f t="shared" si="780"/>
        <v>0.74683605651497187</v>
      </c>
      <c r="LP55" s="31">
        <f t="shared" si="781"/>
        <v>3.2809319143608809E-2</v>
      </c>
      <c r="LQ55" s="139">
        <f t="shared" si="918"/>
        <v>1.1221113735912411</v>
      </c>
      <c r="LR55" s="32">
        <f t="shared" si="782"/>
        <v>4.3436640066666643E-2</v>
      </c>
      <c r="LS55" s="33">
        <f t="shared" si="919"/>
        <v>5.0243161565113312E-2</v>
      </c>
      <c r="LT55" s="33">
        <f t="shared" si="783"/>
        <v>1.1768208333333328E-3</v>
      </c>
      <c r="LU55" s="33">
        <f t="shared" si="920"/>
        <v>1.359110380416666E-3</v>
      </c>
      <c r="LV55" s="33">
        <f t="shared" si="784"/>
        <v>0.89416666666666633</v>
      </c>
      <c r="LW55" s="30">
        <f t="shared" si="785"/>
        <v>4.857778945013979E-2</v>
      </c>
      <c r="LX55" s="31">
        <f t="shared" si="786"/>
        <v>1.3161090400745572E-3</v>
      </c>
      <c r="LY55" s="139">
        <f t="shared" si="921"/>
        <v>1.0078160048971445</v>
      </c>
      <c r="LZ55" s="32">
        <f t="shared" si="787"/>
        <v>80.54684149111101</v>
      </c>
      <c r="MA55" s="33">
        <f t="shared" si="922"/>
        <v>93.168531552768115</v>
      </c>
      <c r="MB55" s="33">
        <f t="shared" si="788"/>
        <v>2.1822406378682713</v>
      </c>
      <c r="MC55" s="33">
        <f t="shared" si="923"/>
        <v>2.5202697126740667</v>
      </c>
      <c r="MD55" s="33">
        <f t="shared" si="789"/>
        <v>1658.1001726015941</v>
      </c>
      <c r="ME55" s="30">
        <f t="shared" si="790"/>
        <v>4.8577789702977547E-2</v>
      </c>
      <c r="MF55" s="31">
        <f t="shared" si="791"/>
        <v>1.3161090469246438E-3</v>
      </c>
      <c r="MG55" s="139">
        <f t="shared" si="924"/>
        <v>1.0078160049378253</v>
      </c>
      <c r="MH55" s="32">
        <f t="shared" si="792"/>
        <v>62.678233289046389</v>
      </c>
      <c r="MI55" s="33">
        <f t="shared" si="925"/>
        <v>72.499912445439961</v>
      </c>
      <c r="MJ55" s="33">
        <f t="shared" si="793"/>
        <v>1.6981297498579078</v>
      </c>
      <c r="MK55" s="33">
        <f t="shared" si="926"/>
        <v>1.9611700481108978</v>
      </c>
      <c r="ML55" s="33">
        <f t="shared" si="794"/>
        <v>1290.2652425833269</v>
      </c>
      <c r="MM55" s="30">
        <f t="shared" si="795"/>
        <v>4.857778945013979E-2</v>
      </c>
      <c r="MN55" s="31">
        <f t="shared" si="796"/>
        <v>1.3161090400745569E-3</v>
      </c>
      <c r="MO55" s="139">
        <f t="shared" si="797"/>
        <v>1.0078160048971445</v>
      </c>
      <c r="MP55" s="34">
        <v>3.2800100435562394</v>
      </c>
      <c r="MQ55" s="35">
        <v>3.856410043556239</v>
      </c>
      <c r="MR55" s="35">
        <v>2.6052000000000008</v>
      </c>
      <c r="MS55" s="36">
        <v>3.0024000000000006</v>
      </c>
      <c r="MT55" s="34">
        <f t="shared" si="798"/>
        <v>1.0895795862161264</v>
      </c>
      <c r="MU55" s="35">
        <f t="shared" si="979"/>
        <v>1.078589291569354</v>
      </c>
      <c r="MV55" s="35">
        <f t="shared" si="799"/>
        <v>1.0913034727109565</v>
      </c>
      <c r="MW55" s="36">
        <f t="shared" si="800"/>
        <v>1.0958033078275811</v>
      </c>
      <c r="MX55" s="41">
        <f t="shared" si="801"/>
        <v>3.5738319860427459</v>
      </c>
      <c r="MY55" s="271">
        <f t="shared" si="802"/>
        <v>4.159482576880265</v>
      </c>
      <c r="MZ55" s="42">
        <f t="shared" si="803"/>
        <v>2.843063807106585</v>
      </c>
      <c r="NA55" s="140">
        <f t="shared" si="804"/>
        <v>3.2900398514215299</v>
      </c>
      <c r="NB55" s="34">
        <f t="shared" si="805"/>
        <v>1.0895929107460904</v>
      </c>
      <c r="NC55" s="35">
        <f t="shared" si="980"/>
        <v>1.0786666326648116</v>
      </c>
      <c r="ND55" s="35">
        <f t="shared" si="806"/>
        <v>1.0913187695418998</v>
      </c>
      <c r="NE55" s="141">
        <f t="shared" si="981"/>
        <v>1.0958150410072784</v>
      </c>
      <c r="NF55" s="37">
        <f t="shared" si="807"/>
        <v>3.5738756906348539</v>
      </c>
      <c r="NG55" s="38">
        <f t="shared" si="982"/>
        <v>4.1597808358575676</v>
      </c>
      <c r="NH55" s="38">
        <f t="shared" si="808"/>
        <v>2.8431036584105582</v>
      </c>
      <c r="NI55" s="39">
        <f t="shared" si="983"/>
        <v>3.2900750791202538</v>
      </c>
      <c r="NJ55" s="118">
        <f t="shared" si="809"/>
        <v>-4.3704592108007034E-5</v>
      </c>
      <c r="NK55" s="118">
        <f t="shared" si="810"/>
        <v>-2.9825897730262341E-4</v>
      </c>
      <c r="NL55" s="118">
        <f t="shared" si="811"/>
        <v>-3.9851303973215124E-5</v>
      </c>
      <c r="NM55" s="118">
        <f t="shared" si="812"/>
        <v>-3.5227698723883094E-5</v>
      </c>
      <c r="NN55" s="119">
        <f t="shared" si="813"/>
        <v>0.44697142070969553</v>
      </c>
      <c r="NO55" s="120">
        <f t="shared" si="814"/>
        <v>0.66781976724088599</v>
      </c>
      <c r="NP55" s="120">
        <f t="shared" si="973"/>
        <v>0.2838006115145999</v>
      </c>
      <c r="NQ55" s="120">
        <f t="shared" si="816"/>
        <v>1.8469906022641699E-2</v>
      </c>
      <c r="NR55" s="120">
        <f t="shared" si="975"/>
        <v>0.2744899997094965</v>
      </c>
      <c r="NS55" s="120">
        <f t="shared" si="817"/>
        <v>8.8687808430948714E-3</v>
      </c>
      <c r="NT55" s="120">
        <f t="shared" si="818"/>
        <v>0.60760273250536723</v>
      </c>
      <c r="NU55" s="120">
        <f t="shared" si="819"/>
        <v>3.2250112156708623E-2</v>
      </c>
      <c r="NV55" s="120">
        <f t="shared" si="820"/>
        <v>1.1085976053868589E-3</v>
      </c>
      <c r="NW55" s="120">
        <f t="shared" si="821"/>
        <v>3.1635354493482919E-2</v>
      </c>
      <c r="NX55" s="120">
        <f t="shared" si="822"/>
        <v>0.1100295946143008</v>
      </c>
      <c r="NY55" s="120">
        <f t="shared" si="823"/>
        <v>0.85603401749455554</v>
      </c>
      <c r="NZ55" s="120">
        <f t="shared" si="824"/>
        <v>0.174488318593438</v>
      </c>
      <c r="OA55" s="120">
        <f t="shared" si="825"/>
        <v>2.0156320097942891E-4</v>
      </c>
      <c r="OB55" s="120">
        <f t="shared" si="826"/>
        <v>0.34346369448281083</v>
      </c>
      <c r="OC55" s="121">
        <f t="shared" si="827"/>
        <v>0.3025463646701228</v>
      </c>
      <c r="OD55" s="4"/>
      <c r="OE55" s="4">
        <f t="shared" si="927"/>
        <v>25080.048021011637</v>
      </c>
      <c r="OF55" s="4"/>
      <c r="OG55" s="4"/>
      <c r="OH55" s="4">
        <f t="shared" si="928"/>
        <v>0</v>
      </c>
      <c r="OI55" s="4"/>
      <c r="OJ55" s="583">
        <f t="shared" si="929"/>
        <v>22524.222076193168</v>
      </c>
      <c r="OK55" s="284">
        <f t="shared" si="930"/>
        <v>1349.4222000000002</v>
      </c>
      <c r="OL55" s="584">
        <f t="shared" si="984"/>
        <v>5.9909824873652942E-2</v>
      </c>
      <c r="OM55" s="585">
        <f t="shared" si="281"/>
        <v>3555.95</v>
      </c>
      <c r="ON55" s="284">
        <f t="shared" si="985"/>
        <v>3733.7474999999999</v>
      </c>
      <c r="OO55" s="33">
        <f t="shared" si="986"/>
        <v>2.7669231319893797</v>
      </c>
      <c r="OP55" s="586">
        <f t="shared" si="481"/>
        <v>0.10585605540269009</v>
      </c>
      <c r="OQ55" s="33">
        <f t="shared" si="931"/>
        <v>0.44030641810476201</v>
      </c>
      <c r="OR55" s="39">
        <f t="shared" si="932"/>
        <v>0.71479641781425851</v>
      </c>
      <c r="OS55" s="587">
        <f t="shared" si="974"/>
        <v>22524.222076193168</v>
      </c>
      <c r="OT55" s="284">
        <f t="shared" si="976"/>
        <v>44.477999999999994</v>
      </c>
      <c r="OU55" s="584">
        <f t="shared" ref="OU55" si="988">OT55/OS55</f>
        <v>1.9746741907242485E-3</v>
      </c>
      <c r="OV55" s="585">
        <f t="shared" si="283"/>
        <v>75.55</v>
      </c>
      <c r="OW55" s="284">
        <f t="shared" si="987"/>
        <v>79.327500000000001</v>
      </c>
      <c r="OX55" s="33">
        <f t="shared" si="977"/>
        <v>1.7835221907459871</v>
      </c>
      <c r="OY55" s="30">
        <f>OU55*(OW55-OT55)/OT55</f>
        <v>1.5472010479258222E-3</v>
      </c>
      <c r="OZ55" s="33">
        <f>(1+OY55)*MY55-MY55</f>
        <v>6.4355558017785697E-3</v>
      </c>
      <c r="PA55" s="588">
        <f>OZ55+NS55</f>
        <v>1.5304336644873441E-2</v>
      </c>
      <c r="PB55" s="32">
        <f t="shared" si="933"/>
        <v>4.159482576880265</v>
      </c>
      <c r="PC55" s="589">
        <f t="shared" si="934"/>
        <v>1.107403256450616</v>
      </c>
      <c r="PD55" s="590">
        <f t="shared" ref="PD55" si="989">PB55*PC55</f>
        <v>4.6062245507868056</v>
      </c>
      <c r="PE55" s="591">
        <f t="shared" si="935"/>
        <v>0.44697142070969553</v>
      </c>
      <c r="PF55" s="592">
        <f t="shared" si="936"/>
        <v>0.66781976724088599</v>
      </c>
      <c r="PG55" s="592">
        <f t="shared" si="937"/>
        <v>0.2838006115145999</v>
      </c>
      <c r="PH55" s="592">
        <f t="shared" si="938"/>
        <v>1.8469906022641699E-2</v>
      </c>
      <c r="PI55" s="593">
        <f t="shared" si="284"/>
        <v>0.71479641781425851</v>
      </c>
      <c r="PJ55" s="593">
        <f t="shared" si="285"/>
        <v>1.5304336644873441E-2</v>
      </c>
      <c r="PK55" s="592">
        <f t="shared" si="939"/>
        <v>0.60760273250536723</v>
      </c>
      <c r="PL55" s="592">
        <f t="shared" si="940"/>
        <v>3.2250112156708623E-2</v>
      </c>
      <c r="PM55" s="592">
        <f t="shared" si="941"/>
        <v>1.1085976053868589E-3</v>
      </c>
      <c r="PN55" s="592">
        <f t="shared" si="942"/>
        <v>3.1635354493482919E-2</v>
      </c>
      <c r="PO55" s="592">
        <f t="shared" si="943"/>
        <v>0.1100295946143008</v>
      </c>
      <c r="PP55" s="592">
        <f t="shared" si="944"/>
        <v>0.85603401749455554</v>
      </c>
      <c r="PQ55" s="592">
        <f t="shared" si="945"/>
        <v>0.174488318593438</v>
      </c>
      <c r="PR55" s="592">
        <f t="shared" si="946"/>
        <v>2.0156320097942891E-4</v>
      </c>
      <c r="PS55" s="592">
        <f t="shared" si="947"/>
        <v>0.34346369448281083</v>
      </c>
      <c r="PT55" s="594">
        <f t="shared" si="948"/>
        <v>0.3025463646701228</v>
      </c>
      <c r="PU55" s="334"/>
      <c r="PV55" s="310">
        <f t="shared" si="286"/>
        <v>4.6065228097641091</v>
      </c>
      <c r="PW55" s="281">
        <f t="shared" si="287"/>
        <v>-2.9825897730351159E-4</v>
      </c>
      <c r="PX55" s="4"/>
      <c r="QA55" s="133">
        <f t="shared" si="288"/>
        <v>1486.4045219268801</v>
      </c>
      <c r="QB55" s="323">
        <f t="shared" si="289"/>
        <v>48.025778582485195</v>
      </c>
      <c r="QC55" s="258"/>
      <c r="QD55" s="323">
        <f>G55</f>
        <v>5415.1500000000005</v>
      </c>
      <c r="QF55" s="133">
        <f t="shared" si="949"/>
        <v>3870.7298219268823</v>
      </c>
      <c r="QH55" s="133">
        <f t="shared" si="290"/>
        <v>82.875278582486416</v>
      </c>
      <c r="QJ55" s="390">
        <f>'лист 1'!E85</f>
        <v>3555.95</v>
      </c>
      <c r="QK55" s="390">
        <f>'лист 1'!F85</f>
        <v>75.55</v>
      </c>
      <c r="QM55" s="389">
        <f t="shared" si="291"/>
        <v>0</v>
      </c>
      <c r="QN55" s="389">
        <f t="shared" si="292"/>
        <v>0</v>
      </c>
      <c r="QP55" s="4">
        <f t="shared" si="293"/>
        <v>22524.222076193168</v>
      </c>
      <c r="QQ55" s="4">
        <f t="shared" si="294"/>
        <v>24943.396876193172</v>
      </c>
      <c r="QS55" s="395">
        <f t="shared" si="295"/>
        <v>26.804518434392435</v>
      </c>
      <c r="QU55" s="5">
        <v>1</v>
      </c>
    </row>
    <row r="56" spans="1:463" ht="15.05" customHeight="1" x14ac:dyDescent="0.3">
      <c r="A56" s="452">
        <f t="shared" si="639"/>
        <v>45</v>
      </c>
      <c r="B56" s="25" t="s">
        <v>313</v>
      </c>
      <c r="C56" s="26">
        <v>9</v>
      </c>
      <c r="D56" s="256">
        <v>6027.5</v>
      </c>
      <c r="E56" s="27">
        <v>6027.5</v>
      </c>
      <c r="F56" s="28">
        <v>736.1</v>
      </c>
      <c r="G56" s="311">
        <f t="shared" si="280"/>
        <v>5291.4</v>
      </c>
      <c r="H56" s="27"/>
      <c r="I56" s="257"/>
      <c r="J56" s="32">
        <v>3.6502057601378888</v>
      </c>
      <c r="K56" s="33">
        <v>4.2515057601378885</v>
      </c>
      <c r="L56" s="33">
        <v>2.8673999999999995</v>
      </c>
      <c r="M56" s="122">
        <v>3.3612999999999995</v>
      </c>
      <c r="N56" s="1">
        <v>0.49390000000000001</v>
      </c>
      <c r="O56" s="2">
        <v>0.73839999999999995</v>
      </c>
      <c r="P56" s="2">
        <v>0.28890576013788927</v>
      </c>
      <c r="Q56" s="2">
        <v>1.9800000000000002E-2</v>
      </c>
      <c r="R56" s="2">
        <v>0.31380000000000002</v>
      </c>
      <c r="S56" s="2">
        <v>0</v>
      </c>
      <c r="T56" s="2">
        <v>0.57269999999999999</v>
      </c>
      <c r="U56" s="2">
        <v>3.56E-2</v>
      </c>
      <c r="V56" s="2">
        <v>1.1999999999999999E-3</v>
      </c>
      <c r="W56" s="2">
        <v>2.9899999999999999E-2</v>
      </c>
      <c r="X56" s="2">
        <v>0.13020000000000001</v>
      </c>
      <c r="Y56" s="2">
        <v>0.82320000000000004</v>
      </c>
      <c r="Z56" s="2">
        <v>0.19189999999999999</v>
      </c>
      <c r="AA56" s="2">
        <v>2.0000000000000001E-4</v>
      </c>
      <c r="AB56" s="2">
        <v>0.32429999999999998</v>
      </c>
      <c r="AC56" s="3">
        <v>0.28749999999999998</v>
      </c>
      <c r="AD56" s="123">
        <v>1148.25</v>
      </c>
      <c r="AE56" s="60">
        <v>252.61500000000001</v>
      </c>
      <c r="AF56" s="60">
        <v>772.83310725000001</v>
      </c>
      <c r="AG56" s="60">
        <f t="shared" si="832"/>
        <v>76.490383956961509</v>
      </c>
      <c r="AH56" s="60">
        <f t="shared" si="833"/>
        <v>241.850392582815</v>
      </c>
      <c r="AI56" s="60">
        <v>28.415839481999999</v>
      </c>
      <c r="AJ56" s="60">
        <v>160.75431825081517</v>
      </c>
      <c r="AK56" s="60">
        <f t="shared" si="834"/>
        <v>3.1097922865620196</v>
      </c>
      <c r="AL56" s="60">
        <f t="shared" si="835"/>
        <v>94.084358334018091</v>
      </c>
      <c r="AM56" s="60">
        <v>118.14341324914079</v>
      </c>
      <c r="AN56" s="124">
        <v>2977.2140138783475</v>
      </c>
      <c r="AO56" s="123">
        <v>1655.16</v>
      </c>
      <c r="AP56" s="60">
        <v>364.1352</v>
      </c>
      <c r="AQ56" s="60">
        <v>1114.0104034800002</v>
      </c>
      <c r="AR56" s="60">
        <f t="shared" si="836"/>
        <v>110.25806567402954</v>
      </c>
      <c r="AS56" s="60">
        <f t="shared" si="837"/>
        <v>348.61841566503125</v>
      </c>
      <c r="AT56" s="125">
        <v>158.51395278722501</v>
      </c>
      <c r="AU56" s="126">
        <v>26.943960071186027</v>
      </c>
      <c r="AV56" s="60">
        <v>240.30282760750742</v>
      </c>
      <c r="AW56" s="60">
        <f t="shared" si="838"/>
        <v>4.6486582000672314</v>
      </c>
      <c r="AX56" s="60">
        <f t="shared" si="839"/>
        <v>140.64155530819065</v>
      </c>
      <c r="AY56" s="60">
        <v>176.60611919373665</v>
      </c>
      <c r="AZ56" s="124">
        <v>4450.4742036821626</v>
      </c>
      <c r="BA56" s="127">
        <v>221</v>
      </c>
      <c r="BB56" s="60">
        <v>1126.4738333333332</v>
      </c>
      <c r="BC56" s="60">
        <v>117.4751079924344</v>
      </c>
      <c r="BD56" s="61">
        <v>93.980086393947531</v>
      </c>
      <c r="BE56" s="61">
        <v>23.495021598486872</v>
      </c>
      <c r="BF56" s="60">
        <v>44.053173124999994</v>
      </c>
      <c r="BG56" s="61">
        <v>35.242538499999995</v>
      </c>
      <c r="BH56" s="61">
        <v>8.8106346249999987</v>
      </c>
      <c r="BI56" s="60">
        <v>94.024154354906045</v>
      </c>
      <c r="BJ56" s="61">
        <f t="shared" si="840"/>
        <v>55.029328770987149</v>
      </c>
      <c r="BK56" s="60">
        <f t="shared" si="841"/>
        <v>1.8188972659956575</v>
      </c>
      <c r="BL56" s="60">
        <v>69.10131344028369</v>
      </c>
      <c r="BM56" s="124">
        <v>1741.3530986951489</v>
      </c>
      <c r="BN56" s="123">
        <v>43.51</v>
      </c>
      <c r="BO56" s="60">
        <v>9.5722000000000005</v>
      </c>
      <c r="BP56" s="60">
        <v>29.284536029999998</v>
      </c>
      <c r="BQ56" s="60">
        <f t="shared" si="842"/>
        <v>2.8984076690332201</v>
      </c>
      <c r="BR56" s="60">
        <f t="shared" si="843"/>
        <v>9.1643027052281987</v>
      </c>
      <c r="BS56" s="60">
        <v>6.0000781118499997</v>
      </c>
      <c r="BT56" s="60">
        <v>6.45077743235505</v>
      </c>
      <c r="BU56" s="60">
        <f t="shared" si="844"/>
        <v>0.12479028942890845</v>
      </c>
      <c r="BV56" s="60">
        <f t="shared" si="845"/>
        <v>3.7754336062795755</v>
      </c>
      <c r="BW56" s="60">
        <v>4.7408795787102527</v>
      </c>
      <c r="BX56" s="124">
        <v>119.47016538349835</v>
      </c>
      <c r="BY56" s="59">
        <v>1228.05</v>
      </c>
      <c r="BZ56" s="60">
        <v>89.647649999999999</v>
      </c>
      <c r="CA56" s="61">
        <f t="shared" si="846"/>
        <v>52.467900820200001</v>
      </c>
      <c r="CB56" s="61">
        <f t="shared" si="847"/>
        <v>1.7342337892500002</v>
      </c>
      <c r="CC56" s="60">
        <v>65.884882500000003</v>
      </c>
      <c r="CD56" s="62">
        <v>1660.299039</v>
      </c>
      <c r="CE56" s="123"/>
      <c r="CF56" s="60">
        <v>0</v>
      </c>
      <c r="CG56" s="61">
        <f t="shared" si="848"/>
        <v>0</v>
      </c>
      <c r="CH56" s="61">
        <f t="shared" si="849"/>
        <v>0</v>
      </c>
      <c r="CI56" s="60">
        <v>0</v>
      </c>
      <c r="CJ56" s="124">
        <v>0</v>
      </c>
      <c r="CK56" s="128">
        <v>1274.2808682814816</v>
      </c>
      <c r="CL56" s="129">
        <v>280.34179102192599</v>
      </c>
      <c r="CM56" s="129">
        <v>136.15397217617539</v>
      </c>
      <c r="CN56" s="130">
        <v>95.845338326746173</v>
      </c>
      <c r="CO56" s="131">
        <f t="shared" si="673"/>
        <v>46.719810167372422</v>
      </c>
      <c r="CP56" s="129">
        <v>857.65856123945605</v>
      </c>
      <c r="CQ56" s="131">
        <f t="shared" si="850"/>
        <v>84.885898440113934</v>
      </c>
      <c r="CR56" s="129">
        <v>268.39567015427536</v>
      </c>
      <c r="CS56" s="129">
        <v>186.0357690684898</v>
      </c>
      <c r="CT56" s="131">
        <f t="shared" si="851"/>
        <v>3.5988619526299352</v>
      </c>
      <c r="CU56" s="131">
        <f t="shared" si="852"/>
        <v>108.88078249117689</v>
      </c>
      <c r="CV56" s="129">
        <f t="shared" si="674"/>
        <v>2734.4709617875287</v>
      </c>
      <c r="CW56" s="124">
        <f t="shared" si="675"/>
        <v>3445.4334118522861</v>
      </c>
      <c r="CX56" s="123">
        <v>158.94245000000001</v>
      </c>
      <c r="CY56" s="60">
        <v>11.602798849999999</v>
      </c>
      <c r="CZ56" s="60">
        <f t="shared" si="853"/>
        <v>0.22445614375324999</v>
      </c>
      <c r="DA56" s="60">
        <f t="shared" si="854"/>
        <v>6.7907468773417996</v>
      </c>
      <c r="DB56" s="60">
        <v>8.5272624424999997</v>
      </c>
      <c r="DC56" s="124">
        <v>214.887013551</v>
      </c>
      <c r="DD56" s="123">
        <v>5.3273000000000001</v>
      </c>
      <c r="DE56" s="60">
        <v>0.38889289999999999</v>
      </c>
      <c r="DF56" s="60">
        <f t="shared" si="855"/>
        <v>7.5231331505E-3</v>
      </c>
      <c r="DG56" s="60">
        <f t="shared" si="856"/>
        <v>0.22760656979720001</v>
      </c>
      <c r="DH56" s="60">
        <v>0.285809645</v>
      </c>
      <c r="DI56" s="124">
        <v>7.2024030539999995</v>
      </c>
      <c r="DJ56" s="59">
        <v>69.866359113320001</v>
      </c>
      <c r="DK56" s="60">
        <v>15.3705990049304</v>
      </c>
      <c r="DL56" s="60">
        <v>1.1462431232206163</v>
      </c>
      <c r="DM56" s="60">
        <v>47.023762600297367</v>
      </c>
      <c r="DN56" s="60">
        <f t="shared" si="857"/>
        <v>4.6541298796018316</v>
      </c>
      <c r="DO56" s="60">
        <f t="shared" si="858"/>
        <v>14.715616268137058</v>
      </c>
      <c r="DP56" s="60">
        <v>9.7387083604490901</v>
      </c>
      <c r="DQ56" s="60">
        <f t="shared" si="859"/>
        <v>0.18839531323288766</v>
      </c>
      <c r="DR56" s="60">
        <f t="shared" si="860"/>
        <v>5.6997543647033178</v>
      </c>
      <c r="DS56" s="60">
        <v>7.1572836101108734</v>
      </c>
      <c r="DT56" s="62">
        <v>180.36354697479402</v>
      </c>
      <c r="DU56" s="123">
        <v>301.51</v>
      </c>
      <c r="DV56" s="60">
        <v>66.3322</v>
      </c>
      <c r="DW56" s="60">
        <v>202.93221002999999</v>
      </c>
      <c r="DX56" s="60">
        <f t="shared" si="861"/>
        <v>20.08501255550922</v>
      </c>
      <c r="DY56" s="60">
        <f t="shared" si="862"/>
        <v>63.505605806788196</v>
      </c>
      <c r="DZ56" s="60">
        <v>5.8229134481666698</v>
      </c>
      <c r="EA56" s="60">
        <v>3.6439339405625</v>
      </c>
      <c r="EB56" s="60"/>
      <c r="EC56" s="60">
        <v>42.35761179156723</v>
      </c>
      <c r="ED56" s="60">
        <f t="shared" si="863"/>
        <v>0.81940800010786807</v>
      </c>
      <c r="EE56" s="60">
        <f t="shared" si="864"/>
        <v>24.79055473802697</v>
      </c>
      <c r="EF56" s="60">
        <v>31.12994346051482</v>
      </c>
      <c r="EG56" s="124">
        <v>784.47457520497358</v>
      </c>
      <c r="EH56" s="128">
        <v>1112.3963879976188</v>
      </c>
      <c r="EI56" s="129">
        <v>244.72720535947624</v>
      </c>
      <c r="EJ56" s="129">
        <v>1564.2068747746009</v>
      </c>
      <c r="EK56" s="129">
        <v>748.70172613096156</v>
      </c>
      <c r="EL56" s="129">
        <f t="shared" si="865"/>
        <v>74.102004642085788</v>
      </c>
      <c r="EM56" s="129">
        <v>234.29871817542312</v>
      </c>
      <c r="EN56" s="129">
        <v>267.91235018117408</v>
      </c>
      <c r="EO56" s="129">
        <f t="shared" si="866"/>
        <v>5.1827644142548124</v>
      </c>
      <c r="EP56" s="129">
        <f t="shared" si="867"/>
        <v>156.8005253658354</v>
      </c>
      <c r="EQ56" s="129">
        <v>3937.9445444438315</v>
      </c>
      <c r="ER56" s="124">
        <v>4961.8101259992281</v>
      </c>
      <c r="ES56" s="123">
        <v>433.88</v>
      </c>
      <c r="ET56" s="60">
        <v>95.453599999999994</v>
      </c>
      <c r="EU56" s="60">
        <v>292.02423563999997</v>
      </c>
      <c r="EV56" s="60">
        <f t="shared" si="868"/>
        <v>28.902806698233359</v>
      </c>
      <c r="EW56" s="60">
        <f t="shared" si="869"/>
        <v>91.386064301181591</v>
      </c>
      <c r="EX56" s="60">
        <v>34.091155106824999</v>
      </c>
      <c r="EY56" s="60">
        <v>62.447776324518202</v>
      </c>
      <c r="EZ56" s="60">
        <f t="shared" si="870"/>
        <v>1.2080522329978047</v>
      </c>
      <c r="FA56" s="60">
        <f t="shared" si="871"/>
        <v>36.54868515389812</v>
      </c>
      <c r="FB56" s="60">
        <v>45.894838353567202</v>
      </c>
      <c r="FC56" s="124">
        <v>1156.5499265098922</v>
      </c>
      <c r="FD56" s="123">
        <v>0.83333333333333293</v>
      </c>
      <c r="FE56" s="60">
        <v>6.0833333333333302E-2</v>
      </c>
      <c r="FF56" s="60">
        <f t="shared" si="872"/>
        <v>1.1768208333333328E-3</v>
      </c>
      <c r="FG56" s="60">
        <f t="shared" si="873"/>
        <v>3.5603803333333316E-2</v>
      </c>
      <c r="FH56" s="60">
        <v>4.4708333333333301E-2</v>
      </c>
      <c r="FI56" s="124">
        <v>1.1266499999999995</v>
      </c>
      <c r="FJ56" s="123">
        <v>1445.8684450000001</v>
      </c>
      <c r="FK56" s="60">
        <v>105.548396485</v>
      </c>
      <c r="FL56" s="60">
        <f t="shared" si="874"/>
        <v>2.0418337300023253</v>
      </c>
      <c r="FM56" s="60">
        <f t="shared" si="875"/>
        <v>61.774098913982982</v>
      </c>
      <c r="FN56" s="60">
        <v>77.570999999999998</v>
      </c>
      <c r="FO56" s="124">
        <v>1954.785409782</v>
      </c>
      <c r="FP56" s="123">
        <v>1125.1152500000001</v>
      </c>
      <c r="FQ56" s="60">
        <v>82.133413250000004</v>
      </c>
      <c r="FR56" s="60">
        <f t="shared" si="876"/>
        <v>1.5888708793212503</v>
      </c>
      <c r="FS56" s="60">
        <f t="shared" si="877"/>
        <v>48.070058506001004</v>
      </c>
      <c r="FT56" s="60">
        <v>60.362433162499897</v>
      </c>
      <c r="FU56" s="62">
        <v>1521.133315695</v>
      </c>
      <c r="FV56" s="132">
        <f t="shared" si="676"/>
        <v>7367.4014107787534</v>
      </c>
      <c r="FW56" s="133">
        <f t="shared" si="677"/>
        <v>1897.4701822688878</v>
      </c>
      <c r="FX56" s="133">
        <f t="shared" si="678"/>
        <v>202.88639513250598</v>
      </c>
      <c r="FY56" s="133">
        <f t="shared" si="679"/>
        <v>1126.4738333333332</v>
      </c>
      <c r="FZ56" s="133">
        <f t="shared" si="680"/>
        <v>1228.05</v>
      </c>
      <c r="GA56" s="133">
        <f t="shared" si="681"/>
        <v>0</v>
      </c>
      <c r="GB56" s="133">
        <f t="shared" si="682"/>
        <v>158.94245000000001</v>
      </c>
      <c r="GC56" s="133">
        <f t="shared" si="683"/>
        <v>5.3273000000000001</v>
      </c>
      <c r="GD56" s="133">
        <f t="shared" si="684"/>
        <v>1445.8684450000001</v>
      </c>
      <c r="GE56" s="133">
        <f t="shared" si="685"/>
        <v>1125.1152500000001</v>
      </c>
      <c r="GF56" s="133">
        <f t="shared" si="686"/>
        <v>4064.4685424007153</v>
      </c>
      <c r="GG56" s="134">
        <f t="shared" si="687"/>
        <v>1551.7604385038333</v>
      </c>
      <c r="GH56" s="134">
        <f t="shared" si="688"/>
        <v>402.27670951556837</v>
      </c>
      <c r="GI56" s="133">
        <f t="shared" si="689"/>
        <v>1359.4062781901152</v>
      </c>
      <c r="GJ56" s="134">
        <f t="shared" si="690"/>
        <v>970.65273222100245</v>
      </c>
      <c r="GK56" s="135">
        <f t="shared" si="691"/>
        <v>26.29771445158778</v>
      </c>
      <c r="GL56" s="132">
        <f t="shared" si="692"/>
        <v>19981.410087104312</v>
      </c>
      <c r="GM56" s="136">
        <f t="shared" si="693"/>
        <v>25176.576709751433</v>
      </c>
      <c r="GN56" s="114">
        <f t="shared" si="694"/>
        <v>21995.144355056433</v>
      </c>
      <c r="GO56" s="115">
        <f t="shared" si="695"/>
        <v>12306.619421618287</v>
      </c>
      <c r="GP56" s="115">
        <f t="shared" si="696"/>
        <v>791.45352018317453</v>
      </c>
      <c r="GQ56" s="30">
        <f t="shared" si="697"/>
        <v>0.55951528314426069</v>
      </c>
      <c r="GR56" s="31">
        <f t="shared" si="698"/>
        <v>3.5983101879539535E-2</v>
      </c>
      <c r="GS56" s="137">
        <f t="shared" si="878"/>
        <v>1.0932498273498463</v>
      </c>
      <c r="GT56" s="116">
        <f t="shared" si="699"/>
        <v>25176.576709751433</v>
      </c>
      <c r="GU56" s="115">
        <f t="shared" si="700"/>
        <v>12461.166372694523</v>
      </c>
      <c r="GV56" s="115">
        <f t="shared" si="701"/>
        <v>795.64063206557432</v>
      </c>
      <c r="GW56" s="24">
        <f t="shared" si="702"/>
        <v>0.49495078367298612</v>
      </c>
      <c r="GX56" s="117">
        <f t="shared" si="703"/>
        <v>3.1602415262334115E-2</v>
      </c>
      <c r="GY56" s="137">
        <f t="shared" si="879"/>
        <v>1.0824540019256925</v>
      </c>
      <c r="GZ56" s="114">
        <f t="shared" si="704"/>
        <v>17276.577242482937</v>
      </c>
      <c r="HA56" s="115">
        <f t="shared" si="705"/>
        <v>9940.5395383221694</v>
      </c>
      <c r="HB56" s="115">
        <f t="shared" si="706"/>
        <v>526.0449801948065</v>
      </c>
      <c r="HC56" s="30">
        <f t="shared" si="707"/>
        <v>0.57537667321502073</v>
      </c>
      <c r="HD56" s="31">
        <f t="shared" si="708"/>
        <v>3.0448448949787748E-2</v>
      </c>
      <c r="HE56" s="137">
        <f t="shared" si="880"/>
        <v>1.0948779894351159</v>
      </c>
      <c r="HF56" s="114">
        <f t="shared" si="709"/>
        <v>20253.791256361284</v>
      </c>
      <c r="HG56" s="115">
        <f t="shared" si="710"/>
        <v>12222.028337431526</v>
      </c>
      <c r="HH56" s="115">
        <f t="shared" si="711"/>
        <v>626.34120226164612</v>
      </c>
      <c r="HI56" s="30">
        <f t="shared" si="712"/>
        <v>0.60344397662303584</v>
      </c>
      <c r="HJ56" s="31">
        <f t="shared" si="713"/>
        <v>3.0924639951788072E-2</v>
      </c>
      <c r="HK56" s="138">
        <f t="shared" si="881"/>
        <v>1.0993498978653617</v>
      </c>
      <c r="HL56" s="29">
        <f t="shared" si="714"/>
        <v>3.9905868170621615</v>
      </c>
      <c r="HM56" s="30">
        <f t="shared" si="715"/>
        <v>4.602059424271391</v>
      </c>
      <c r="HN56" s="30">
        <f t="shared" si="716"/>
        <v>3.1394531469062508</v>
      </c>
      <c r="HO56" s="31">
        <f t="shared" si="717"/>
        <v>3.69524481169484</v>
      </c>
      <c r="HR56" s="32">
        <f t="shared" si="718"/>
        <v>1810.7053961185363</v>
      </c>
      <c r="HS56" s="33">
        <f t="shared" si="882"/>
        <v>2094.4429316903111</v>
      </c>
      <c r="HT56" s="33">
        <f t="shared" si="719"/>
        <v>79.600176243523535</v>
      </c>
      <c r="HU56" s="33">
        <f t="shared" si="883"/>
        <v>91.930243543645332</v>
      </c>
      <c r="HV56" s="33">
        <f t="shared" si="720"/>
        <v>2362.8682649828156</v>
      </c>
      <c r="HW56" s="30">
        <f t="shared" si="721"/>
        <v>0.76631669355113419</v>
      </c>
      <c r="HX56" s="31">
        <f t="shared" si="722"/>
        <v>3.3687945038316576E-2</v>
      </c>
      <c r="HY56" s="139">
        <f t="shared" si="884"/>
        <v>1.1253000885658979</v>
      </c>
      <c r="HZ56" s="32">
        <f t="shared" si="723"/>
        <v>2616.1923645873308</v>
      </c>
      <c r="IA56" s="33">
        <f t="shared" si="885"/>
        <v>3026.1497081181656</v>
      </c>
      <c r="IB56" s="33">
        <f t="shared" si="724"/>
        <v>141.85068394528281</v>
      </c>
      <c r="IC56" s="33">
        <f t="shared" si="886"/>
        <v>163.82335488840712</v>
      </c>
      <c r="ID56" s="33">
        <f t="shared" si="725"/>
        <v>3532.1223838747323</v>
      </c>
      <c r="IE56" s="30">
        <f t="shared" si="726"/>
        <v>0.7406856502286232</v>
      </c>
      <c r="IF56" s="31">
        <f t="shared" si="727"/>
        <v>4.0160183744729946E-2</v>
      </c>
      <c r="IG56" s="139">
        <f t="shared" si="887"/>
        <v>1.1222862538528839</v>
      </c>
      <c r="IH56" s="32">
        <f t="shared" si="728"/>
        <v>67.135781100604319</v>
      </c>
      <c r="II56" s="33">
        <f t="shared" si="888"/>
        <v>77.655957999069017</v>
      </c>
      <c r="IJ56" s="33">
        <f t="shared" si="729"/>
        <v>131.04152215994316</v>
      </c>
      <c r="IK56" s="33">
        <f t="shared" si="889"/>
        <v>151.33985394251835</v>
      </c>
      <c r="IL56" s="33">
        <f t="shared" si="730"/>
        <v>1382.0262688056737</v>
      </c>
      <c r="IM56" s="30">
        <f t="shared" si="731"/>
        <v>4.8577789450139797E-2</v>
      </c>
      <c r="IN56" s="31">
        <f t="shared" si="732"/>
        <v>9.4818401876823416E-2</v>
      </c>
      <c r="IO56" s="139">
        <f t="shared" si="890"/>
        <v>1.0222995100575569</v>
      </c>
      <c r="IP56" s="32">
        <f t="shared" si="733"/>
        <v>68.868678300039477</v>
      </c>
      <c r="IQ56" s="33">
        <f t="shared" si="891"/>
        <v>79.660400189655661</v>
      </c>
      <c r="IR56" s="33">
        <f t="shared" si="734"/>
        <v>3.0231979584621285</v>
      </c>
      <c r="IS56" s="33">
        <f t="shared" si="892"/>
        <v>3.4914913222279123</v>
      </c>
      <c r="IT56" s="33">
        <f t="shared" si="735"/>
        <v>94.817591574205039</v>
      </c>
      <c r="IU56" s="30">
        <f t="shared" si="736"/>
        <v>0.72632807010439904</v>
      </c>
      <c r="IV56" s="31">
        <f t="shared" si="737"/>
        <v>3.1884357198591659E-2</v>
      </c>
      <c r="IW56" s="139">
        <f t="shared" si="893"/>
        <v>1.1187544955154212</v>
      </c>
      <c r="IX56" s="32">
        <f t="shared" si="738"/>
        <v>64.010839000643998</v>
      </c>
      <c r="IY56" s="33">
        <f t="shared" si="894"/>
        <v>74.041337472044916</v>
      </c>
      <c r="IZ56" s="33">
        <f t="shared" si="739"/>
        <v>1.7342337892500002</v>
      </c>
      <c r="JA56" s="33">
        <f t="shared" si="895"/>
        <v>2.0028666032048252</v>
      </c>
      <c r="JB56" s="33">
        <f t="shared" si="740"/>
        <v>1317.6976499999998</v>
      </c>
      <c r="JC56" s="30">
        <f t="shared" si="741"/>
        <v>4.8577789450139797E-2</v>
      </c>
      <c r="JD56" s="31">
        <f t="shared" si="742"/>
        <v>1.3161090400745576E-3</v>
      </c>
      <c r="JE56" s="139">
        <f t="shared" si="743"/>
        <v>1.0078160048971445</v>
      </c>
      <c r="JF56" s="32">
        <f t="shared" si="744"/>
        <v>0</v>
      </c>
      <c r="JG56" s="33">
        <f t="shared" si="896"/>
        <v>0</v>
      </c>
      <c r="JH56" s="33">
        <f t="shared" si="745"/>
        <v>0</v>
      </c>
      <c r="JI56" s="33">
        <f t="shared" si="897"/>
        <v>0</v>
      </c>
      <c r="JJ56" s="33">
        <f t="shared" si="746"/>
        <v>0</v>
      </c>
      <c r="JK56" s="30"/>
      <c r="JL56" s="31"/>
      <c r="JM56" s="139"/>
      <c r="JN56" s="32">
        <f t="shared" si="747"/>
        <v>2014.8999315308595</v>
      </c>
      <c r="JO56" s="33">
        <f t="shared" si="898"/>
        <v>2330.6347508017452</v>
      </c>
      <c r="JP56" s="33">
        <f t="shared" si="748"/>
        <v>135.20457056011628</v>
      </c>
      <c r="JQ56" s="33">
        <f t="shared" si="899"/>
        <v>156.14775853987831</v>
      </c>
      <c r="JR56" s="33">
        <f t="shared" si="749"/>
        <v>2734.4709617875287</v>
      </c>
      <c r="JS56" s="30">
        <f t="shared" si="750"/>
        <v>0.73685182972786656</v>
      </c>
      <c r="JT56" s="31">
        <f t="shared" si="751"/>
        <v>4.94445077126483E-2</v>
      </c>
      <c r="JU56" s="139">
        <f t="shared" si="900"/>
        <v>1.1231236359630459</v>
      </c>
      <c r="JV56" s="32">
        <f t="shared" si="752"/>
        <v>8.2847111903569957</v>
      </c>
      <c r="JW56" s="33">
        <f t="shared" si="901"/>
        <v>9.5829254338859382</v>
      </c>
      <c r="JX56" s="33">
        <f t="shared" si="753"/>
        <v>0.22445614375324999</v>
      </c>
      <c r="JY56" s="33">
        <f t="shared" si="902"/>
        <v>0.25922440042062844</v>
      </c>
      <c r="JZ56" s="33">
        <f t="shared" si="754"/>
        <v>170.54524885000001</v>
      </c>
      <c r="KA56" s="30">
        <f t="shared" si="755"/>
        <v>4.857778945013979E-2</v>
      </c>
      <c r="KB56" s="31">
        <f t="shared" si="756"/>
        <v>1.3161090400745572E-3</v>
      </c>
      <c r="KC56" s="139">
        <f t="shared" si="903"/>
        <v>1.0078160048971445</v>
      </c>
      <c r="KD56" s="32">
        <f t="shared" si="757"/>
        <v>0.277680015152584</v>
      </c>
      <c r="KE56" s="33">
        <f t="shared" si="904"/>
        <v>0.32119247352699393</v>
      </c>
      <c r="KF56" s="33">
        <f t="shared" si="758"/>
        <v>7.5231331505E-3</v>
      </c>
      <c r="KG56" s="33">
        <f t="shared" si="905"/>
        <v>8.6884664755124512E-3</v>
      </c>
      <c r="KH56" s="33">
        <f t="shared" si="759"/>
        <v>5.7161929000000002</v>
      </c>
      <c r="KI56" s="30">
        <f t="shared" si="760"/>
        <v>4.8577789450139797E-2</v>
      </c>
      <c r="KJ56" s="31">
        <f t="shared" si="761"/>
        <v>1.3161090400745574E-3</v>
      </c>
      <c r="KK56" s="139">
        <f t="shared" si="906"/>
        <v>1.0078160048971445</v>
      </c>
      <c r="KL56" s="32">
        <f t="shared" si="762"/>
        <v>110.14371029031565</v>
      </c>
      <c r="KM56" s="33">
        <f t="shared" si="907"/>
        <v>127.40322969280813</v>
      </c>
      <c r="KN56" s="33">
        <f t="shared" si="763"/>
        <v>4.842525192834719</v>
      </c>
      <c r="KO56" s="33">
        <f t="shared" si="908"/>
        <v>5.5926323452048168</v>
      </c>
      <c r="KP56" s="33">
        <f t="shared" si="764"/>
        <v>143.14567220221747</v>
      </c>
      <c r="KQ56" s="30">
        <f t="shared" si="765"/>
        <v>0.76945190585097845</v>
      </c>
      <c r="KR56" s="31">
        <f t="shared" si="766"/>
        <v>3.3829351026371468E-2</v>
      </c>
      <c r="KS56" s="139">
        <f t="shared" si="909"/>
        <v>1.1258132801208334</v>
      </c>
      <c r="KT56" s="32">
        <f t="shared" si="767"/>
        <v>475.56351586467451</v>
      </c>
      <c r="KU56" s="33">
        <f t="shared" si="910"/>
        <v>550.08431880066905</v>
      </c>
      <c r="KV56" s="33">
        <f t="shared" si="768"/>
        <v>20.904420555617087</v>
      </c>
      <c r="KW56" s="33">
        <f t="shared" si="911"/>
        <v>24.142515299682174</v>
      </c>
      <c r="KX56" s="33">
        <f t="shared" si="769"/>
        <v>622.59886921029647</v>
      </c>
      <c r="KY56" s="30">
        <f t="shared" si="770"/>
        <v>0.76383613813478113</v>
      </c>
      <c r="KZ56" s="31">
        <f t="shared" si="771"/>
        <v>3.3576065729339057E-2</v>
      </c>
      <c r="LA56" s="139">
        <f t="shared" si="912"/>
        <v>1.1248940554271949</v>
      </c>
      <c r="LB56" s="32">
        <f t="shared" si="772"/>
        <v>1834.2646704774306</v>
      </c>
      <c r="LC56" s="33">
        <f t="shared" si="913"/>
        <v>2121.6939443412443</v>
      </c>
      <c r="LD56" s="33">
        <f t="shared" si="773"/>
        <v>79.284769056340593</v>
      </c>
      <c r="LE56" s="33">
        <f t="shared" si="914"/>
        <v>91.565979783167748</v>
      </c>
      <c r="LF56" s="33">
        <f t="shared" si="774"/>
        <v>3937.9445444438315</v>
      </c>
      <c r="LG56" s="30">
        <f t="shared" si="775"/>
        <v>0.46579240763190832</v>
      </c>
      <c r="LH56" s="31">
        <f t="shared" si="776"/>
        <v>2.0133541283156448E-2</v>
      </c>
      <c r="LI56" s="139">
        <f t="shared" si="915"/>
        <v>1.076108355820681</v>
      </c>
      <c r="LJ56" s="32">
        <f t="shared" si="777"/>
        <v>685.41399433519723</v>
      </c>
      <c r="LK56" s="33">
        <f t="shared" si="916"/>
        <v>792.8183672475227</v>
      </c>
      <c r="LL56" s="33">
        <f t="shared" si="778"/>
        <v>30.110858931231164</v>
      </c>
      <c r="LM56" s="33">
        <f t="shared" si="917"/>
        <v>34.775030979678874</v>
      </c>
      <c r="LN56" s="33">
        <f t="shared" si="779"/>
        <v>917.89676707134299</v>
      </c>
      <c r="LO56" s="30">
        <f t="shared" si="780"/>
        <v>0.74672231009385814</v>
      </c>
      <c r="LP56" s="31">
        <f t="shared" si="781"/>
        <v>3.2804188892944224E-2</v>
      </c>
      <c r="LQ56" s="139">
        <f t="shared" si="918"/>
        <v>1.1220927548512247</v>
      </c>
      <c r="LR56" s="32">
        <f t="shared" si="782"/>
        <v>4.3436640066666643E-2</v>
      </c>
      <c r="LS56" s="33">
        <f t="shared" si="919"/>
        <v>5.0243161565113312E-2</v>
      </c>
      <c r="LT56" s="33">
        <f t="shared" si="783"/>
        <v>1.1768208333333328E-3</v>
      </c>
      <c r="LU56" s="33">
        <f t="shared" si="920"/>
        <v>1.359110380416666E-3</v>
      </c>
      <c r="LV56" s="33">
        <f t="shared" si="784"/>
        <v>0.89416666666666633</v>
      </c>
      <c r="LW56" s="30">
        <f t="shared" si="785"/>
        <v>4.857778945013979E-2</v>
      </c>
      <c r="LX56" s="31">
        <f t="shared" si="786"/>
        <v>1.3161090400745572E-3</v>
      </c>
      <c r="LY56" s="139">
        <f t="shared" si="921"/>
        <v>1.0078160048971445</v>
      </c>
      <c r="LZ56" s="32">
        <f t="shared" si="787"/>
        <v>75.36440067505923</v>
      </c>
      <c r="MA56" s="33">
        <f t="shared" si="922"/>
        <v>87.174002260841021</v>
      </c>
      <c r="MB56" s="33">
        <f t="shared" si="788"/>
        <v>2.0418337300023253</v>
      </c>
      <c r="MC56" s="33">
        <f t="shared" si="923"/>
        <v>2.3581137747796856</v>
      </c>
      <c r="MD56" s="33">
        <f t="shared" si="789"/>
        <v>1551.4169918904761</v>
      </c>
      <c r="ME56" s="30">
        <f t="shared" si="790"/>
        <v>4.8577784740660913E-2</v>
      </c>
      <c r="MF56" s="31">
        <f t="shared" si="791"/>
        <v>1.3161089124815197E-3</v>
      </c>
      <c r="MG56" s="139">
        <f t="shared" si="924"/>
        <v>1.0078160041394049</v>
      </c>
      <c r="MH56" s="32">
        <f t="shared" si="792"/>
        <v>58.645471377321222</v>
      </c>
      <c r="MI56" s="33">
        <f t="shared" si="925"/>
        <v>67.835216742147466</v>
      </c>
      <c r="MJ56" s="33">
        <f t="shared" si="793"/>
        <v>1.5888708793212503</v>
      </c>
      <c r="MK56" s="33">
        <f t="shared" si="926"/>
        <v>1.8349869785281119</v>
      </c>
      <c r="ML56" s="33">
        <f t="shared" si="794"/>
        <v>1207.2486632499999</v>
      </c>
      <c r="MM56" s="30">
        <f t="shared" si="795"/>
        <v>4.8577789450139797E-2</v>
      </c>
      <c r="MN56" s="31">
        <f t="shared" si="796"/>
        <v>1.3161090400745576E-3</v>
      </c>
      <c r="MO56" s="139">
        <f t="shared" si="797"/>
        <v>1.0078160048971445</v>
      </c>
      <c r="MP56" s="34">
        <v>3.6502057601378888</v>
      </c>
      <c r="MQ56" s="35">
        <v>4.2515057601378885</v>
      </c>
      <c r="MR56" s="35">
        <v>2.8673999999999995</v>
      </c>
      <c r="MS56" s="36">
        <v>3.3612999999999995</v>
      </c>
      <c r="MT56" s="34">
        <f t="shared" si="798"/>
        <v>1.0932498273498463</v>
      </c>
      <c r="MU56" s="35">
        <f t="shared" si="979"/>
        <v>1.0824540019256925</v>
      </c>
      <c r="MV56" s="35">
        <f t="shared" si="799"/>
        <v>1.0948779894351159</v>
      </c>
      <c r="MW56" s="36">
        <f t="shared" si="800"/>
        <v>1.0993498978653617</v>
      </c>
      <c r="MX56" s="41">
        <f t="shared" si="801"/>
        <v>3.9905868170621615</v>
      </c>
      <c r="MY56" s="271">
        <f t="shared" si="802"/>
        <v>4.602059424271391</v>
      </c>
      <c r="MZ56" s="42">
        <f t="shared" si="803"/>
        <v>3.1394531469062508</v>
      </c>
      <c r="NA56" s="140">
        <f t="shared" si="804"/>
        <v>3.69524481169484</v>
      </c>
      <c r="NB56" s="34">
        <f t="shared" si="805"/>
        <v>1.0932598192462721</v>
      </c>
      <c r="NC56" s="35">
        <f t="shared" si="980"/>
        <v>1.082351362764109</v>
      </c>
      <c r="ND56" s="35">
        <f t="shared" si="806"/>
        <v>1.0948906182449547</v>
      </c>
      <c r="NE56" s="141">
        <f t="shared" si="981"/>
        <v>1.099358900573671</v>
      </c>
      <c r="NF56" s="37">
        <f t="shared" si="807"/>
        <v>3.99062328954005</v>
      </c>
      <c r="NG56" s="38">
        <f t="shared" si="982"/>
        <v>4.6016230532847029</v>
      </c>
      <c r="NH56" s="38">
        <f t="shared" si="808"/>
        <v>3.1394893587555828</v>
      </c>
      <c r="NI56" s="39">
        <f t="shared" si="983"/>
        <v>3.6952750724982799</v>
      </c>
      <c r="NJ56" s="118">
        <f t="shared" si="809"/>
        <v>-3.6472477888516153E-5</v>
      </c>
      <c r="NK56" s="118">
        <f t="shared" si="810"/>
        <v>4.3637098668813934E-4</v>
      </c>
      <c r="NL56" s="118">
        <f t="shared" si="811"/>
        <v>-3.6211849332001833E-5</v>
      </c>
      <c r="NM56" s="118">
        <f t="shared" si="812"/>
        <v>-3.0260803439929873E-5</v>
      </c>
      <c r="NN56" s="119">
        <f t="shared" si="813"/>
        <v>0.55578571374269703</v>
      </c>
      <c r="NO56" s="120">
        <f t="shared" si="814"/>
        <v>0.82869616984496941</v>
      </c>
      <c r="NP56" s="120">
        <f t="shared" si="973"/>
        <v>0.29534821704177028</v>
      </c>
      <c r="NQ56" s="120">
        <f t="shared" si="816"/>
        <v>2.2151339011205341E-2</v>
      </c>
      <c r="NR56" s="120">
        <f t="shared" si="975"/>
        <v>0.32125266233672395</v>
      </c>
      <c r="NS56" s="120">
        <f t="shared" si="817"/>
        <v>0</v>
      </c>
      <c r="NT56" s="120">
        <f t="shared" si="818"/>
        <v>0.64321290631603634</v>
      </c>
      <c r="NU56" s="120">
        <f t="shared" si="819"/>
        <v>3.5878249774338344E-2</v>
      </c>
      <c r="NV56" s="120">
        <f t="shared" si="820"/>
        <v>1.2093792058765734E-3</v>
      </c>
      <c r="NW56" s="120">
        <f t="shared" si="821"/>
        <v>3.3661817075612915E-2</v>
      </c>
      <c r="NX56" s="120">
        <f t="shared" si="822"/>
        <v>0.1464612060166208</v>
      </c>
      <c r="NY56" s="120">
        <f t="shared" si="823"/>
        <v>0.88585239851158459</v>
      </c>
      <c r="NZ56" s="120">
        <f t="shared" si="824"/>
        <v>0.21532959965595</v>
      </c>
      <c r="OA56" s="120">
        <f t="shared" si="825"/>
        <v>2.0156320097942891E-4</v>
      </c>
      <c r="OB56" s="120">
        <f t="shared" si="826"/>
        <v>0.32683473014240899</v>
      </c>
      <c r="OC56" s="121">
        <f t="shared" si="827"/>
        <v>0.28974710140792903</v>
      </c>
      <c r="OD56" s="4"/>
      <c r="OE56" s="4">
        <f t="shared" si="927"/>
        <v>27288.808193629095</v>
      </c>
      <c r="OF56" s="4"/>
      <c r="OG56" s="4"/>
      <c r="OH56" s="4">
        <f t="shared" si="928"/>
        <v>0</v>
      </c>
      <c r="OI56" s="4"/>
      <c r="OJ56" s="583">
        <f t="shared" si="929"/>
        <v>24351.337237589636</v>
      </c>
      <c r="OK56" s="284">
        <f t="shared" si="930"/>
        <v>1547.3430000000001</v>
      </c>
      <c r="OL56" s="584">
        <f>OK56/OJ56</f>
        <v>6.3542424175846227E-2</v>
      </c>
      <c r="OM56" s="585">
        <f t="shared" si="281"/>
        <v>2951.1000000000004</v>
      </c>
      <c r="ON56" s="284">
        <f>OM56*1.05</f>
        <v>3098.6550000000007</v>
      </c>
      <c r="OO56" s="33">
        <f>ON56/OK56</f>
        <v>2.0025650421399783</v>
      </c>
      <c r="OP56" s="586">
        <f t="shared" si="481"/>
        <v>6.3705413171533651E-2</v>
      </c>
      <c r="OQ56" s="33">
        <f t="shared" si="931"/>
        <v>0.29317609706315917</v>
      </c>
      <c r="OR56" s="39">
        <f t="shared" si="932"/>
        <v>0.61442875939988317</v>
      </c>
      <c r="OS56" s="587"/>
      <c r="OT56" s="284">
        <f t="shared" si="976"/>
        <v>0</v>
      </c>
      <c r="OU56" s="584"/>
      <c r="OV56" s="585">
        <f t="shared" si="283"/>
        <v>0</v>
      </c>
      <c r="OW56" s="284">
        <f>OV56*1.05</f>
        <v>0</v>
      </c>
      <c r="OX56" s="33"/>
      <c r="OY56" s="33"/>
      <c r="OZ56" s="33"/>
      <c r="PA56" s="588"/>
      <c r="PB56" s="32">
        <f t="shared" si="933"/>
        <v>4.602059424271391</v>
      </c>
      <c r="PC56" s="589">
        <f t="shared" si="934"/>
        <v>1.0637054131715336</v>
      </c>
      <c r="PD56" s="590">
        <f t="shared" si="297"/>
        <v>4.8952355213345502</v>
      </c>
      <c r="PE56" s="591">
        <f t="shared" si="935"/>
        <v>0.55578571374269703</v>
      </c>
      <c r="PF56" s="592">
        <f t="shared" si="936"/>
        <v>0.82869616984496941</v>
      </c>
      <c r="PG56" s="592">
        <f t="shared" si="937"/>
        <v>0.29534821704177028</v>
      </c>
      <c r="PH56" s="592">
        <f t="shared" si="938"/>
        <v>2.2151339011205341E-2</v>
      </c>
      <c r="PI56" s="593">
        <f t="shared" si="284"/>
        <v>0.61442875939988317</v>
      </c>
      <c r="PJ56" s="593">
        <f t="shared" si="285"/>
        <v>0</v>
      </c>
      <c r="PK56" s="592">
        <f t="shared" si="939"/>
        <v>0.64321290631603634</v>
      </c>
      <c r="PL56" s="592">
        <f t="shared" si="940"/>
        <v>3.5878249774338344E-2</v>
      </c>
      <c r="PM56" s="592">
        <f t="shared" si="941"/>
        <v>1.2093792058765734E-3</v>
      </c>
      <c r="PN56" s="592">
        <f t="shared" si="942"/>
        <v>3.3661817075612915E-2</v>
      </c>
      <c r="PO56" s="592">
        <f t="shared" si="943"/>
        <v>0.1464612060166208</v>
      </c>
      <c r="PP56" s="592">
        <f t="shared" si="944"/>
        <v>0.88585239851158459</v>
      </c>
      <c r="PQ56" s="592">
        <f t="shared" si="945"/>
        <v>0.21532959965595</v>
      </c>
      <c r="PR56" s="592">
        <f t="shared" si="946"/>
        <v>2.0156320097942891E-4</v>
      </c>
      <c r="PS56" s="592">
        <f t="shared" si="947"/>
        <v>0.32683473014240899</v>
      </c>
      <c r="PT56" s="594">
        <f t="shared" si="948"/>
        <v>0.28974710140792903</v>
      </c>
      <c r="PU56" s="334"/>
      <c r="PV56" s="310">
        <f t="shared" si="286"/>
        <v>4.8947991503478629</v>
      </c>
      <c r="PW56" s="281">
        <f t="shared" si="287"/>
        <v>4.3637098668725116E-4</v>
      </c>
      <c r="PX56" s="4"/>
      <c r="QA56" s="133">
        <f t="shared" si="288"/>
        <v>1699.8763374885409</v>
      </c>
      <c r="QB56" s="323">
        <f t="shared" si="289"/>
        <v>0</v>
      </c>
      <c r="QC56" s="258"/>
      <c r="QD56" s="323">
        <v>0</v>
      </c>
      <c r="QF56" s="133">
        <f t="shared" si="949"/>
        <v>3251.1883374885415</v>
      </c>
      <c r="QH56" s="133">
        <f t="shared" si="290"/>
        <v>0</v>
      </c>
      <c r="QJ56" s="390">
        <f>'лист 1'!E88</f>
        <v>2951.1000000000004</v>
      </c>
      <c r="QK56" s="390">
        <f>'лист 1'!F88</f>
        <v>0</v>
      </c>
      <c r="QM56" s="389">
        <f t="shared" si="291"/>
        <v>0</v>
      </c>
      <c r="QN56" s="389">
        <f t="shared" si="292"/>
        <v>0</v>
      </c>
      <c r="QP56" s="4">
        <f t="shared" si="293"/>
        <v>24351.337237589636</v>
      </c>
      <c r="QQ56" s="4">
        <f t="shared" si="294"/>
        <v>25902.649237589638</v>
      </c>
      <c r="QS56" s="395">
        <f t="shared" si="295"/>
        <v>17.59056582378955</v>
      </c>
      <c r="QU56" s="5">
        <v>1</v>
      </c>
    </row>
    <row r="57" spans="1:463" ht="15.05" customHeight="1" x14ac:dyDescent="0.3">
      <c r="A57" s="452">
        <f t="shared" si="639"/>
        <v>46</v>
      </c>
      <c r="B57" s="25" t="s">
        <v>357</v>
      </c>
      <c r="C57" s="26">
        <v>9</v>
      </c>
      <c r="D57" s="256">
        <v>6300.41</v>
      </c>
      <c r="E57" s="27">
        <v>6300.41</v>
      </c>
      <c r="F57" s="28">
        <v>700.68</v>
      </c>
      <c r="G57" s="311">
        <f t="shared" si="280"/>
        <v>5599.73</v>
      </c>
      <c r="H57" s="27"/>
      <c r="I57" s="257"/>
      <c r="J57" s="32">
        <v>3.3584987026296789</v>
      </c>
      <c r="K57" s="33">
        <v>3.9607987026296789</v>
      </c>
      <c r="L57" s="33">
        <v>2.6311999999999998</v>
      </c>
      <c r="M57" s="122">
        <v>3.0295999999999998</v>
      </c>
      <c r="N57" s="1">
        <v>0.39839999999999998</v>
      </c>
      <c r="O57" s="2">
        <v>0.54900000000000004</v>
      </c>
      <c r="P57" s="2">
        <v>0.3288987026296788</v>
      </c>
      <c r="Q57" s="2">
        <v>1.6E-2</v>
      </c>
      <c r="R57" s="2">
        <v>0.29930000000000001</v>
      </c>
      <c r="S57" s="2">
        <v>0</v>
      </c>
      <c r="T57" s="2">
        <v>0.62860000000000005</v>
      </c>
      <c r="U57" s="2">
        <v>2.2700000000000001E-2</v>
      </c>
      <c r="V57" s="2">
        <v>6.9999999999999999E-4</v>
      </c>
      <c r="W57" s="2">
        <v>2.7799999999999998E-2</v>
      </c>
      <c r="X57" s="2">
        <v>0.10979999999999999</v>
      </c>
      <c r="Y57" s="2">
        <v>0.82410000000000005</v>
      </c>
      <c r="Z57" s="2">
        <v>0.10630000000000001</v>
      </c>
      <c r="AA57" s="2">
        <v>1E-4</v>
      </c>
      <c r="AB57" s="2">
        <v>0.34610000000000002</v>
      </c>
      <c r="AC57" s="3">
        <v>0.30299999999999999</v>
      </c>
      <c r="AD57" s="123">
        <v>967.7</v>
      </c>
      <c r="AE57" s="60">
        <v>212.89400000000001</v>
      </c>
      <c r="AF57" s="60">
        <v>651.3133881</v>
      </c>
      <c r="AG57" s="60">
        <f t="shared" si="832"/>
        <v>64.463091273809397</v>
      </c>
      <c r="AH57" s="60">
        <f t="shared" si="833"/>
        <v>203.82201167201399</v>
      </c>
      <c r="AI57" s="60">
        <v>24.533767645041699</v>
      </c>
      <c r="AJ57" s="60">
        <v>135.52020448688839</v>
      </c>
      <c r="AK57" s="60">
        <f t="shared" si="834"/>
        <v>2.6216383557988561</v>
      </c>
      <c r="AL57" s="60">
        <f t="shared" si="835"/>
        <v>79.315639039632188</v>
      </c>
      <c r="AM57" s="60">
        <v>99.59806801159651</v>
      </c>
      <c r="AN57" s="124">
        <v>2509.8713138922317</v>
      </c>
      <c r="AO57" s="123">
        <v>1287.49</v>
      </c>
      <c r="AP57" s="60">
        <v>283.24779999999998</v>
      </c>
      <c r="AQ57" s="60">
        <v>866.54900697000005</v>
      </c>
      <c r="AR57" s="60">
        <f t="shared" si="836"/>
        <v>85.765821415848791</v>
      </c>
      <c r="AS57" s="60">
        <f t="shared" si="837"/>
        <v>271.17784624119179</v>
      </c>
      <c r="AT57" s="125">
        <v>121.18960009990001</v>
      </c>
      <c r="AU57" s="126">
        <v>19.842302023851996</v>
      </c>
      <c r="AV57" s="60">
        <v>186.76877771610268</v>
      </c>
      <c r="AW57" s="60">
        <f t="shared" si="838"/>
        <v>3.6130420049180065</v>
      </c>
      <c r="AX57" s="60">
        <f t="shared" si="839"/>
        <v>109.30978899634798</v>
      </c>
      <c r="AY57" s="60">
        <v>137.26225923930014</v>
      </c>
      <c r="AZ57" s="124">
        <v>3459.0089328303629</v>
      </c>
      <c r="BA57" s="127">
        <v>263</v>
      </c>
      <c r="BB57" s="60">
        <v>1340.5548333333334</v>
      </c>
      <c r="BC57" s="60">
        <v>139.8006941267432</v>
      </c>
      <c r="BD57" s="61">
        <v>111.84055530139456</v>
      </c>
      <c r="BE57" s="61">
        <v>27.960138825348636</v>
      </c>
      <c r="BF57" s="60">
        <v>52.425269374999992</v>
      </c>
      <c r="BG57" s="61">
        <v>41.940215499999994</v>
      </c>
      <c r="BH57" s="61">
        <v>10.485053874999998</v>
      </c>
      <c r="BI57" s="60">
        <v>111.89299816896057</v>
      </c>
      <c r="BJ57" s="61">
        <f t="shared" si="840"/>
        <v>65.487391252351216</v>
      </c>
      <c r="BK57" s="60">
        <f t="shared" si="841"/>
        <v>2.1645700495785425</v>
      </c>
      <c r="BL57" s="60">
        <v>82.233689750201847</v>
      </c>
      <c r="BM57" s="124">
        <v>2072.2889817050864</v>
      </c>
      <c r="BN57" s="123">
        <v>36.950000000000003</v>
      </c>
      <c r="BO57" s="60">
        <v>8.1290000000000013</v>
      </c>
      <c r="BP57" s="60">
        <v>24.869308350000001</v>
      </c>
      <c r="BQ57" s="60">
        <f t="shared" si="842"/>
        <v>2.4614149246329</v>
      </c>
      <c r="BR57" s="60">
        <f t="shared" si="843"/>
        <v>7.7826013550490005</v>
      </c>
      <c r="BS57" s="60">
        <v>4.55122278463333</v>
      </c>
      <c r="BT57" s="60">
        <v>5.4384657728282324</v>
      </c>
      <c r="BU57" s="60">
        <f t="shared" si="844"/>
        <v>0.10520712037536216</v>
      </c>
      <c r="BV57" s="60">
        <f t="shared" si="845"/>
        <v>3.182959985931634</v>
      </c>
      <c r="BW57" s="60">
        <v>3.9968998453730786</v>
      </c>
      <c r="BX57" s="124">
        <v>100.72187610340157</v>
      </c>
      <c r="BY57" s="59">
        <v>1239.45</v>
      </c>
      <c r="BZ57" s="60">
        <v>90.479849999999999</v>
      </c>
      <c r="CA57" s="61">
        <f t="shared" si="846"/>
        <v>52.954960849800003</v>
      </c>
      <c r="CB57" s="61">
        <f t="shared" si="847"/>
        <v>1.75033269825</v>
      </c>
      <c r="CC57" s="60">
        <v>66.496492500000002</v>
      </c>
      <c r="CD57" s="62">
        <v>1675.7116109999999</v>
      </c>
      <c r="CE57" s="123"/>
      <c r="CF57" s="60">
        <v>0</v>
      </c>
      <c r="CG57" s="61">
        <f t="shared" si="848"/>
        <v>0</v>
      </c>
      <c r="CH57" s="61">
        <f t="shared" si="849"/>
        <v>0</v>
      </c>
      <c r="CI57" s="60">
        <v>0</v>
      </c>
      <c r="CJ57" s="124">
        <v>0</v>
      </c>
      <c r="CK57" s="128">
        <v>1463.8104336008842</v>
      </c>
      <c r="CL57" s="129">
        <v>322.03829539219453</v>
      </c>
      <c r="CM57" s="129">
        <v>153.30305887333611</v>
      </c>
      <c r="CN57" s="130">
        <v>100.1849735457843</v>
      </c>
      <c r="CO57" s="131">
        <f t="shared" ref="CO57:CO62" si="990">CN57*0.48745</f>
        <v>48.83516535489256</v>
      </c>
      <c r="CP57" s="129">
        <v>985.22200376637602</v>
      </c>
      <c r="CQ57" s="131">
        <f t="shared" si="850"/>
        <v>97.51136260077331</v>
      </c>
      <c r="CR57" s="129">
        <v>308.31537385864971</v>
      </c>
      <c r="CS57" s="129">
        <v>213.47928678919368</v>
      </c>
      <c r="CT57" s="131">
        <f t="shared" si="851"/>
        <v>4.129756802936952</v>
      </c>
      <c r="CU57" s="131">
        <f t="shared" si="852"/>
        <v>124.94259522053781</v>
      </c>
      <c r="CV57" s="129">
        <f t="shared" ref="CV57:CV62" si="991">CK57+CL57+CM57+CP57+CS57</f>
        <v>3137.8530784219847</v>
      </c>
      <c r="CW57" s="124">
        <f t="shared" ref="CW57:CW62" si="992">CV57*1.05*1.2</f>
        <v>3953.6948788117006</v>
      </c>
      <c r="CX57" s="123">
        <v>105.52650000000001</v>
      </c>
      <c r="CY57" s="60">
        <v>7.7034345000000002</v>
      </c>
      <c r="CZ57" s="60">
        <f t="shared" si="853"/>
        <v>0.1490229404025</v>
      </c>
      <c r="DA57" s="60">
        <f t="shared" si="854"/>
        <v>4.5085737029460002</v>
      </c>
      <c r="DB57" s="60">
        <v>5.6614967250000001</v>
      </c>
      <c r="DC57" s="124">
        <v>142.66971747000002</v>
      </c>
      <c r="DD57" s="123">
        <v>3.48</v>
      </c>
      <c r="DE57" s="60">
        <v>0.25403999999999999</v>
      </c>
      <c r="DF57" s="60">
        <f t="shared" si="855"/>
        <v>4.9144037999999998E-3</v>
      </c>
      <c r="DG57" s="60">
        <f t="shared" si="856"/>
        <v>0.14868148272000001</v>
      </c>
      <c r="DH57" s="60">
        <v>0.18670200000000001</v>
      </c>
      <c r="DI57" s="124">
        <v>4.7048903999999991</v>
      </c>
      <c r="DJ57" s="59">
        <v>67.939333249071993</v>
      </c>
      <c r="DK57" s="60">
        <v>14.946653314795839</v>
      </c>
      <c r="DL57" s="60">
        <v>1.1102320157837462</v>
      </c>
      <c r="DM57" s="60">
        <v>45.726772061287654</v>
      </c>
      <c r="DN57" s="60">
        <f t="shared" si="857"/>
        <v>4.5257615379938843</v>
      </c>
      <c r="DO57" s="60">
        <f t="shared" si="858"/>
        <v>14.309736048859358</v>
      </c>
      <c r="DP57" s="60">
        <v>9.4697783167885632</v>
      </c>
      <c r="DQ57" s="60">
        <f t="shared" si="859"/>
        <v>0.18319286153827477</v>
      </c>
      <c r="DR57" s="60">
        <f t="shared" si="860"/>
        <v>5.5423582159102089</v>
      </c>
      <c r="DS57" s="60">
        <v>6.9596384478863902</v>
      </c>
      <c r="DT57" s="62">
        <v>175.38288888673702</v>
      </c>
      <c r="DU57" s="123">
        <v>265.66000000000003</v>
      </c>
      <c r="DV57" s="60">
        <v>58.4452</v>
      </c>
      <c r="DW57" s="60">
        <v>178.80325998000001</v>
      </c>
      <c r="DX57" s="60">
        <f t="shared" si="861"/>
        <v>17.69687385326052</v>
      </c>
      <c r="DY57" s="60">
        <f t="shared" si="862"/>
        <v>55.954692178141201</v>
      </c>
      <c r="DZ57" s="60">
        <v>5.1394339820833297</v>
      </c>
      <c r="EA57" s="60">
        <v>3.6894924812958299</v>
      </c>
      <c r="EB57" s="60"/>
      <c r="EC57" s="60">
        <v>37.356829210366676</v>
      </c>
      <c r="ED57" s="60">
        <f t="shared" si="863"/>
        <v>0.72266786107454339</v>
      </c>
      <c r="EE57" s="60">
        <f t="shared" si="864"/>
        <v>21.863756718292883</v>
      </c>
      <c r="EF57" s="60">
        <v>27.45471078268729</v>
      </c>
      <c r="EG57" s="124">
        <v>691.85871172371969</v>
      </c>
      <c r="EH57" s="128">
        <v>1125.2519418650795</v>
      </c>
      <c r="EI57" s="129">
        <v>247.55542721031753</v>
      </c>
      <c r="EJ57" s="129">
        <v>1710.4191615403315</v>
      </c>
      <c r="EK57" s="129">
        <v>757.35419522811731</v>
      </c>
      <c r="EL57" s="129">
        <f t="shared" si="865"/>
        <v>74.958374118507692</v>
      </c>
      <c r="EM57" s="129">
        <v>237.00642185468703</v>
      </c>
      <c r="EN57" s="129">
        <v>280.36239298660075</v>
      </c>
      <c r="EO57" s="129">
        <f t="shared" si="866"/>
        <v>5.4236104923257917</v>
      </c>
      <c r="EP57" s="129">
        <f t="shared" si="867"/>
        <v>164.08713701848185</v>
      </c>
      <c r="EQ57" s="129">
        <v>4120.943118830447</v>
      </c>
      <c r="ER57" s="124">
        <v>5192.3883297263637</v>
      </c>
      <c r="ES57" s="123">
        <v>251.4</v>
      </c>
      <c r="ET57" s="60">
        <v>55.308</v>
      </c>
      <c r="EU57" s="60">
        <v>169.20552420000001</v>
      </c>
      <c r="EV57" s="60">
        <f t="shared" si="868"/>
        <v>16.746947552170802</v>
      </c>
      <c r="EW57" s="60">
        <f t="shared" si="869"/>
        <v>52.951176743148004</v>
      </c>
      <c r="EX57" s="60">
        <v>19.829685356599999</v>
      </c>
      <c r="EY57" s="60">
        <v>36.189254297631798</v>
      </c>
      <c r="EZ57" s="60">
        <f t="shared" si="870"/>
        <v>0.70008112438768721</v>
      </c>
      <c r="FA57" s="60">
        <f t="shared" si="871"/>
        <v>21.180412484266366</v>
      </c>
      <c r="FB57" s="60">
        <v>26.596623192711601</v>
      </c>
      <c r="FC57" s="124">
        <v>670.23490445633217</v>
      </c>
      <c r="FD57" s="123">
        <v>0.83333333333333293</v>
      </c>
      <c r="FE57" s="60">
        <v>6.0833333333333302E-2</v>
      </c>
      <c r="FF57" s="60">
        <f t="shared" si="872"/>
        <v>1.1768208333333328E-3</v>
      </c>
      <c r="FG57" s="60">
        <f t="shared" si="873"/>
        <v>3.5603803333333316E-2</v>
      </c>
      <c r="FH57" s="60">
        <v>4.4708333333333301E-2</v>
      </c>
      <c r="FI57" s="124">
        <v>1.1266499999999995</v>
      </c>
      <c r="FJ57" s="123">
        <v>1612.96308833334</v>
      </c>
      <c r="FK57" s="60">
        <v>117.746305448334</v>
      </c>
      <c r="FL57" s="60">
        <f t="shared" si="874"/>
        <v>2.2778022788980214</v>
      </c>
      <c r="FM57" s="60">
        <f t="shared" si="875"/>
        <v>68.91314469713555</v>
      </c>
      <c r="FN57" s="60">
        <v>86.535499999999999</v>
      </c>
      <c r="FO57" s="124">
        <v>2180.6938725380087</v>
      </c>
      <c r="FP57" s="123">
        <v>1255.1414166666605</v>
      </c>
      <c r="FQ57" s="60">
        <v>91.625323416666205</v>
      </c>
      <c r="FR57" s="60">
        <f t="shared" si="876"/>
        <v>1.7724918814954078</v>
      </c>
      <c r="FS57" s="60">
        <f t="shared" si="877"/>
        <v>53.625369785425399</v>
      </c>
      <c r="FT57" s="60">
        <v>67.338337004166505</v>
      </c>
      <c r="FU57" s="62">
        <v>1696.9260925049916</v>
      </c>
      <c r="FV57" s="132">
        <f t="shared" ref="FV57:FV62" si="993">AD57+AE57+AO57+AP57+BN57+BO57+CK57+CL57+DJ57+DK57+DU57+DV57+EH57+EI57+ES57+ET57</f>
        <v>6668.7660846323415</v>
      </c>
      <c r="FW57" s="133">
        <f t="shared" ref="FW57:FW62" si="994">AI57+AT57-AU57+BE57+BH57+BS57+CM57-CO57+DL57+DZ57+EA57+EB57+EJ57+EX57+FD57</f>
        <v>2014.366713433943</v>
      </c>
      <c r="FX57" s="133">
        <f t="shared" ref="FX57:FX62" si="995">AU57+BD57+BG57+CO57</f>
        <v>222.45823818013909</v>
      </c>
      <c r="FY57" s="133">
        <f t="shared" ref="FY57:FY62" si="996">BB57</f>
        <v>1340.5548333333334</v>
      </c>
      <c r="FZ57" s="133">
        <f t="shared" ref="FZ57:FZ62" si="997">BY57</f>
        <v>1239.45</v>
      </c>
      <c r="GA57" s="133">
        <f t="shared" ref="GA57:GA62" si="998">CE57</f>
        <v>0</v>
      </c>
      <c r="GB57" s="133">
        <f t="shared" ref="GB57:GB62" si="999">CX57</f>
        <v>105.52650000000001</v>
      </c>
      <c r="GC57" s="133">
        <f t="shared" ref="GC57:GC62" si="1000">DD57</f>
        <v>3.48</v>
      </c>
      <c r="GD57" s="133">
        <f t="shared" ref="GD57:GD62" si="1001">FJ57</f>
        <v>1612.96308833334</v>
      </c>
      <c r="GE57" s="133">
        <f t="shared" ref="GE57:GE62" si="1002">FP57</f>
        <v>1255.1414166666605</v>
      </c>
      <c r="GF57" s="133">
        <f t="shared" ref="GF57:GF62" si="1003">AF57+AQ57+BP57+CP57+DM57+DW57+EK57+EU57</f>
        <v>3679.0434586557808</v>
      </c>
      <c r="GG57" s="134">
        <f t="shared" ref="GG57:GG62" si="1004">(AH57+AS57+BR57+CR57+DO57+DY57+EM57+EW57)*1.22</f>
        <v>1404.6102291411228</v>
      </c>
      <c r="GH57" s="134">
        <f t="shared" ref="GH57:GH62" si="1005">AG57+AR57+BQ57+CQ57+DN57+DX57+EL57+EV57</f>
        <v>364.12964727699728</v>
      </c>
      <c r="GI57" s="133">
        <f t="shared" ref="GI57:GI62" si="1006">AJ57+AV57+BI57+BT57+BZ57+CF57+CS57+CY57+DE57+DP57+EC57+EN57+EY57+FE57+FK57+FQ57</f>
        <v>1324.3477744436946</v>
      </c>
      <c r="GJ57" s="134">
        <f t="shared" ref="GJ57:GJ62" si="1007">(AL57+AX57+BJ57+BV57+CA57+CG57+CU57+DA57+DG57+DR57+EE57+EP57+FA57+FG57+FM57+FS57)*1.22</f>
        <v>945.62001536879723</v>
      </c>
      <c r="GK57" s="135">
        <f t="shared" ref="GK57:GK62" si="1008">AK57+AW57+BK57+BU57+CB57+CH57+CT57+CZ57+DF57+DQ57+ED57+EO57+EZ57+FF57+FL57+FR57</f>
        <v>25.61950769661328</v>
      </c>
      <c r="GL57" s="132">
        <f t="shared" ref="GL57:GL62" si="1009">FV57+FW57+FX57+FY57+FZ57+GA57+GB57+GC57+GD57+GE57+GF57+GI57</f>
        <v>19466.09810767923</v>
      </c>
      <c r="GM57" s="136">
        <f t="shared" ref="GM57:GM62" si="1010">GL57*1.05*1.2</f>
        <v>24527.283615675831</v>
      </c>
      <c r="GN57" s="114">
        <f t="shared" ref="GN57:GN62" si="1011">GM57-CD57-CJ57-FU57</f>
        <v>21154.645912170839</v>
      </c>
      <c r="GO57" s="115">
        <f t="shared" ref="GO57:GO62" si="1012">GU57-CA57*1.22*1.05*1.2-CG57*1.22*1.05*1.2-FS57*1.22*1.05*1.2</f>
        <v>11200.10009046678</v>
      </c>
      <c r="GP57" s="115">
        <f t="shared" ref="GP57:GP62" si="1013">GV57-CB57*1.05*1.2-CH57*1.05*1.2-FR57*1.05*1.2</f>
        <v>766.94255640324548</v>
      </c>
      <c r="GQ57" s="30">
        <f t="shared" ref="GQ57:GQ62" si="1014">GO57/GN57</f>
        <v>0.52943926062232316</v>
      </c>
      <c r="GR57" s="31">
        <f t="shared" ref="GR57:GR62" si="1015">GP57/GN57</f>
        <v>3.6254095652908221E-2</v>
      </c>
      <c r="GS57" s="137">
        <f t="shared" si="878"/>
        <v>1.0885788915561536</v>
      </c>
      <c r="GT57" s="116">
        <f t="shared" ref="GT57:GT62" si="1016">GM57</f>
        <v>24527.283615675831</v>
      </c>
      <c r="GU57" s="115">
        <f t="shared" ref="GU57:GU65" si="1017">(FV57+GG57+GJ57)*1.05*1.2</f>
        <v>11363.935374719249</v>
      </c>
      <c r="GV57" s="115">
        <f t="shared" ref="GV57:GV65" si="1018">(FX57+GH57+GK57)*1.05*1.2</f>
        <v>771.38131537372465</v>
      </c>
      <c r="GW57" s="24">
        <f t="shared" ref="GW57:GW63" si="1019">GU57/GT57</f>
        <v>0.46331813798803029</v>
      </c>
      <c r="GX57" s="117">
        <f t="shared" ref="GX57:GX63" si="1020">GV57/GT57</f>
        <v>3.1449928473967693E-2</v>
      </c>
      <c r="GY57" s="137">
        <f t="shared" si="879"/>
        <v>1.077473546143342</v>
      </c>
      <c r="GZ57" s="114">
        <f t="shared" ref="GZ57:GZ63" si="1021">GN57-AN57-BM57</f>
        <v>16572.485616573522</v>
      </c>
      <c r="HA57" s="115">
        <f t="shared" ref="HA57:HA62" si="1022">GO57-(AD57+AE57+AH57*1.22+AL57*1.22+BJ57*1.22)*1.05*1.2</f>
        <v>9176.6452359597224</v>
      </c>
      <c r="HB57" s="115">
        <f t="shared" ref="HB57:HB62" si="1023">GP57-(AG57+AK57+BD57+BG57+BK57)*1.05*1.2</f>
        <v>485.92466759771298</v>
      </c>
      <c r="HC57" s="30">
        <f t="shared" ref="HC57:HC62" si="1024">HA57/GZ57</f>
        <v>0.55372775383690809</v>
      </c>
      <c r="HD57" s="31">
        <f t="shared" ref="HD57:HD62" si="1025">HB57/GZ57</f>
        <v>2.9321169970529824E-2</v>
      </c>
      <c r="HE57" s="137">
        <f t="shared" si="880"/>
        <v>1.0913109882546785</v>
      </c>
      <c r="HF57" s="114">
        <f t="shared" ref="HF57:HF62" si="1026">GZ57+AN57</f>
        <v>19082.356930465754</v>
      </c>
      <c r="HG57" s="115">
        <f t="shared" ref="HG57:HG62" si="1027">HA57+(AD57+AE57+AH57*1.22+AL57*1.22)*1.05*1.2</f>
        <v>11099.432872633664</v>
      </c>
      <c r="HH57" s="115">
        <f t="shared" ref="HH57:HH62" si="1028">HB57+(AG57+AK57)*1.05*1.2</f>
        <v>570.45142693101934</v>
      </c>
      <c r="HI57" s="30">
        <f t="shared" ref="HI57:HI62" si="1029">HG57/HF57</f>
        <v>0.58165943091196304</v>
      </c>
      <c r="HJ57" s="31">
        <f t="shared" ref="HJ57:HJ62" si="1030">HH57/HF57</f>
        <v>2.9894180735099373E-2</v>
      </c>
      <c r="HK57" s="138">
        <f t="shared" si="881"/>
        <v>1.0957766414197716</v>
      </c>
      <c r="HL57" s="29">
        <f t="shared" ref="HL57:HL62" si="1031">J57*GS57</f>
        <v>3.6559907950013959</v>
      </c>
      <c r="HM57" s="30">
        <f t="shared" ref="HM57:HM62" si="1032">K57*GY57</f>
        <v>4.2676558236823485</v>
      </c>
      <c r="HN57" s="30">
        <f t="shared" ref="HN57:HN62" si="1033">L57*HE57</f>
        <v>2.87145747229571</v>
      </c>
      <c r="HO57" s="31">
        <f t="shared" ref="HO57:HO62" si="1034">M57*HK57</f>
        <v>3.3197649128453399</v>
      </c>
      <c r="HR57" s="32">
        <f t="shared" ref="HR57:HR62" si="1035">AD57+AE57+AH57*1.22+AL57*1.22</f>
        <v>1526.0219338682084</v>
      </c>
      <c r="HS57" s="33">
        <f t="shared" si="882"/>
        <v>1765.1495709053568</v>
      </c>
      <c r="HT57" s="33">
        <f t="shared" ref="HT57:HT62" si="1036">AG57+AK57</f>
        <v>67.084729629608248</v>
      </c>
      <c r="HU57" s="33">
        <f t="shared" si="883"/>
        <v>77.476154249234568</v>
      </c>
      <c r="HV57" s="33">
        <f t="shared" ref="HV57:HV62" si="1037">AN57/1.05/1.2</f>
        <v>1991.9613602319298</v>
      </c>
      <c r="HW57" s="30">
        <f t="shared" ref="HW57:HW73" si="1038">HR57/HV57</f>
        <v>0.76609012821941946</v>
      </c>
      <c r="HX57" s="31">
        <f t="shared" ref="HX57:HX73" si="1039">HT57/HV57</f>
        <v>3.3677726370052369E-2</v>
      </c>
      <c r="HY57" s="139">
        <f t="shared" si="884"/>
        <v>1.1252630029067041</v>
      </c>
      <c r="HZ57" s="32">
        <f t="shared" ref="HZ57:HZ62" si="1040">AO57+AP57+AS57*1.22+AX57*1.22</f>
        <v>2034.9327149897983</v>
      </c>
      <c r="IA57" s="33">
        <f t="shared" si="885"/>
        <v>2353.8066714286997</v>
      </c>
      <c r="IB57" s="33">
        <f t="shared" ref="IB57:IB62" si="1041">AR57+AU57+AW57</f>
        <v>109.22116544461879</v>
      </c>
      <c r="IC57" s="33">
        <f t="shared" si="886"/>
        <v>126.13952397199024</v>
      </c>
      <c r="ID57" s="33">
        <f t="shared" ref="ID57:ID62" si="1042">AZ57/1.05/1.2</f>
        <v>2745.2451847860025</v>
      </c>
      <c r="IE57" s="30">
        <f t="shared" ref="IE57:IE73" si="1043">HZ57/ID57</f>
        <v>0.74125718397295925</v>
      </c>
      <c r="IF57" s="31">
        <f t="shared" ref="IF57:IF73" si="1044">IB57/ID57</f>
        <v>3.9785577641631598E-2</v>
      </c>
      <c r="IG57" s="139">
        <f t="shared" si="887"/>
        <v>1.1223177867052514</v>
      </c>
      <c r="IH57" s="32">
        <f t="shared" ref="IH57:IH62" si="1045">BJ57*1.22</f>
        <v>79.894617327868488</v>
      </c>
      <c r="II57" s="33">
        <f t="shared" si="888"/>
        <v>92.414103863145485</v>
      </c>
      <c r="IJ57" s="33">
        <f t="shared" ref="IJ57:IJ62" si="1046">BD57+BG57+BK57</f>
        <v>155.94534085097311</v>
      </c>
      <c r="IK57" s="33">
        <f t="shared" si="889"/>
        <v>180.10127414878886</v>
      </c>
      <c r="IL57" s="33">
        <f t="shared" ref="IL57:IL62" si="1047">BM57/1.05/1.2</f>
        <v>1644.6737950040367</v>
      </c>
      <c r="IM57" s="30">
        <f t="shared" ref="IM57:IM62" si="1048">IH57/IL57</f>
        <v>4.8577789450139804E-2</v>
      </c>
      <c r="IN57" s="31">
        <f t="shared" ref="IN57:IN62" si="1049">IJ57/IL57</f>
        <v>9.4818401876823458E-2</v>
      </c>
      <c r="IO57" s="139">
        <f t="shared" si="890"/>
        <v>1.0222995100575569</v>
      </c>
      <c r="IP57" s="32">
        <f t="shared" ref="IP57:IP62" si="1050">BN57+BO57+BR57*1.22+BV57*1.22</f>
        <v>58.45698483599638</v>
      </c>
      <c r="IQ57" s="33">
        <f t="shared" si="891"/>
        <v>67.617194359797011</v>
      </c>
      <c r="IR57" s="33">
        <f t="shared" ref="IR57:IR62" si="1051">BQ57+BU57</f>
        <v>2.5666220450082622</v>
      </c>
      <c r="IS57" s="33">
        <f t="shared" si="892"/>
        <v>2.9641917997800422</v>
      </c>
      <c r="IT57" s="33">
        <f t="shared" ref="IT57:IT62" si="1052">BX57/1.05/1.2</f>
        <v>79.937996907461567</v>
      </c>
      <c r="IU57" s="30">
        <f t="shared" ref="IU57:IU62" si="1053">IP57/IT57</f>
        <v>0.73127908000581754</v>
      </c>
      <c r="IV57" s="31">
        <f t="shared" ref="IV57:IV62" si="1054">IR57/IT57</f>
        <v>3.2107660240466802E-2</v>
      </c>
      <c r="IW57" s="139">
        <f t="shared" si="893"/>
        <v>1.11956490840816</v>
      </c>
      <c r="IX57" s="32">
        <f t="shared" ref="IX57:IX62" si="1055">CA57*1.22</f>
        <v>64.605052236755995</v>
      </c>
      <c r="IY57" s="33">
        <f t="shared" si="894"/>
        <v>74.728663922255663</v>
      </c>
      <c r="IZ57" s="33">
        <f t="shared" ref="IZ57:IZ62" si="1056">CB57</f>
        <v>1.75033269825</v>
      </c>
      <c r="JA57" s="33">
        <f t="shared" si="895"/>
        <v>2.0214592332089252</v>
      </c>
      <c r="JB57" s="33">
        <f t="shared" ref="JB57:JB62" si="1057">CD57/1.05/1.2</f>
        <v>1329.92985</v>
      </c>
      <c r="JC57" s="30">
        <f t="shared" ref="JC57:JC62" si="1058">IX57/JB57</f>
        <v>4.857778945013979E-2</v>
      </c>
      <c r="JD57" s="31">
        <f t="shared" ref="JD57:JD62" si="1059">IZ57/JB57</f>
        <v>1.3161090400745574E-3</v>
      </c>
      <c r="JE57" s="139">
        <f t="shared" ref="JE57:JE62" si="1060">1+JC57*(JA57*$GW$6-JA57)/JA57+JD57*(JB57*$GX$6-JB57)/JB57</f>
        <v>1.0078160048971445</v>
      </c>
      <c r="JF57" s="32">
        <f t="shared" ref="JF57:JF62" si="1061">CG57*1.22</f>
        <v>0</v>
      </c>
      <c r="JG57" s="33">
        <f t="shared" si="896"/>
        <v>0</v>
      </c>
      <c r="JH57" s="33">
        <f t="shared" ref="JH57:JH62" si="1062">CH57</f>
        <v>0</v>
      </c>
      <c r="JI57" s="33">
        <f t="shared" si="897"/>
        <v>0</v>
      </c>
      <c r="JJ57" s="33">
        <f t="shared" ref="JJ57:JJ62" si="1063">CJ57/1.05/1.2</f>
        <v>0</v>
      </c>
      <c r="JK57" s="30"/>
      <c r="JL57" s="31"/>
      <c r="JM57" s="139"/>
      <c r="JN57" s="32">
        <f t="shared" ref="JN57:JN62" si="1064">CK57+CL57+CR57*1.22+CU57*1.22</f>
        <v>2314.4234512696871</v>
      </c>
      <c r="JO57" s="33">
        <f t="shared" si="898"/>
        <v>2677.093606083647</v>
      </c>
      <c r="JP57" s="33">
        <f t="shared" ref="JP57:JP62" si="1065">CO57+CQ57+CT57</f>
        <v>150.47628475860282</v>
      </c>
      <c r="JQ57" s="33">
        <f t="shared" si="899"/>
        <v>173.7850612677104</v>
      </c>
      <c r="JR57" s="33">
        <f t="shared" ref="JR57:JR62" si="1066">CW57/1.05/1.2</f>
        <v>3137.8530784219847</v>
      </c>
      <c r="JS57" s="30">
        <f t="shared" ref="JS57:JS62" si="1067">JN57/JR57</f>
        <v>0.737581841286719</v>
      </c>
      <c r="JT57" s="31">
        <f t="shared" ref="JT57:JT62" si="1068">JP57/JR57</f>
        <v>4.7955172214206032E-2</v>
      </c>
      <c r="JU57" s="139">
        <f t="shared" si="900"/>
        <v>1.1230073307056094</v>
      </c>
      <c r="JV57" s="32">
        <f t="shared" ref="JV57:JV62" si="1069">DA57*1.22</f>
        <v>5.50045991759412</v>
      </c>
      <c r="JW57" s="33">
        <f t="shared" si="901"/>
        <v>6.3623819866811191</v>
      </c>
      <c r="JX57" s="33">
        <f t="shared" ref="JX57:JX62" si="1070">CZ57</f>
        <v>0.1490229404025</v>
      </c>
      <c r="JY57" s="33">
        <f t="shared" si="902"/>
        <v>0.17210659387084726</v>
      </c>
      <c r="JZ57" s="33">
        <f t="shared" ref="JZ57:JZ62" si="1071">DC57/1.05/1.2</f>
        <v>113.22993450000001</v>
      </c>
      <c r="KA57" s="30">
        <f t="shared" ref="KA57:KA62" si="1072">JV57/JZ57</f>
        <v>4.857778945013979E-2</v>
      </c>
      <c r="KB57" s="31">
        <f t="shared" ref="KB57:KB62" si="1073">JX57/JZ57</f>
        <v>1.3161090400745572E-3</v>
      </c>
      <c r="KC57" s="139">
        <f t="shared" si="903"/>
        <v>1.0078160048971445</v>
      </c>
      <c r="KD57" s="32">
        <f t="shared" ref="KD57:KD62" si="1074">DG57*1.22</f>
        <v>0.1813914089184</v>
      </c>
      <c r="KE57" s="33">
        <f t="shared" si="904"/>
        <v>0.20981544269591329</v>
      </c>
      <c r="KF57" s="33">
        <f t="shared" ref="KF57:KF62" si="1075">DF57</f>
        <v>4.9144037999999998E-3</v>
      </c>
      <c r="KG57" s="33">
        <f t="shared" si="905"/>
        <v>5.6756449486199999E-3</v>
      </c>
      <c r="KH57" s="33">
        <f t="shared" ref="KH57:KH62" si="1076">DI57/1.05/1.2</f>
        <v>3.7340399999999994</v>
      </c>
      <c r="KI57" s="30">
        <f t="shared" ref="KI57:KI62" si="1077">KD57/KH57</f>
        <v>4.8577789450139804E-2</v>
      </c>
      <c r="KJ57" s="31">
        <f t="shared" ref="KJ57:KJ62" si="1078">KF57/KH57</f>
        <v>1.3161090400745574E-3</v>
      </c>
      <c r="KK57" s="139">
        <f t="shared" si="906"/>
        <v>1.0078160048971445</v>
      </c>
      <c r="KL57" s="32">
        <f t="shared" ref="KL57:KL62" si="1079">DJ57+DK57+DO57*1.22+DR57*1.22</f>
        <v>107.1055415668867</v>
      </c>
      <c r="KM57" s="33">
        <f t="shared" si="907"/>
        <v>123.88897993041785</v>
      </c>
      <c r="KN57" s="33">
        <f t="shared" ref="KN57:KN62" si="1080">DN57+DQ57</f>
        <v>4.7089543995321588</v>
      </c>
      <c r="KO57" s="33">
        <f t="shared" si="908"/>
        <v>5.4383714360196906</v>
      </c>
      <c r="KP57" s="33">
        <f t="shared" ref="KP57:KP62" si="1081">DT57/1.05/1.2</f>
        <v>139.19276895772779</v>
      </c>
      <c r="KQ57" s="30">
        <f t="shared" ref="KQ57:KQ62" si="1082">KL57/KP57</f>
        <v>0.7694763339280517</v>
      </c>
      <c r="KR57" s="31">
        <f t="shared" ref="KR57:KR62" si="1083">KN57/KP57</f>
        <v>3.3830452794298867E-2</v>
      </c>
      <c r="KS57" s="139">
        <f t="shared" si="909"/>
        <v>1.1258172786643625</v>
      </c>
      <c r="KT57" s="32">
        <f t="shared" ref="KT57:KT62" si="1084">DU57+DV57+DY57*1.22+EE57*1.22</f>
        <v>419.04370765364956</v>
      </c>
      <c r="KU57" s="33">
        <f t="shared" si="910"/>
        <v>484.70785664297648</v>
      </c>
      <c r="KV57" s="33">
        <f t="shared" ref="KV57:KV62" si="1085">DX57+ED57</f>
        <v>18.419541714335065</v>
      </c>
      <c r="KW57" s="33">
        <f t="shared" si="911"/>
        <v>21.272728725885568</v>
      </c>
      <c r="KX57" s="33">
        <f t="shared" ref="KX57:KX62" si="1086">EG57/1.05/1.2</f>
        <v>549.09421565374578</v>
      </c>
      <c r="KY57" s="30">
        <f t="shared" ref="KY57:KY73" si="1087">KT57/KX57</f>
        <v>0.76315447460093988</v>
      </c>
      <c r="KZ57" s="31">
        <f t="shared" ref="KZ57:KZ73" si="1088">KV57/KX57</f>
        <v>3.3545320983585585E-2</v>
      </c>
      <c r="LA57" s="139">
        <f t="shared" si="912"/>
        <v>1.1247824763903247</v>
      </c>
      <c r="LB57" s="32">
        <f t="shared" ref="LB57:LB62" si="1089">EH57+EI57+EM57*1.22+EP57*1.22</f>
        <v>1862.141510900663</v>
      </c>
      <c r="LC57" s="33">
        <f t="shared" si="913"/>
        <v>2153.939085658797</v>
      </c>
      <c r="LD57" s="33">
        <f t="shared" ref="LD57:LD62" si="1090">EL57+EO57</f>
        <v>80.381984610833484</v>
      </c>
      <c r="LE57" s="33">
        <f t="shared" si="914"/>
        <v>92.833154027051592</v>
      </c>
      <c r="LF57" s="33">
        <f t="shared" ref="LF57:LF62" si="1091">ER57/1.05/1.2</f>
        <v>4120.943118830447</v>
      </c>
      <c r="LG57" s="30">
        <f t="shared" ref="LG57:LG62" si="1092">LB57/LF57</f>
        <v>0.45187265565294965</v>
      </c>
      <c r="LH57" s="31">
        <f t="shared" ref="LH57:LH62" si="1093">LD57/LF57</f>
        <v>1.950572533834111E-2</v>
      </c>
      <c r="LI57" s="139">
        <f t="shared" si="915"/>
        <v>1.0738298819957264</v>
      </c>
      <c r="LJ57" s="32">
        <f t="shared" ref="LJ57:LJ62" si="1094">ES57+ET57+EW57*1.22+FA57*1.22</f>
        <v>397.14853885744554</v>
      </c>
      <c r="LK57" s="33">
        <f t="shared" si="916"/>
        <v>459.38171489640729</v>
      </c>
      <c r="LL57" s="33">
        <f t="shared" ref="LL57:LL62" si="1095">EV57+EZ57</f>
        <v>17.447028676558489</v>
      </c>
      <c r="LM57" s="33">
        <f t="shared" si="917"/>
        <v>20.149573418557399</v>
      </c>
      <c r="LN57" s="33">
        <f t="shared" ref="LN57:LN62" si="1096">FC57/1.05/1.2</f>
        <v>531.93246385423197</v>
      </c>
      <c r="LO57" s="30">
        <f t="shared" ref="LO57:LO73" si="1097">LJ57/LN57</f>
        <v>0.74661459084452131</v>
      </c>
      <c r="LP57" s="31">
        <f t="shared" ref="LP57:LP73" si="1098">LL57/LN57</f>
        <v>3.2799330482938115E-2</v>
      </c>
      <c r="LQ57" s="139">
        <f t="shared" si="918"/>
        <v>1.1220751226771437</v>
      </c>
      <c r="LR57" s="32">
        <f t="shared" ref="LR57:LR62" si="1099">FG57*1.22</f>
        <v>4.3436640066666643E-2</v>
      </c>
      <c r="LS57" s="33">
        <f t="shared" si="919"/>
        <v>5.0243161565113312E-2</v>
      </c>
      <c r="LT57" s="33">
        <f t="shared" ref="LT57:LT62" si="1100">FF57</f>
        <v>1.1768208333333328E-3</v>
      </c>
      <c r="LU57" s="33">
        <f t="shared" si="920"/>
        <v>1.359110380416666E-3</v>
      </c>
      <c r="LV57" s="33">
        <f t="shared" ref="LV57:LV62" si="1101">FI57/1.05/1.2</f>
        <v>0.89416666666666633</v>
      </c>
      <c r="LW57" s="30">
        <f t="shared" ref="LW57:LW62" si="1102">LR57/LV57</f>
        <v>4.857778945013979E-2</v>
      </c>
      <c r="LX57" s="31">
        <f t="shared" ref="LX57:LX62" si="1103">LT57/LV57</f>
        <v>1.3161090400745572E-3</v>
      </c>
      <c r="LY57" s="139">
        <f t="shared" si="921"/>
        <v>1.0078160048971445</v>
      </c>
      <c r="LZ57" s="32">
        <f t="shared" ref="LZ57:LZ62" si="1104">FM57*1.22</f>
        <v>84.074036530505367</v>
      </c>
      <c r="MA57" s="33">
        <f t="shared" si="922"/>
        <v>97.24843805483556</v>
      </c>
      <c r="MB57" s="33">
        <f t="shared" ref="MB57:MB62" si="1105">FL57</f>
        <v>2.2778022788980214</v>
      </c>
      <c r="MC57" s="33">
        <f t="shared" si="923"/>
        <v>2.6306338518993249</v>
      </c>
      <c r="MD57" s="33">
        <f t="shared" ref="MD57:MD62" si="1106">FO57/1.05/1.2</f>
        <v>1730.7094226492131</v>
      </c>
      <c r="ME57" s="30">
        <f t="shared" ref="ME57:ME73" si="1107">LZ57/MD57</f>
        <v>4.8577788639881818E-2</v>
      </c>
      <c r="MF57" s="31">
        <f t="shared" ref="MF57:MF73" si="1108">MB57/MD57</f>
        <v>1.3161090181223883E-3</v>
      </c>
      <c r="MG57" s="139">
        <f t="shared" si="924"/>
        <v>1.0078160047667766</v>
      </c>
      <c r="MH57" s="32">
        <f t="shared" ref="MH57:MH62" si="1109">FS57*1.22</f>
        <v>65.422951138218991</v>
      </c>
      <c r="MI57" s="33">
        <f t="shared" si="925"/>
        <v>75.674727581577912</v>
      </c>
      <c r="MJ57" s="33">
        <f t="shared" ref="MJ57:MJ62" si="1110">FR57</f>
        <v>1.7724918814954078</v>
      </c>
      <c r="MK57" s="33">
        <f t="shared" si="926"/>
        <v>2.0470508739390465</v>
      </c>
      <c r="ML57" s="33">
        <f t="shared" ref="ML57:ML62" si="1111">FU57/1.05/1.2</f>
        <v>1346.7667400833268</v>
      </c>
      <c r="MM57" s="30">
        <f t="shared" ref="MM57:MM62" si="1112">MH57/ML57</f>
        <v>4.857778945013979E-2</v>
      </c>
      <c r="MN57" s="31">
        <f t="shared" ref="MN57:MN62" si="1113">MJ57/ML57</f>
        <v>1.3161090400745572E-3</v>
      </c>
      <c r="MO57" s="139">
        <f t="shared" ref="MO57:MO62" si="1114">1+MM57*(MK57*$GW$6-MK57)/MK57+MN57*(ML57*$GX$6-ML57)/ML57</f>
        <v>1.0078160048971445</v>
      </c>
      <c r="MP57" s="34">
        <v>3.3584987026296789</v>
      </c>
      <c r="MQ57" s="35">
        <v>3.9607987026296789</v>
      </c>
      <c r="MR57" s="35">
        <v>2.6311999999999998</v>
      </c>
      <c r="MS57" s="36">
        <v>3.0295999999999998</v>
      </c>
      <c r="MT57" s="34">
        <f t="shared" ref="MT57:MT62" si="1115">GS57</f>
        <v>1.0885788915561536</v>
      </c>
      <c r="MU57" s="35">
        <f t="shared" si="979"/>
        <v>1.077473546143342</v>
      </c>
      <c r="MV57" s="35">
        <f t="shared" ref="MV57:MV62" si="1116">HE57</f>
        <v>1.0913109882546785</v>
      </c>
      <c r="MW57" s="36">
        <f t="shared" ref="MW57:MW62" si="1117">HK57</f>
        <v>1.0957766414197716</v>
      </c>
      <c r="MX57" s="41">
        <f t="shared" ref="MX57:MX62" si="1118">MP57*MT57</f>
        <v>3.6559907950013959</v>
      </c>
      <c r="MY57" s="271">
        <f t="shared" ref="MY57:MY62" si="1119">MQ57*MU57</f>
        <v>4.2676558236823485</v>
      </c>
      <c r="MZ57" s="42">
        <f t="shared" ref="MZ57:MZ62" si="1120">MR57*MV57</f>
        <v>2.87145747229571</v>
      </c>
      <c r="NA57" s="140">
        <f t="shared" ref="NA57:NA62" si="1121">MS57*MW57</f>
        <v>3.3197649128453399</v>
      </c>
      <c r="NB57" s="34">
        <f t="shared" ref="NB57:NB62" si="1122">NF57/J57</f>
        <v>1.0885914871672218</v>
      </c>
      <c r="NC57" s="35">
        <f t="shared" si="980"/>
        <v>1.0775707117508173</v>
      </c>
      <c r="ND57" s="35">
        <f t="shared" ref="ND57:ND62" si="1123">NH57/L57</f>
        <v>1.0913253779377887</v>
      </c>
      <c r="NE57" s="141">
        <f t="shared" si="981"/>
        <v>1.0957882607565159</v>
      </c>
      <c r="NF57" s="37">
        <f t="shared" ref="NF57:NF62" si="1124">NN57+NO57+NP57+NQ57+NT57+NU57+NV57+NW57+NX57+NY57+NZ57+OA57+OB57</f>
        <v>3.6560330973448272</v>
      </c>
      <c r="NG57" s="38">
        <f t="shared" si="982"/>
        <v>4.2680406770943771</v>
      </c>
      <c r="NH57" s="38">
        <f t="shared" ref="NH57:NH62" si="1125">NF57-NN57-NP57</f>
        <v>2.8714953344299095</v>
      </c>
      <c r="NI57" s="39">
        <f t="shared" si="983"/>
        <v>3.3198001147879403</v>
      </c>
      <c r="NJ57" s="118">
        <f t="shared" ref="NJ57:NJ63" si="1126">MX57-NF57</f>
        <v>-4.2302343431277478E-5</v>
      </c>
      <c r="NK57" s="118">
        <f t="shared" ref="NK57:NK63" si="1127">MY57-NG57</f>
        <v>-3.8485341202854073E-4</v>
      </c>
      <c r="NL57" s="118">
        <f t="shared" ref="NL57:NL63" si="1128">MZ57-NH57</f>
        <v>-3.7862134199428965E-5</v>
      </c>
      <c r="NM57" s="118">
        <f t="shared" ref="NM57:NM63" si="1129">NA57-NI57</f>
        <v>-3.5201942600426861E-5</v>
      </c>
      <c r="NN57" s="119">
        <f t="shared" ref="NN57:NN62" si="1130">N57*HY57</f>
        <v>0.4483047803580309</v>
      </c>
      <c r="NO57" s="120">
        <f t="shared" ref="NO57:NO62" si="1131">O57*IG57</f>
        <v>0.61615246490118303</v>
      </c>
      <c r="NP57" s="120">
        <f>P57*IO57</f>
        <v>0.33623298255688672</v>
      </c>
      <c r="NQ57" s="120">
        <f t="shared" ref="NQ57:NQ62" si="1132">Q57*IW57</f>
        <v>1.7913038534530561E-2</v>
      </c>
      <c r="NR57" s="120">
        <f t="shared" si="975"/>
        <v>0.30663933026571538</v>
      </c>
      <c r="NS57" s="120">
        <f t="shared" ref="NS57:NS62" si="1133">S57*JM57</f>
        <v>0</v>
      </c>
      <c r="NT57" s="120">
        <f t="shared" ref="NT57:NT62" si="1134">T57*JU57</f>
        <v>0.70592240808154616</v>
      </c>
      <c r="NU57" s="120">
        <f t="shared" ref="NU57:NU62" si="1135">U57*KC57</f>
        <v>2.2877423311165181E-2</v>
      </c>
      <c r="NV57" s="120">
        <f t="shared" ref="NV57:NV62" si="1136">V57*KK57</f>
        <v>7.0547120342800116E-4</v>
      </c>
      <c r="NW57" s="120">
        <f t="shared" ref="NW57:NW62" si="1137">W57*KS57</f>
        <v>3.1297720346869277E-2</v>
      </c>
      <c r="NX57" s="120">
        <f t="shared" ref="NX57:NX62" si="1138">X57*LA57</f>
        <v>0.12350111590765765</v>
      </c>
      <c r="NY57" s="120">
        <f t="shared" ref="NY57:NY62" si="1139">Y57*LI57</f>
        <v>0.88494320575267815</v>
      </c>
      <c r="NZ57" s="120">
        <f t="shared" ref="NZ57:NZ62" si="1140">Z57*LQ57</f>
        <v>0.11927658554058038</v>
      </c>
      <c r="OA57" s="120">
        <f t="shared" ref="OA57:OA62" si="1141">AA57*LY57</f>
        <v>1.0078160048971445E-4</v>
      </c>
      <c r="OB57" s="120">
        <f t="shared" ref="OB57:OB62" si="1142">AB57*MG57</f>
        <v>0.34880511924978141</v>
      </c>
      <c r="OC57" s="121">
        <f t="shared" ref="OC57:OC62" si="1143">AC57*MO57</f>
        <v>0.30536824948383479</v>
      </c>
      <c r="OD57" s="4"/>
      <c r="OE57" s="4">
        <f t="shared" si="927"/>
        <v>26459.399975790333</v>
      </c>
      <c r="OF57" s="4"/>
      <c r="OG57" s="4"/>
      <c r="OH57" s="4">
        <f t="shared" si="928"/>
        <v>0</v>
      </c>
      <c r="OI57" s="4"/>
      <c r="OJ57" s="583">
        <f t="shared" si="929"/>
        <v>23897.720345548754</v>
      </c>
      <c r="OK57" s="284">
        <f t="shared" si="930"/>
        <v>1561.7070000000001</v>
      </c>
      <c r="OL57" s="584">
        <f>OK57/OJ57</f>
        <v>6.5349622366423221E-2</v>
      </c>
      <c r="OM57" s="585">
        <f t="shared" si="281"/>
        <v>2978.4900000000002</v>
      </c>
      <c r="ON57" s="284">
        <f>OM57*1.05</f>
        <v>3127.4145000000003</v>
      </c>
      <c r="OO57" s="33">
        <f>ON57/OK57</f>
        <v>2.0025616200734198</v>
      </c>
      <c r="OP57" s="586">
        <f t="shared" si="481"/>
        <v>6.5517023270867447E-2</v>
      </c>
      <c r="OQ57" s="33">
        <f t="shared" si="931"/>
        <v>0.2796041059122496</v>
      </c>
      <c r="OR57" s="39">
        <f t="shared" si="932"/>
        <v>0.58624343617796493</v>
      </c>
      <c r="OS57" s="587"/>
      <c r="OT57" s="284">
        <f t="shared" si="976"/>
        <v>0</v>
      </c>
      <c r="OU57" s="584"/>
      <c r="OV57" s="585">
        <f t="shared" si="283"/>
        <v>0</v>
      </c>
      <c r="OW57" s="284">
        <f>OV57*1.05</f>
        <v>0</v>
      </c>
      <c r="OX57" s="33"/>
      <c r="OY57" s="33"/>
      <c r="OZ57" s="33"/>
      <c r="PA57" s="588"/>
      <c r="PB57" s="32">
        <f t="shared" si="933"/>
        <v>4.2676558236823485</v>
      </c>
      <c r="PC57" s="589">
        <f t="shared" si="934"/>
        <v>1.0655170232708675</v>
      </c>
      <c r="PD57" s="590">
        <f t="shared" si="297"/>
        <v>4.5472599295945981</v>
      </c>
      <c r="PE57" s="591">
        <f t="shared" si="935"/>
        <v>0.4483047803580309</v>
      </c>
      <c r="PF57" s="592">
        <f t="shared" si="936"/>
        <v>0.61615246490118303</v>
      </c>
      <c r="PG57" s="592">
        <f t="shared" si="937"/>
        <v>0.33623298255688672</v>
      </c>
      <c r="PH57" s="592">
        <f t="shared" si="938"/>
        <v>1.7913038534530561E-2</v>
      </c>
      <c r="PI57" s="593">
        <f t="shared" si="284"/>
        <v>0.58624343617796493</v>
      </c>
      <c r="PJ57" s="593">
        <f t="shared" si="285"/>
        <v>0</v>
      </c>
      <c r="PK57" s="592">
        <f t="shared" si="939"/>
        <v>0.70592240808154616</v>
      </c>
      <c r="PL57" s="592">
        <f t="shared" si="940"/>
        <v>2.2877423311165181E-2</v>
      </c>
      <c r="PM57" s="592">
        <f t="shared" si="941"/>
        <v>7.0547120342800116E-4</v>
      </c>
      <c r="PN57" s="592">
        <f t="shared" si="942"/>
        <v>3.1297720346869277E-2</v>
      </c>
      <c r="PO57" s="592">
        <f t="shared" si="943"/>
        <v>0.12350111590765765</v>
      </c>
      <c r="PP57" s="592">
        <f t="shared" si="944"/>
        <v>0.88494320575267815</v>
      </c>
      <c r="PQ57" s="592">
        <f t="shared" si="945"/>
        <v>0.11927658554058038</v>
      </c>
      <c r="PR57" s="592">
        <f t="shared" si="946"/>
        <v>1.0078160048971445E-4</v>
      </c>
      <c r="PS57" s="592">
        <f t="shared" si="947"/>
        <v>0.34880511924978141</v>
      </c>
      <c r="PT57" s="594">
        <f t="shared" si="948"/>
        <v>0.30536824948383479</v>
      </c>
      <c r="PU57" s="334"/>
      <c r="PV57" s="310">
        <f t="shared" si="286"/>
        <v>4.5476447830066267</v>
      </c>
      <c r="PW57" s="281">
        <f t="shared" si="287"/>
        <v>-3.8485341202854073E-4</v>
      </c>
      <c r="PX57" s="4"/>
      <c r="QA57" s="133">
        <f t="shared" si="288"/>
        <v>1717.0974568688343</v>
      </c>
      <c r="QB57" s="323">
        <f t="shared" si="289"/>
        <v>0</v>
      </c>
      <c r="QC57" s="258"/>
      <c r="QD57" s="323">
        <v>0</v>
      </c>
      <c r="QF57" s="133">
        <f t="shared" si="949"/>
        <v>3282.8049568688352</v>
      </c>
      <c r="QH57" s="133">
        <f t="shared" si="290"/>
        <v>0</v>
      </c>
      <c r="QJ57" s="390">
        <f>'лист 1'!E205</f>
        <v>2978.4900000000002</v>
      </c>
      <c r="QK57" s="390">
        <f>'лист 1'!F205</f>
        <v>0</v>
      </c>
      <c r="QM57" s="389">
        <f t="shared" si="291"/>
        <v>0</v>
      </c>
      <c r="QN57" s="389">
        <f t="shared" si="292"/>
        <v>0</v>
      </c>
      <c r="QP57" s="4">
        <f t="shared" si="293"/>
        <v>23897.720345548754</v>
      </c>
      <c r="QQ57" s="4">
        <f t="shared" si="294"/>
        <v>25463.427845548758</v>
      </c>
      <c r="QS57" s="395">
        <f t="shared" si="295"/>
        <v>16.776246354734976</v>
      </c>
      <c r="QU57" s="5">
        <v>3</v>
      </c>
    </row>
    <row r="58" spans="1:463" ht="15.05" customHeight="1" x14ac:dyDescent="0.3">
      <c r="A58" s="452">
        <f t="shared" si="639"/>
        <v>47</v>
      </c>
      <c r="B58" s="25" t="s">
        <v>359</v>
      </c>
      <c r="C58" s="26">
        <v>9</v>
      </c>
      <c r="D58" s="256">
        <v>6131.02</v>
      </c>
      <c r="E58" s="27">
        <v>6131.02</v>
      </c>
      <c r="F58" s="28">
        <v>680.7</v>
      </c>
      <c r="G58" s="311">
        <f t="shared" si="280"/>
        <v>5450.3200000000006</v>
      </c>
      <c r="H58" s="27"/>
      <c r="I58" s="257"/>
      <c r="J58" s="32">
        <v>3.3770994596231336</v>
      </c>
      <c r="K58" s="33">
        <v>3.9819994596231334</v>
      </c>
      <c r="L58" s="33">
        <v>2.6528999999999998</v>
      </c>
      <c r="M58" s="122">
        <v>3.0596999999999999</v>
      </c>
      <c r="N58" s="1">
        <v>0.40679999999999999</v>
      </c>
      <c r="O58" s="2">
        <v>0.53700000000000003</v>
      </c>
      <c r="P58" s="2">
        <v>0.31739945962313371</v>
      </c>
      <c r="Q58" s="2">
        <v>1.6400000000000001E-2</v>
      </c>
      <c r="R58" s="2">
        <v>0.30740000000000001</v>
      </c>
      <c r="S58" s="2">
        <v>0</v>
      </c>
      <c r="T58" s="2">
        <v>0.63470000000000004</v>
      </c>
      <c r="U58" s="2">
        <v>2.3300000000000001E-2</v>
      </c>
      <c r="V58" s="2">
        <v>6.9999999999999999E-4</v>
      </c>
      <c r="W58" s="2">
        <v>2.86E-2</v>
      </c>
      <c r="X58" s="2">
        <v>0.1123</v>
      </c>
      <c r="Y58" s="2">
        <v>0.83689999999999998</v>
      </c>
      <c r="Z58" s="2">
        <v>0.123</v>
      </c>
      <c r="AA58" s="2">
        <v>2.0000000000000001E-4</v>
      </c>
      <c r="AB58" s="2">
        <v>0.33979999999999999</v>
      </c>
      <c r="AC58" s="3">
        <v>0.29749999999999999</v>
      </c>
      <c r="AD58" s="123">
        <v>961.78</v>
      </c>
      <c r="AE58" s="60">
        <v>211.5916</v>
      </c>
      <c r="AF58" s="60">
        <v>647.32891433999998</v>
      </c>
      <c r="AG58" s="60">
        <f t="shared" si="832"/>
        <v>64.06873196788716</v>
      </c>
      <c r="AH58" s="60">
        <f t="shared" si="833"/>
        <v>202.5751104535596</v>
      </c>
      <c r="AI58" s="60">
        <v>24.290772864416699</v>
      </c>
      <c r="AJ58" s="60">
        <v>134.68436408269807</v>
      </c>
      <c r="AK58" s="60">
        <f t="shared" si="834"/>
        <v>2.6054690231797943</v>
      </c>
      <c r="AL58" s="60">
        <f t="shared" si="835"/>
        <v>78.826448397952532</v>
      </c>
      <c r="AM58" s="60">
        <v>98.983782564355749</v>
      </c>
      <c r="AN58" s="124">
        <v>2494.3913206217644</v>
      </c>
      <c r="AO58" s="123">
        <v>1228.45</v>
      </c>
      <c r="AP58" s="60">
        <v>270.25900000000001</v>
      </c>
      <c r="AQ58" s="60">
        <v>826.81195785</v>
      </c>
      <c r="AR58" s="60">
        <f t="shared" si="836"/>
        <v>81.832886716245909</v>
      </c>
      <c r="AS58" s="60">
        <f t="shared" si="837"/>
        <v>258.74253408957901</v>
      </c>
      <c r="AT58" s="125">
        <v>109.46714898225</v>
      </c>
      <c r="AU58" s="126">
        <v>11.701376945200789</v>
      </c>
      <c r="AV58" s="60">
        <v>177.75413179875423</v>
      </c>
      <c r="AW58" s="60">
        <f t="shared" si="838"/>
        <v>3.4386536796469009</v>
      </c>
      <c r="AX58" s="60">
        <f t="shared" si="839"/>
        <v>104.0338052095933</v>
      </c>
      <c r="AY58" s="60">
        <v>130.63711193155021</v>
      </c>
      <c r="AZ58" s="124">
        <v>3292.0552206750654</v>
      </c>
      <c r="BA58" s="127">
        <v>247</v>
      </c>
      <c r="BB58" s="60">
        <v>1259.0001666666665</v>
      </c>
      <c r="BC58" s="60">
        <v>131.2957089327208</v>
      </c>
      <c r="BD58" s="61">
        <v>105.03656714617665</v>
      </c>
      <c r="BE58" s="61">
        <v>26.259141786544149</v>
      </c>
      <c r="BF58" s="60">
        <v>49.235899374999995</v>
      </c>
      <c r="BG58" s="61">
        <v>39.388719500000001</v>
      </c>
      <c r="BH58" s="61">
        <v>9.8471798749999948</v>
      </c>
      <c r="BI58" s="60">
        <v>105.08581957313025</v>
      </c>
      <c r="BJ58" s="61">
        <f t="shared" si="840"/>
        <v>61.503367449926799</v>
      </c>
      <c r="BK58" s="60">
        <f t="shared" si="841"/>
        <v>2.0328851796422049</v>
      </c>
      <c r="BL58" s="60">
        <v>77.230879727375878</v>
      </c>
      <c r="BM58" s="124">
        <v>1946.218169129872</v>
      </c>
      <c r="BN58" s="123">
        <v>36.82</v>
      </c>
      <c r="BO58" s="60">
        <v>8.1004000000000005</v>
      </c>
      <c r="BP58" s="60">
        <v>24.78181146</v>
      </c>
      <c r="BQ58" s="60">
        <f t="shared" si="842"/>
        <v>2.4527550074420401</v>
      </c>
      <c r="BR58" s="60">
        <f t="shared" si="843"/>
        <v>7.7552200782923997</v>
      </c>
      <c r="BS58" s="60">
        <v>4.5433794430083303</v>
      </c>
      <c r="BT58" s="60">
        <v>5.4199281359196085</v>
      </c>
      <c r="BU58" s="60">
        <f t="shared" si="844"/>
        <v>0.10484850978936483</v>
      </c>
      <c r="BV58" s="60">
        <f t="shared" si="845"/>
        <v>3.1721105002533974</v>
      </c>
      <c r="BW58" s="60">
        <v>3.9832759519463972</v>
      </c>
      <c r="BX58" s="124">
        <v>100.37855398904919</v>
      </c>
      <c r="BY58" s="59">
        <v>1239.45</v>
      </c>
      <c r="BZ58" s="60">
        <v>90.479849999999999</v>
      </c>
      <c r="CA58" s="61">
        <f t="shared" si="846"/>
        <v>52.954960849800003</v>
      </c>
      <c r="CB58" s="61">
        <f t="shared" si="847"/>
        <v>1.75033269825</v>
      </c>
      <c r="CC58" s="60">
        <v>66.496492500000002</v>
      </c>
      <c r="CD58" s="62">
        <v>1675.7116109999999</v>
      </c>
      <c r="CE58" s="123"/>
      <c r="CF58" s="60">
        <v>0</v>
      </c>
      <c r="CG58" s="61">
        <f t="shared" si="848"/>
        <v>0</v>
      </c>
      <c r="CH58" s="61">
        <f t="shared" si="849"/>
        <v>0</v>
      </c>
      <c r="CI58" s="60">
        <v>0</v>
      </c>
      <c r="CJ58" s="124">
        <v>0</v>
      </c>
      <c r="CK58" s="128">
        <v>1438.5081699628586</v>
      </c>
      <c r="CL58" s="129">
        <v>316.47179739182889</v>
      </c>
      <c r="CM58" s="129">
        <v>150.1983501441907</v>
      </c>
      <c r="CN58" s="130">
        <v>97.491445240654897</v>
      </c>
      <c r="CO58" s="131">
        <f t="shared" si="990"/>
        <v>47.522204982557227</v>
      </c>
      <c r="CP58" s="129">
        <v>968.19223931801184</v>
      </c>
      <c r="CQ58" s="131">
        <f t="shared" si="850"/>
        <v>95.825858694260916</v>
      </c>
      <c r="CR58" s="129">
        <v>302.98607937217861</v>
      </c>
      <c r="CS58" s="129">
        <v>209.75605064763295</v>
      </c>
      <c r="CT58" s="131">
        <f t="shared" si="851"/>
        <v>4.0577307997784597</v>
      </c>
      <c r="CU58" s="131">
        <f t="shared" si="852"/>
        <v>122.76350425043884</v>
      </c>
      <c r="CV58" s="129">
        <f t="shared" si="991"/>
        <v>3083.1266074645227</v>
      </c>
      <c r="CW58" s="124">
        <f t="shared" si="992"/>
        <v>3884.739525405299</v>
      </c>
      <c r="CX58" s="123">
        <v>105.52650000000001</v>
      </c>
      <c r="CY58" s="60">
        <v>7.7034345000000002</v>
      </c>
      <c r="CZ58" s="60">
        <f t="shared" si="853"/>
        <v>0.1490229404025</v>
      </c>
      <c r="DA58" s="60">
        <f t="shared" si="854"/>
        <v>4.5085737029460002</v>
      </c>
      <c r="DB58" s="60">
        <v>5.6614967250000001</v>
      </c>
      <c r="DC58" s="124">
        <v>142.66971747000002</v>
      </c>
      <c r="DD58" s="123">
        <v>3.48</v>
      </c>
      <c r="DE58" s="60">
        <v>0.25403999999999999</v>
      </c>
      <c r="DF58" s="60">
        <f t="shared" si="855"/>
        <v>4.9144037999999998E-3</v>
      </c>
      <c r="DG58" s="60">
        <f t="shared" si="856"/>
        <v>0.14868148272000001</v>
      </c>
      <c r="DH58" s="60">
        <v>0.18670200000000001</v>
      </c>
      <c r="DI58" s="124">
        <v>4.7048903999999991</v>
      </c>
      <c r="DJ58" s="59">
        <v>67.886529594456007</v>
      </c>
      <c r="DK58" s="60">
        <v>14.935036510780321</v>
      </c>
      <c r="DL58" s="60">
        <v>1.1092746652792895</v>
      </c>
      <c r="DM58" s="60">
        <v>45.691232403137398</v>
      </c>
      <c r="DN58" s="60">
        <f t="shared" si="857"/>
        <v>4.5222440358681215</v>
      </c>
      <c r="DO58" s="60">
        <f t="shared" si="858"/>
        <v>14.298614268237817</v>
      </c>
      <c r="DP58" s="60">
        <v>9.4624113416766686</v>
      </c>
      <c r="DQ58" s="60">
        <f t="shared" si="859"/>
        <v>0.18305034740473516</v>
      </c>
      <c r="DR58" s="60">
        <f t="shared" si="860"/>
        <v>5.5380465611204208</v>
      </c>
      <c r="DS58" s="60">
        <v>6.9542242257664846</v>
      </c>
      <c r="DT58" s="62">
        <v>175.24645048931541</v>
      </c>
      <c r="DU58" s="123">
        <v>264.47000000000003</v>
      </c>
      <c r="DV58" s="60">
        <v>58.183399999999999</v>
      </c>
      <c r="DW58" s="60">
        <v>178.00232690999999</v>
      </c>
      <c r="DX58" s="60">
        <f t="shared" si="861"/>
        <v>17.617602303590342</v>
      </c>
      <c r="DY58" s="60">
        <f t="shared" si="862"/>
        <v>55.704048183215399</v>
      </c>
      <c r="DZ58" s="60">
        <v>5.1166157652499997</v>
      </c>
      <c r="EA58" s="60">
        <v>3.67930175507917</v>
      </c>
      <c r="EB58" s="60"/>
      <c r="EC58" s="60">
        <v>37.189970043414029</v>
      </c>
      <c r="ED58" s="60">
        <f t="shared" si="863"/>
        <v>0.71943997048984443</v>
      </c>
      <c r="EE58" s="60">
        <f t="shared" si="864"/>
        <v>21.766099387368843</v>
      </c>
      <c r="EF58" s="60">
        <v>27.332080723687159</v>
      </c>
      <c r="EG58" s="124">
        <v>688.76843423691628</v>
      </c>
      <c r="EH58" s="128">
        <v>1111.3846665873016</v>
      </c>
      <c r="EI58" s="129">
        <v>244.50462664920627</v>
      </c>
      <c r="EJ58" s="129">
        <v>1691.5030871189256</v>
      </c>
      <c r="EK58" s="129">
        <v>748.02078400058303</v>
      </c>
      <c r="EL58" s="129">
        <f t="shared" si="865"/>
        <v>74.034609075673714</v>
      </c>
      <c r="EM58" s="129">
        <v>234.08562414514245</v>
      </c>
      <c r="EN58" s="129">
        <v>277.06516099798921</v>
      </c>
      <c r="EO58" s="129">
        <f t="shared" si="866"/>
        <v>5.3598255395061019</v>
      </c>
      <c r="EP58" s="129">
        <f t="shared" si="867"/>
        <v>162.15737264697114</v>
      </c>
      <c r="EQ58" s="129">
        <v>4072.4783253540058</v>
      </c>
      <c r="ER58" s="124">
        <v>5131.3226899460478</v>
      </c>
      <c r="ES58" s="123">
        <v>282.93</v>
      </c>
      <c r="ET58" s="60">
        <v>62.244599999999998</v>
      </c>
      <c r="EU58" s="60">
        <v>190.42688529</v>
      </c>
      <c r="EV58" s="60">
        <f t="shared" si="868"/>
        <v>18.847310544692462</v>
      </c>
      <c r="EW58" s="60">
        <f t="shared" si="869"/>
        <v>59.5921894826526</v>
      </c>
      <c r="EX58" s="60">
        <v>22.306546390425002</v>
      </c>
      <c r="EY58" s="60">
        <v>40.727286312670998</v>
      </c>
      <c r="EZ58" s="60">
        <f t="shared" si="870"/>
        <v>0.78786935371862055</v>
      </c>
      <c r="FA58" s="60">
        <f t="shared" si="871"/>
        <v>23.836377405644331</v>
      </c>
      <c r="FB58" s="60">
        <v>29.931765899654799</v>
      </c>
      <c r="FC58" s="124">
        <v>754.28050067130096</v>
      </c>
      <c r="FD58" s="123">
        <v>0.83333333333333293</v>
      </c>
      <c r="FE58" s="60">
        <v>6.0833333333333302E-2</v>
      </c>
      <c r="FF58" s="60">
        <f t="shared" si="872"/>
        <v>1.1768208333333328E-3</v>
      </c>
      <c r="FG58" s="60">
        <f t="shared" si="873"/>
        <v>3.5603803333333316E-2</v>
      </c>
      <c r="FH58" s="60">
        <v>4.4708333333333301E-2</v>
      </c>
      <c r="FI58" s="124">
        <v>1.1266499999999995</v>
      </c>
      <c r="FJ58" s="123">
        <v>1541.1362750000001</v>
      </c>
      <c r="FK58" s="60">
        <v>112.50294807500001</v>
      </c>
      <c r="FL58" s="60">
        <f t="shared" si="874"/>
        <v>2.1763695305108754</v>
      </c>
      <c r="FM58" s="60">
        <f t="shared" si="875"/>
        <v>65.844375413959099</v>
      </c>
      <c r="FN58" s="60">
        <v>82.682000000000002</v>
      </c>
      <c r="FO58" s="124">
        <v>2083.5854676899999</v>
      </c>
      <c r="FP58" s="123">
        <v>1199.24875</v>
      </c>
      <c r="FQ58" s="60">
        <v>87.545158749999999</v>
      </c>
      <c r="FR58" s="60">
        <f t="shared" si="876"/>
        <v>1.6935610960187502</v>
      </c>
      <c r="FS58" s="60">
        <f t="shared" si="877"/>
        <v>51.237379971294999</v>
      </c>
      <c r="FT58" s="60">
        <v>64.339695437500097</v>
      </c>
      <c r="FU58" s="62">
        <v>1621.3603250249998</v>
      </c>
      <c r="FV58" s="132">
        <f t="shared" si="993"/>
        <v>6578.5198266964326</v>
      </c>
      <c r="FW58" s="133">
        <f t="shared" si="994"/>
        <v>1989.9305501959441</v>
      </c>
      <c r="FX58" s="133">
        <f t="shared" si="995"/>
        <v>203.64886857393469</v>
      </c>
      <c r="FY58" s="133">
        <f t="shared" si="996"/>
        <v>1259.0001666666665</v>
      </c>
      <c r="FZ58" s="133">
        <f t="shared" si="997"/>
        <v>1239.45</v>
      </c>
      <c r="GA58" s="133">
        <f t="shared" si="998"/>
        <v>0</v>
      </c>
      <c r="GB58" s="133">
        <f t="shared" si="999"/>
        <v>105.52650000000001</v>
      </c>
      <c r="GC58" s="133">
        <f t="shared" si="1000"/>
        <v>3.48</v>
      </c>
      <c r="GD58" s="133">
        <f t="shared" si="1001"/>
        <v>1541.1362750000001</v>
      </c>
      <c r="GE58" s="133">
        <f t="shared" si="1002"/>
        <v>1199.24875</v>
      </c>
      <c r="GF58" s="133">
        <f t="shared" si="1003"/>
        <v>3629.2561515717321</v>
      </c>
      <c r="GG58" s="134">
        <f t="shared" si="1004"/>
        <v>1385.6020924888867</v>
      </c>
      <c r="GH58" s="134">
        <f t="shared" si="1005"/>
        <v>359.20199834566063</v>
      </c>
      <c r="GI58" s="133">
        <f t="shared" si="1006"/>
        <v>1295.6913875922191</v>
      </c>
      <c r="GJ58" s="134">
        <f t="shared" si="1007"/>
        <v>925.15858258065418</v>
      </c>
      <c r="GK58" s="135">
        <f t="shared" si="1008"/>
        <v>25.065149892971487</v>
      </c>
      <c r="GL58" s="132">
        <f t="shared" si="1009"/>
        <v>19044.888476296932</v>
      </c>
      <c r="GM58" s="136">
        <f t="shared" si="1010"/>
        <v>23996.559480134136</v>
      </c>
      <c r="GN58" s="114">
        <f t="shared" si="1011"/>
        <v>20699.487544109135</v>
      </c>
      <c r="GO58" s="115">
        <f t="shared" si="1012"/>
        <v>11040.32896591494</v>
      </c>
      <c r="GP58" s="115">
        <f t="shared" si="1013"/>
        <v>736.43487500305548</v>
      </c>
      <c r="GQ58" s="30">
        <f t="shared" si="1014"/>
        <v>0.5333624294992223</v>
      </c>
      <c r="GR58" s="31">
        <f t="shared" si="1015"/>
        <v>3.5577444776532033E-2</v>
      </c>
      <c r="GS58" s="137">
        <f t="shared" si="878"/>
        <v>1.089088838898413</v>
      </c>
      <c r="GT58" s="116">
        <f t="shared" si="1016"/>
        <v>23996.559480134136</v>
      </c>
      <c r="GU58" s="115">
        <f t="shared" si="1017"/>
        <v>11200.493432225127</v>
      </c>
      <c r="GV58" s="115">
        <f t="shared" si="1018"/>
        <v>740.77418118383412</v>
      </c>
      <c r="GW58" s="24">
        <f t="shared" si="1019"/>
        <v>0.46675413787954062</v>
      </c>
      <c r="GX58" s="117">
        <f t="shared" si="1020"/>
        <v>3.0870016253667268E-2</v>
      </c>
      <c r="GY58" s="137">
        <f t="shared" si="879"/>
        <v>1.0779221389234173</v>
      </c>
      <c r="GZ58" s="114">
        <f t="shared" si="1021"/>
        <v>16258.878054357498</v>
      </c>
      <c r="HA58" s="115">
        <f t="shared" si="1022"/>
        <v>9034.7672972043674</v>
      </c>
      <c r="HB58" s="115">
        <f t="shared" si="1023"/>
        <v>467.88808525377937</v>
      </c>
      <c r="HC58" s="30">
        <f t="shared" si="1024"/>
        <v>0.55568208747238768</v>
      </c>
      <c r="HD58" s="31">
        <f t="shared" si="1025"/>
        <v>2.8777390647098305E-2</v>
      </c>
      <c r="HE58" s="137">
        <f t="shared" si="880"/>
        <v>1.0915330009181585</v>
      </c>
      <c r="HF58" s="114">
        <f t="shared" si="1026"/>
        <v>18753.269374979263</v>
      </c>
      <c r="HG58" s="115">
        <f t="shared" si="1027"/>
        <v>10945.785989470911</v>
      </c>
      <c r="HH58" s="115">
        <f t="shared" si="1028"/>
        <v>551.89757850252374</v>
      </c>
      <c r="HI58" s="30">
        <f t="shared" si="1029"/>
        <v>0.58367347957337246</v>
      </c>
      <c r="HJ58" s="31">
        <f t="shared" si="1030"/>
        <v>2.9429406012738725E-2</v>
      </c>
      <c r="HK58" s="138">
        <f t="shared" si="881"/>
        <v>1.0960202492405207</v>
      </c>
      <c r="HL58" s="29">
        <f t="shared" si="1031"/>
        <v>3.6779613293254165</v>
      </c>
      <c r="HM58" s="30">
        <f t="shared" si="1032"/>
        <v>4.2922853747088601</v>
      </c>
      <c r="HN58" s="30">
        <f t="shared" si="1033"/>
        <v>2.8957278981357826</v>
      </c>
      <c r="HO58" s="31">
        <f t="shared" si="1034"/>
        <v>3.3534931566012207</v>
      </c>
      <c r="HR58" s="32">
        <f t="shared" si="1035"/>
        <v>1516.6815017988447</v>
      </c>
      <c r="HS58" s="33">
        <f t="shared" si="882"/>
        <v>1754.3454931307238</v>
      </c>
      <c r="HT58" s="33">
        <f t="shared" si="1036"/>
        <v>66.674200991066954</v>
      </c>
      <c r="HU58" s="33">
        <f t="shared" si="883"/>
        <v>77.002034724583226</v>
      </c>
      <c r="HV58" s="33">
        <f t="shared" si="1037"/>
        <v>1979.6756512871148</v>
      </c>
      <c r="HW58" s="30">
        <f t="shared" si="1038"/>
        <v>0.76612625952779301</v>
      </c>
      <c r="HX58" s="31">
        <f t="shared" si="1039"/>
        <v>3.3679355983247942E-2</v>
      </c>
      <c r="HY58" s="139">
        <f t="shared" si="884"/>
        <v>1.1252689171098103</v>
      </c>
      <c r="HZ58" s="32">
        <f t="shared" si="1040"/>
        <v>1941.2961339449903</v>
      </c>
      <c r="IA58" s="33">
        <f t="shared" si="885"/>
        <v>2245.4972381341704</v>
      </c>
      <c r="IB58" s="33">
        <f t="shared" si="1041"/>
        <v>96.972917341093606</v>
      </c>
      <c r="IC58" s="33">
        <f t="shared" si="886"/>
        <v>111.994022237229</v>
      </c>
      <c r="ID58" s="33">
        <f t="shared" si="1042"/>
        <v>2612.7422386310041</v>
      </c>
      <c r="IE58" s="30">
        <f t="shared" si="1043"/>
        <v>0.74301096573620262</v>
      </c>
      <c r="IF58" s="31">
        <f t="shared" si="1044"/>
        <v>3.7115378588553155E-2</v>
      </c>
      <c r="IG58" s="139">
        <f t="shared" si="887"/>
        <v>1.1221789904742299</v>
      </c>
      <c r="IH58" s="32">
        <f t="shared" si="1045"/>
        <v>75.034108288910687</v>
      </c>
      <c r="II58" s="33">
        <f t="shared" si="888"/>
        <v>86.79195305778299</v>
      </c>
      <c r="IJ58" s="33">
        <f t="shared" si="1046"/>
        <v>146.45817182581885</v>
      </c>
      <c r="IK58" s="33">
        <f t="shared" si="889"/>
        <v>169.1445426416382</v>
      </c>
      <c r="IL58" s="33">
        <f t="shared" si="1047"/>
        <v>1544.6175945475175</v>
      </c>
      <c r="IM58" s="30">
        <f t="shared" si="1048"/>
        <v>4.8577789450139783E-2</v>
      </c>
      <c r="IN58" s="31">
        <f t="shared" si="1049"/>
        <v>9.4818401876823444E-2</v>
      </c>
      <c r="IO58" s="139">
        <f t="shared" si="890"/>
        <v>1.0222995100575569</v>
      </c>
      <c r="IP58" s="32">
        <f t="shared" si="1050"/>
        <v>58.251743305825869</v>
      </c>
      <c r="IQ58" s="33">
        <f t="shared" si="891"/>
        <v>67.379791481848784</v>
      </c>
      <c r="IR58" s="33">
        <f t="shared" si="1051"/>
        <v>2.5576035172314051</v>
      </c>
      <c r="IS58" s="33">
        <f t="shared" si="892"/>
        <v>2.9537763020505499</v>
      </c>
      <c r="IT58" s="33">
        <f t="shared" si="1052"/>
        <v>79.665519038927926</v>
      </c>
      <c r="IU58" s="30">
        <f t="shared" si="1053"/>
        <v>0.73120396388005227</v>
      </c>
      <c r="IV58" s="31">
        <f t="shared" si="1054"/>
        <v>3.2104272313617295E-2</v>
      </c>
      <c r="IW58" s="139">
        <f t="shared" si="893"/>
        <v>1.1195526129213835</v>
      </c>
      <c r="IX58" s="32">
        <f t="shared" si="1055"/>
        <v>64.605052236755995</v>
      </c>
      <c r="IY58" s="33">
        <f t="shared" si="894"/>
        <v>74.728663922255663</v>
      </c>
      <c r="IZ58" s="33">
        <f t="shared" si="1056"/>
        <v>1.75033269825</v>
      </c>
      <c r="JA58" s="33">
        <f t="shared" si="895"/>
        <v>2.0214592332089252</v>
      </c>
      <c r="JB58" s="33">
        <f t="shared" si="1057"/>
        <v>1329.92985</v>
      </c>
      <c r="JC58" s="30">
        <f t="shared" si="1058"/>
        <v>4.857778945013979E-2</v>
      </c>
      <c r="JD58" s="31">
        <f t="shared" si="1059"/>
        <v>1.3161090400745574E-3</v>
      </c>
      <c r="JE58" s="139">
        <f t="shared" si="1060"/>
        <v>1.0078160048971445</v>
      </c>
      <c r="JF58" s="32">
        <f t="shared" si="1061"/>
        <v>0</v>
      </c>
      <c r="JG58" s="33">
        <f t="shared" si="896"/>
        <v>0</v>
      </c>
      <c r="JH58" s="33">
        <f t="shared" si="1062"/>
        <v>0</v>
      </c>
      <c r="JI58" s="33">
        <f t="shared" si="897"/>
        <v>0</v>
      </c>
      <c r="JJ58" s="33">
        <f t="shared" si="1063"/>
        <v>0</v>
      </c>
      <c r="JK58" s="30"/>
      <c r="JL58" s="31"/>
      <c r="JM58" s="139"/>
      <c r="JN58" s="32">
        <f t="shared" si="1064"/>
        <v>2274.3944593742808</v>
      </c>
      <c r="JO58" s="33">
        <f t="shared" si="898"/>
        <v>2630.7920711582306</v>
      </c>
      <c r="JP58" s="33">
        <f t="shared" si="1065"/>
        <v>147.40579447659658</v>
      </c>
      <c r="JQ58" s="33">
        <f t="shared" si="899"/>
        <v>170.23895204102141</v>
      </c>
      <c r="JR58" s="33">
        <f t="shared" si="1066"/>
        <v>3083.1266074645232</v>
      </c>
      <c r="JS58" s="30">
        <f t="shared" si="1067"/>
        <v>0.73769090567600104</v>
      </c>
      <c r="JT58" s="31">
        <f t="shared" si="1068"/>
        <v>4.7810490208126409E-2</v>
      </c>
      <c r="JU58" s="139">
        <f t="shared" si="900"/>
        <v>1.1230020098526681</v>
      </c>
      <c r="JV58" s="32">
        <f t="shared" si="1069"/>
        <v>5.50045991759412</v>
      </c>
      <c r="JW58" s="33">
        <f t="shared" si="901"/>
        <v>6.3623819866811191</v>
      </c>
      <c r="JX58" s="33">
        <f t="shared" si="1070"/>
        <v>0.1490229404025</v>
      </c>
      <c r="JY58" s="33">
        <f t="shared" si="902"/>
        <v>0.17210659387084726</v>
      </c>
      <c r="JZ58" s="33">
        <f t="shared" si="1071"/>
        <v>113.22993450000001</v>
      </c>
      <c r="KA58" s="30">
        <f t="shared" si="1072"/>
        <v>4.857778945013979E-2</v>
      </c>
      <c r="KB58" s="31">
        <f t="shared" si="1073"/>
        <v>1.3161090400745572E-3</v>
      </c>
      <c r="KC58" s="139">
        <f t="shared" si="903"/>
        <v>1.0078160048971445</v>
      </c>
      <c r="KD58" s="32">
        <f t="shared" si="1074"/>
        <v>0.1813914089184</v>
      </c>
      <c r="KE58" s="33">
        <f t="shared" si="904"/>
        <v>0.20981544269591329</v>
      </c>
      <c r="KF58" s="33">
        <f t="shared" si="1075"/>
        <v>4.9144037999999998E-3</v>
      </c>
      <c r="KG58" s="33">
        <f t="shared" si="905"/>
        <v>5.6756449486199999E-3</v>
      </c>
      <c r="KH58" s="33">
        <f t="shared" si="1076"/>
        <v>3.7340399999999994</v>
      </c>
      <c r="KI58" s="30">
        <f t="shared" si="1077"/>
        <v>4.8577789450139804E-2</v>
      </c>
      <c r="KJ58" s="31">
        <f t="shared" si="1078"/>
        <v>1.3161090400745574E-3</v>
      </c>
      <c r="KK58" s="139">
        <f t="shared" si="906"/>
        <v>1.0078160048971445</v>
      </c>
      <c r="KL58" s="32">
        <f t="shared" si="1079"/>
        <v>107.02229231705337</v>
      </c>
      <c r="KM58" s="33">
        <f t="shared" si="907"/>
        <v>123.79268552313565</v>
      </c>
      <c r="KN58" s="33">
        <f t="shared" si="1080"/>
        <v>4.7052943832728564</v>
      </c>
      <c r="KO58" s="33">
        <f t="shared" si="908"/>
        <v>5.4341444832418224</v>
      </c>
      <c r="KP58" s="33">
        <f t="shared" si="1081"/>
        <v>139.08448451532971</v>
      </c>
      <c r="KQ58" s="30">
        <f t="shared" si="1082"/>
        <v>0.76947685926288578</v>
      </c>
      <c r="KR58" s="31">
        <f t="shared" si="1083"/>
        <v>3.3830476488225722E-2</v>
      </c>
      <c r="KS58" s="139">
        <f t="shared" si="909"/>
        <v>1.1258173646545204</v>
      </c>
      <c r="KT58" s="32">
        <f t="shared" si="1084"/>
        <v>417.16698003611282</v>
      </c>
      <c r="KU58" s="33">
        <f t="shared" si="910"/>
        <v>482.53704580777173</v>
      </c>
      <c r="KV58" s="33">
        <f t="shared" si="1085"/>
        <v>18.337042274080186</v>
      </c>
      <c r="KW58" s="33">
        <f t="shared" si="911"/>
        <v>21.177450122335209</v>
      </c>
      <c r="KX58" s="33">
        <f t="shared" si="1086"/>
        <v>546.64161447374306</v>
      </c>
      <c r="KY58" s="30">
        <f t="shared" si="1087"/>
        <v>0.76314530213314136</v>
      </c>
      <c r="KZ58" s="31">
        <f t="shared" si="1088"/>
        <v>3.3544907282138457E-2</v>
      </c>
      <c r="LA58" s="139">
        <f t="shared" si="912"/>
        <v>1.1247809749822666</v>
      </c>
      <c r="LB58" s="32">
        <f t="shared" si="1089"/>
        <v>1839.3057493228864</v>
      </c>
      <c r="LC58" s="33">
        <f t="shared" si="913"/>
        <v>2127.524960241783</v>
      </c>
      <c r="LD58" s="33">
        <f t="shared" si="1090"/>
        <v>79.394434615179819</v>
      </c>
      <c r="LE58" s="33">
        <f t="shared" si="914"/>
        <v>91.692632537071177</v>
      </c>
      <c r="LF58" s="33">
        <f t="shared" si="1091"/>
        <v>4072.4783253540063</v>
      </c>
      <c r="LG58" s="30">
        <f t="shared" si="1092"/>
        <v>0.45164285783227637</v>
      </c>
      <c r="LH58" s="31">
        <f t="shared" si="1093"/>
        <v>1.9495360876666749E-2</v>
      </c>
      <c r="LI58" s="139">
        <f t="shared" si="915"/>
        <v>1.0737922672221136</v>
      </c>
      <c r="LJ58" s="32">
        <f t="shared" si="1094"/>
        <v>446.95745160372223</v>
      </c>
      <c r="LK58" s="33">
        <f t="shared" si="916"/>
        <v>516.99568427002555</v>
      </c>
      <c r="LL58" s="33">
        <f t="shared" si="1095"/>
        <v>19.635179898411081</v>
      </c>
      <c r="LM58" s="33">
        <f t="shared" si="917"/>
        <v>22.67666926467496</v>
      </c>
      <c r="LN58" s="33">
        <f t="shared" si="1096"/>
        <v>598.63531799309601</v>
      </c>
      <c r="LO58" s="30">
        <f t="shared" si="1097"/>
        <v>0.74662726733553153</v>
      </c>
      <c r="LP58" s="31">
        <f t="shared" si="1098"/>
        <v>3.2799902224675513E-2</v>
      </c>
      <c r="LQ58" s="139">
        <f t="shared" si="918"/>
        <v>1.1220771976460802</v>
      </c>
      <c r="LR58" s="32">
        <f t="shared" si="1099"/>
        <v>4.3436640066666643E-2</v>
      </c>
      <c r="LS58" s="33">
        <f t="shared" si="919"/>
        <v>5.0243161565113312E-2</v>
      </c>
      <c r="LT58" s="33">
        <f t="shared" si="1100"/>
        <v>1.1768208333333328E-3</v>
      </c>
      <c r="LU58" s="33">
        <f t="shared" si="920"/>
        <v>1.359110380416666E-3</v>
      </c>
      <c r="LV58" s="33">
        <f t="shared" si="1101"/>
        <v>0.89416666666666633</v>
      </c>
      <c r="LW58" s="30">
        <f t="shared" si="1102"/>
        <v>4.857778945013979E-2</v>
      </c>
      <c r="LX58" s="31">
        <f t="shared" si="1103"/>
        <v>1.3161090400745572E-3</v>
      </c>
      <c r="LY58" s="139">
        <f t="shared" si="921"/>
        <v>1.0078160048971445</v>
      </c>
      <c r="LZ58" s="32">
        <f t="shared" si="1104"/>
        <v>80.330138005030093</v>
      </c>
      <c r="MA58" s="33">
        <f t="shared" si="922"/>
        <v>92.917870630418321</v>
      </c>
      <c r="MB58" s="33">
        <f t="shared" si="1105"/>
        <v>2.1763695305108754</v>
      </c>
      <c r="MC58" s="33">
        <f t="shared" si="923"/>
        <v>2.5134891707870102</v>
      </c>
      <c r="MD58" s="33">
        <f t="shared" si="1106"/>
        <v>1653.6392600714285</v>
      </c>
      <c r="ME58" s="30">
        <f t="shared" si="1107"/>
        <v>4.8577788363321911E-2</v>
      </c>
      <c r="MF58" s="31">
        <f t="shared" si="1108"/>
        <v>1.3161090106296024E-3</v>
      </c>
      <c r="MG58" s="139">
        <f t="shared" si="924"/>
        <v>1.0078160047222791</v>
      </c>
      <c r="MH58" s="32">
        <f t="shared" si="1109"/>
        <v>62.509603564979898</v>
      </c>
      <c r="MI58" s="33">
        <f t="shared" si="925"/>
        <v>72.304858443612247</v>
      </c>
      <c r="MJ58" s="33">
        <f t="shared" si="1110"/>
        <v>1.6935610960187502</v>
      </c>
      <c r="MK58" s="33">
        <f t="shared" si="926"/>
        <v>1.9558937097920546</v>
      </c>
      <c r="ML58" s="33">
        <f t="shared" si="1111"/>
        <v>1286.7939087499999</v>
      </c>
      <c r="MM58" s="30">
        <f t="shared" si="1112"/>
        <v>4.8577789450139797E-2</v>
      </c>
      <c r="MN58" s="31">
        <f t="shared" si="1113"/>
        <v>1.3161090400745576E-3</v>
      </c>
      <c r="MO58" s="139">
        <f t="shared" si="1114"/>
        <v>1.0078160048971445</v>
      </c>
      <c r="MP58" s="34">
        <v>3.3770994596231336</v>
      </c>
      <c r="MQ58" s="35">
        <v>3.9819994596231334</v>
      </c>
      <c r="MR58" s="35">
        <v>2.6528999999999998</v>
      </c>
      <c r="MS58" s="36">
        <v>3.0596999999999999</v>
      </c>
      <c r="MT58" s="34">
        <f t="shared" si="1115"/>
        <v>1.089088838898413</v>
      </c>
      <c r="MU58" s="35">
        <f t="shared" si="979"/>
        <v>1.0779221389234173</v>
      </c>
      <c r="MV58" s="35">
        <f t="shared" si="1116"/>
        <v>1.0915330009181585</v>
      </c>
      <c r="MW58" s="36">
        <f t="shared" si="1117"/>
        <v>1.0960202492405207</v>
      </c>
      <c r="MX58" s="41">
        <f t="shared" si="1118"/>
        <v>3.6779613293254165</v>
      </c>
      <c r="MY58" s="271">
        <f t="shared" si="1119"/>
        <v>4.2922853747088601</v>
      </c>
      <c r="MZ58" s="42">
        <f t="shared" si="1120"/>
        <v>2.8957278981357826</v>
      </c>
      <c r="NA58" s="140">
        <f t="shared" si="1121"/>
        <v>3.3534931566012207</v>
      </c>
      <c r="NB58" s="34">
        <f t="shared" si="1122"/>
        <v>1.0891018927637575</v>
      </c>
      <c r="NC58" s="35">
        <f t="shared" si="980"/>
        <v>1.0780095171824977</v>
      </c>
      <c r="ND58" s="35">
        <f t="shared" si="1123"/>
        <v>1.0915483832716966</v>
      </c>
      <c r="NE58" s="141">
        <f t="shared" si="981"/>
        <v>1.0960316702492907</v>
      </c>
      <c r="NF58" s="37">
        <f t="shared" si="1124"/>
        <v>3.6780054135270177</v>
      </c>
      <c r="NG58" s="38">
        <f t="shared" si="982"/>
        <v>4.2926333148893008</v>
      </c>
      <c r="NH58" s="38">
        <f t="shared" si="1125"/>
        <v>2.8957687059814838</v>
      </c>
      <c r="NI58" s="39">
        <f t="shared" si="983"/>
        <v>3.3535281014617544</v>
      </c>
      <c r="NJ58" s="118">
        <f t="shared" si="1126"/>
        <v>-4.4084201601179984E-5</v>
      </c>
      <c r="NK58" s="118">
        <f t="shared" si="1127"/>
        <v>-3.4794018044070896E-4</v>
      </c>
      <c r="NL58" s="118">
        <f t="shared" si="1128"/>
        <v>-4.0807845701262835E-5</v>
      </c>
      <c r="NM58" s="118">
        <f t="shared" si="1129"/>
        <v>-3.4944860533681066E-5</v>
      </c>
      <c r="NN58" s="119">
        <f t="shared" si="1130"/>
        <v>0.45775939548027078</v>
      </c>
      <c r="NO58" s="120">
        <f t="shared" si="1131"/>
        <v>0.60261011788466146</v>
      </c>
      <c r="NP58" s="120">
        <f>P58*IO58</f>
        <v>0.32447731206526292</v>
      </c>
      <c r="NQ58" s="120">
        <f t="shared" si="1132"/>
        <v>1.8360662851910691E-2</v>
      </c>
      <c r="NR58" s="120">
        <f t="shared" si="975"/>
        <v>0.31480263990538221</v>
      </c>
      <c r="NS58" s="120">
        <f t="shared" si="1133"/>
        <v>0</v>
      </c>
      <c r="NT58" s="120">
        <f t="shared" si="1134"/>
        <v>0.71276937565348852</v>
      </c>
      <c r="NU58" s="120">
        <f t="shared" si="1135"/>
        <v>2.3482112914103469E-2</v>
      </c>
      <c r="NV58" s="120">
        <f t="shared" si="1136"/>
        <v>7.0547120342800116E-4</v>
      </c>
      <c r="NW58" s="120">
        <f t="shared" si="1137"/>
        <v>3.2198376629119285E-2</v>
      </c>
      <c r="NX58" s="120">
        <f t="shared" si="1138"/>
        <v>0.12631290349050853</v>
      </c>
      <c r="NY58" s="120">
        <f t="shared" si="1139"/>
        <v>0.89865674843818688</v>
      </c>
      <c r="NZ58" s="120">
        <f t="shared" si="1140"/>
        <v>0.13801549531046786</v>
      </c>
      <c r="OA58" s="120">
        <f t="shared" si="1141"/>
        <v>2.0156320097942891E-4</v>
      </c>
      <c r="OB58" s="120">
        <f t="shared" si="1142"/>
        <v>0.34245587840463043</v>
      </c>
      <c r="OC58" s="121">
        <f t="shared" si="1143"/>
        <v>0.29982526145690047</v>
      </c>
      <c r="OD58" s="4"/>
      <c r="OE58" s="4">
        <f t="shared" si="927"/>
        <v>25897.917100355007</v>
      </c>
      <c r="OF58" s="4"/>
      <c r="OG58" s="4"/>
      <c r="OH58" s="4">
        <f t="shared" si="928"/>
        <v>0</v>
      </c>
      <c r="OI58" s="4"/>
      <c r="OJ58" s="583">
        <f t="shared" si="929"/>
        <v>23394.328823483196</v>
      </c>
      <c r="OK58" s="284">
        <f t="shared" si="930"/>
        <v>1561.7070000000001</v>
      </c>
      <c r="OL58" s="584">
        <f t="shared" ref="OL58:OL59" si="1144">OK58/OJ58</f>
        <v>6.6755794183433068E-2</v>
      </c>
      <c r="OM58" s="585">
        <f t="shared" si="281"/>
        <v>2978.4900000000002</v>
      </c>
      <c r="ON58" s="284">
        <f t="shared" ref="ON58:ON59" si="1145">OM58*1.05</f>
        <v>3127.4145000000003</v>
      </c>
      <c r="OO58" s="33">
        <f t="shared" ref="OO58:OO59" si="1146">ON58/OK58</f>
        <v>2.0025616200734198</v>
      </c>
      <c r="OP58" s="586">
        <f t="shared" si="481"/>
        <v>6.6926797165830429E-2</v>
      </c>
      <c r="OQ58" s="33">
        <f t="shared" si="931"/>
        <v>0.28726891265100107</v>
      </c>
      <c r="OR58" s="39">
        <f t="shared" si="932"/>
        <v>0.60207155255638334</v>
      </c>
      <c r="OS58" s="587"/>
      <c r="OT58" s="284">
        <f t="shared" si="976"/>
        <v>0</v>
      </c>
      <c r="OU58" s="584"/>
      <c r="OV58" s="585">
        <f t="shared" si="283"/>
        <v>0</v>
      </c>
      <c r="OW58" s="284">
        <f t="shared" ref="OW58:OW59" si="1147">OV58*1.05</f>
        <v>0</v>
      </c>
      <c r="OX58" s="33"/>
      <c r="OY58" s="33"/>
      <c r="OZ58" s="33"/>
      <c r="PA58" s="588"/>
      <c r="PB58" s="32">
        <f t="shared" si="933"/>
        <v>4.2922853747088601</v>
      </c>
      <c r="PC58" s="589">
        <f t="shared" si="934"/>
        <v>1.0669267971658305</v>
      </c>
      <c r="PD58" s="590">
        <f t="shared" si="297"/>
        <v>4.5795542873598611</v>
      </c>
      <c r="PE58" s="591">
        <f t="shared" si="935"/>
        <v>0.45775939548027078</v>
      </c>
      <c r="PF58" s="592">
        <f t="shared" si="936"/>
        <v>0.60261011788466146</v>
      </c>
      <c r="PG58" s="592">
        <f t="shared" si="937"/>
        <v>0.32447731206526292</v>
      </c>
      <c r="PH58" s="592">
        <f t="shared" si="938"/>
        <v>1.8360662851910691E-2</v>
      </c>
      <c r="PI58" s="593">
        <f t="shared" si="284"/>
        <v>0.60207155255638334</v>
      </c>
      <c r="PJ58" s="593">
        <f t="shared" si="285"/>
        <v>0</v>
      </c>
      <c r="PK58" s="592">
        <f t="shared" si="939"/>
        <v>0.71276937565348852</v>
      </c>
      <c r="PL58" s="592">
        <f t="shared" si="940"/>
        <v>2.3482112914103469E-2</v>
      </c>
      <c r="PM58" s="592">
        <f t="shared" si="941"/>
        <v>7.0547120342800116E-4</v>
      </c>
      <c r="PN58" s="592">
        <f t="shared" si="942"/>
        <v>3.2198376629119285E-2</v>
      </c>
      <c r="PO58" s="592">
        <f t="shared" si="943"/>
        <v>0.12631290349050853</v>
      </c>
      <c r="PP58" s="592">
        <f t="shared" si="944"/>
        <v>0.89865674843818688</v>
      </c>
      <c r="PQ58" s="592">
        <f t="shared" si="945"/>
        <v>0.13801549531046786</v>
      </c>
      <c r="PR58" s="592">
        <f t="shared" si="946"/>
        <v>2.0156320097942891E-4</v>
      </c>
      <c r="PS58" s="592">
        <f t="shared" si="947"/>
        <v>0.34245587840463043</v>
      </c>
      <c r="PT58" s="594">
        <f t="shared" si="948"/>
        <v>0.29982526145690047</v>
      </c>
      <c r="PU58" s="334"/>
      <c r="PV58" s="310">
        <f t="shared" si="286"/>
        <v>4.5799022275403019</v>
      </c>
      <c r="PW58" s="281">
        <f t="shared" si="287"/>
        <v>-3.4794018044070896E-4</v>
      </c>
      <c r="PX58" s="4"/>
      <c r="QA58" s="133">
        <f t="shared" si="288"/>
        <v>1715.7751243291029</v>
      </c>
      <c r="QB58" s="323">
        <f t="shared" si="289"/>
        <v>0</v>
      </c>
      <c r="QC58" s="258"/>
      <c r="QD58" s="323">
        <v>0</v>
      </c>
      <c r="QF58" s="133">
        <f t="shared" si="949"/>
        <v>3281.4826243291077</v>
      </c>
      <c r="QH58" s="133">
        <f t="shared" si="290"/>
        <v>0</v>
      </c>
      <c r="QJ58" s="390">
        <f>'лист 1'!E208</f>
        <v>2978.4900000000002</v>
      </c>
      <c r="QK58" s="390">
        <f>'лист 1'!F208</f>
        <v>0</v>
      </c>
      <c r="QM58" s="389">
        <f t="shared" si="291"/>
        <v>0</v>
      </c>
      <c r="QN58" s="389">
        <f t="shared" si="292"/>
        <v>0</v>
      </c>
      <c r="QP58" s="4">
        <f t="shared" si="293"/>
        <v>23394.328823483196</v>
      </c>
      <c r="QQ58" s="4">
        <f t="shared" si="294"/>
        <v>24960.0363234832</v>
      </c>
      <c r="QS58" s="395">
        <f t="shared" si="295"/>
        <v>17.236134759060064</v>
      </c>
      <c r="QU58" s="5">
        <v>3</v>
      </c>
    </row>
    <row r="59" spans="1:463" ht="15.05" customHeight="1" x14ac:dyDescent="0.3">
      <c r="A59" s="452">
        <f t="shared" si="639"/>
        <v>48</v>
      </c>
      <c r="B59" s="25" t="s">
        <v>360</v>
      </c>
      <c r="C59" s="26">
        <v>9</v>
      </c>
      <c r="D59" s="256">
        <v>6298.56</v>
      </c>
      <c r="E59" s="27">
        <v>6298.56</v>
      </c>
      <c r="F59" s="28">
        <v>695.2</v>
      </c>
      <c r="G59" s="311">
        <f t="shared" si="280"/>
        <v>5603.3600000000006</v>
      </c>
      <c r="H59" s="27"/>
      <c r="I59" s="257"/>
      <c r="J59" s="32">
        <v>3.3309896373419048</v>
      </c>
      <c r="K59" s="33">
        <v>3.9031896373419048</v>
      </c>
      <c r="L59" s="33">
        <v>2.6172</v>
      </c>
      <c r="M59" s="122">
        <v>3.0257000000000001</v>
      </c>
      <c r="N59" s="1">
        <v>0.40849999999999997</v>
      </c>
      <c r="O59" s="2">
        <v>0.52939999999999998</v>
      </c>
      <c r="P59" s="2">
        <v>0.30528963734190484</v>
      </c>
      <c r="Q59" s="2">
        <v>1.6E-2</v>
      </c>
      <c r="R59" s="2">
        <v>0.25969999999999999</v>
      </c>
      <c r="S59" s="2">
        <v>8.5000000000000006E-3</v>
      </c>
      <c r="T59" s="2">
        <v>0.62639999999999996</v>
      </c>
      <c r="U59" s="2">
        <v>2.2700000000000001E-2</v>
      </c>
      <c r="V59" s="2">
        <v>6.9999999999999999E-4</v>
      </c>
      <c r="W59" s="2">
        <v>2.7799999999999998E-2</v>
      </c>
      <c r="X59" s="2">
        <v>0.11020000000000001</v>
      </c>
      <c r="Y59" s="2">
        <v>0.81730000000000003</v>
      </c>
      <c r="Z59" s="2">
        <v>0.11899999999999999</v>
      </c>
      <c r="AA59" s="2">
        <v>1E-4</v>
      </c>
      <c r="AB59" s="2">
        <v>0.34760000000000002</v>
      </c>
      <c r="AC59" s="3">
        <v>0.30399999999999999</v>
      </c>
      <c r="AD59" s="123">
        <v>992.16</v>
      </c>
      <c r="AE59" s="60">
        <v>218.27520000000001</v>
      </c>
      <c r="AF59" s="60">
        <v>667.77626448000001</v>
      </c>
      <c r="AG59" s="60">
        <f t="shared" si="832"/>
        <v>66.092488000643527</v>
      </c>
      <c r="AH59" s="60">
        <f t="shared" si="833"/>
        <v>208.9739042063712</v>
      </c>
      <c r="AI59" s="60">
        <v>25.111930235208298</v>
      </c>
      <c r="AJ59" s="60">
        <v>138.94260793467788</v>
      </c>
      <c r="AK59" s="60">
        <f t="shared" si="834"/>
        <v>2.6878447504963439</v>
      </c>
      <c r="AL59" s="60">
        <f t="shared" si="835"/>
        <v>81.318662260713054</v>
      </c>
      <c r="AM59" s="60">
        <v>102.11330013249432</v>
      </c>
      <c r="AN59" s="124">
        <v>2573.2551633388562</v>
      </c>
      <c r="AO59" s="123">
        <v>1243.54</v>
      </c>
      <c r="AP59" s="60">
        <v>273.5788</v>
      </c>
      <c r="AQ59" s="60">
        <v>836.96832761999997</v>
      </c>
      <c r="AR59" s="60">
        <f t="shared" si="836"/>
        <v>82.838103257861889</v>
      </c>
      <c r="AS59" s="60">
        <f t="shared" si="837"/>
        <v>261.92086844540279</v>
      </c>
      <c r="AT59" s="125">
        <v>112.2313878464</v>
      </c>
      <c r="AU59" s="126">
        <v>13.471980035593013</v>
      </c>
      <c r="AV59" s="60">
        <v>180.0412516290472</v>
      </c>
      <c r="AW59" s="60">
        <f t="shared" si="838"/>
        <v>3.482898012763918</v>
      </c>
      <c r="AX59" s="60">
        <f t="shared" si="839"/>
        <v>105.3723832584292</v>
      </c>
      <c r="AY59" s="60">
        <v>132.31798835477238</v>
      </c>
      <c r="AZ59" s="124">
        <v>3334.4133065402634</v>
      </c>
      <c r="BA59" s="127">
        <v>244</v>
      </c>
      <c r="BB59" s="60">
        <v>1243.7086666666664</v>
      </c>
      <c r="BC59" s="60">
        <v>129.70102420884157</v>
      </c>
      <c r="BD59" s="61">
        <v>103.76081936707327</v>
      </c>
      <c r="BE59" s="61">
        <v>25.940204841768306</v>
      </c>
      <c r="BF59" s="60">
        <v>48.637892499999992</v>
      </c>
      <c r="BG59" s="61">
        <v>38.910314</v>
      </c>
      <c r="BH59" s="61">
        <v>9.7275784999999928</v>
      </c>
      <c r="BI59" s="60">
        <v>103.80947358641207</v>
      </c>
      <c r="BJ59" s="61">
        <f t="shared" si="840"/>
        <v>60.756362986972221</v>
      </c>
      <c r="BK59" s="60">
        <f t="shared" si="841"/>
        <v>2.0081942665291415</v>
      </c>
      <c r="BL59" s="60">
        <v>76.29285284809599</v>
      </c>
      <c r="BM59" s="124">
        <v>1922.5798917720188</v>
      </c>
      <c r="BN59" s="123">
        <v>36.86</v>
      </c>
      <c r="BO59" s="60">
        <v>8.1091999999999995</v>
      </c>
      <c r="BP59" s="60">
        <v>24.808733579999998</v>
      </c>
      <c r="BQ59" s="60">
        <f t="shared" si="842"/>
        <v>2.4554195973469199</v>
      </c>
      <c r="BR59" s="60">
        <f t="shared" si="843"/>
        <v>7.7636450865251998</v>
      </c>
      <c r="BS59" s="60">
        <v>4.5456203977583298</v>
      </c>
      <c r="BT59" s="60">
        <v>5.4256194403763569</v>
      </c>
      <c r="BU59" s="60">
        <f t="shared" si="844"/>
        <v>0.10495860807408063</v>
      </c>
      <c r="BV59" s="60">
        <f t="shared" si="845"/>
        <v>3.1754414386301897</v>
      </c>
      <c r="BW59" s="60">
        <v>3.9874586709067339</v>
      </c>
      <c r="BX59" s="124">
        <v>100.48395850684969</v>
      </c>
      <c r="BY59" s="59">
        <v>1076.1300000000001</v>
      </c>
      <c r="BZ59" s="60">
        <v>78.557490000000001</v>
      </c>
      <c r="CA59" s="61">
        <f t="shared" si="846"/>
        <v>45.97718505732</v>
      </c>
      <c r="CB59" s="61">
        <f t="shared" si="847"/>
        <v>1.5196946440500001</v>
      </c>
      <c r="CC59" s="60">
        <v>57.734374500000001</v>
      </c>
      <c r="CD59" s="62">
        <v>1454.9062374</v>
      </c>
      <c r="CE59" s="123">
        <v>35.299999999999997</v>
      </c>
      <c r="CF59" s="60">
        <v>2.5768999999999997</v>
      </c>
      <c r="CG59" s="61">
        <f t="shared" si="848"/>
        <v>1.5081771091999998</v>
      </c>
      <c r="CH59" s="61">
        <f t="shared" si="849"/>
        <v>4.9850130499999999E-2</v>
      </c>
      <c r="CI59" s="60">
        <v>1.893845</v>
      </c>
      <c r="CJ59" s="124">
        <v>47.724893999999999</v>
      </c>
      <c r="CK59" s="128">
        <v>1457.9278485148086</v>
      </c>
      <c r="CL59" s="129">
        <v>320.74412667325794</v>
      </c>
      <c r="CM59" s="129">
        <v>153.08386869384262</v>
      </c>
      <c r="CN59" s="130">
        <v>100.1555560632618</v>
      </c>
      <c r="CO59" s="131">
        <f t="shared" si="990"/>
        <v>48.820825803036961</v>
      </c>
      <c r="CP59" s="129">
        <v>981.26271222643754</v>
      </c>
      <c r="CQ59" s="131">
        <f t="shared" si="850"/>
        <v>97.11949567989943</v>
      </c>
      <c r="CR59" s="129">
        <v>307.07635316414138</v>
      </c>
      <c r="CS59" s="129">
        <v>212.65035459590925</v>
      </c>
      <c r="CT59" s="131">
        <f t="shared" si="851"/>
        <v>4.113721109657865</v>
      </c>
      <c r="CU59" s="131">
        <f t="shared" si="852"/>
        <v>124.45744773363862</v>
      </c>
      <c r="CV59" s="129">
        <f t="shared" si="991"/>
        <v>3125.6689107042557</v>
      </c>
      <c r="CW59" s="124">
        <f t="shared" si="992"/>
        <v>3938.3428274873622</v>
      </c>
      <c r="CX59" s="123">
        <v>105.57090000000001</v>
      </c>
      <c r="CY59" s="60">
        <v>7.7066756999999999</v>
      </c>
      <c r="CZ59" s="60">
        <f t="shared" si="853"/>
        <v>0.14908564141650002</v>
      </c>
      <c r="DA59" s="60">
        <f t="shared" si="854"/>
        <v>4.5104706735875997</v>
      </c>
      <c r="DB59" s="60">
        <v>5.6638787849999996</v>
      </c>
      <c r="DC59" s="124">
        <v>142.729745382</v>
      </c>
      <c r="DD59" s="123">
        <v>3.48</v>
      </c>
      <c r="DE59" s="60">
        <v>0.25403999999999999</v>
      </c>
      <c r="DF59" s="60">
        <f t="shared" si="855"/>
        <v>4.9144037999999998E-3</v>
      </c>
      <c r="DG59" s="60">
        <f t="shared" si="856"/>
        <v>0.14868148272000001</v>
      </c>
      <c r="DH59" s="60">
        <v>0.18670200000000001</v>
      </c>
      <c r="DI59" s="124">
        <v>4.7048903999999991</v>
      </c>
      <c r="DJ59" s="59">
        <v>67.992126926448009</v>
      </c>
      <c r="DK59" s="60">
        <v>14.958267923818562</v>
      </c>
      <c r="DL59" s="60">
        <v>1.1111893662882029</v>
      </c>
      <c r="DM59" s="60">
        <v>45.762305004226612</v>
      </c>
      <c r="DN59" s="60">
        <f t="shared" si="857"/>
        <v>4.5292783754883246</v>
      </c>
      <c r="DO59" s="60">
        <f t="shared" si="858"/>
        <v>14.320855728022675</v>
      </c>
      <c r="DP59" s="60">
        <v>9.4771439131170396</v>
      </c>
      <c r="DQ59" s="60">
        <f t="shared" si="859"/>
        <v>0.18333534899924914</v>
      </c>
      <c r="DR59" s="60">
        <f t="shared" si="860"/>
        <v>5.5466690637421836</v>
      </c>
      <c r="DS59" s="60">
        <v>6.9650516566949223</v>
      </c>
      <c r="DT59" s="62">
        <v>175.51930174871202</v>
      </c>
      <c r="DU59" s="123">
        <v>266.39999999999998</v>
      </c>
      <c r="DV59" s="60">
        <v>58.607999999999997</v>
      </c>
      <c r="DW59" s="60">
        <v>179.30131919999999</v>
      </c>
      <c r="DX59" s="60">
        <f t="shared" si="861"/>
        <v>17.746168766500801</v>
      </c>
      <c r="DY59" s="60">
        <f t="shared" si="862"/>
        <v>56.110554830447995</v>
      </c>
      <c r="DZ59" s="60">
        <v>5.1539621273333296</v>
      </c>
      <c r="EA59" s="60">
        <v>3.70747611579583</v>
      </c>
      <c r="EB59" s="60"/>
      <c r="EC59" s="60">
        <v>37.461465293348425</v>
      </c>
      <c r="ED59" s="60">
        <f t="shared" si="863"/>
        <v>0.72469204609982529</v>
      </c>
      <c r="EE59" s="60">
        <f t="shared" si="864"/>
        <v>21.924996869307446</v>
      </c>
      <c r="EF59" s="60">
        <v>27.531611136823884</v>
      </c>
      <c r="EG59" s="124">
        <v>693.79660064796178</v>
      </c>
      <c r="EH59" s="128">
        <v>1116.0684768650794</v>
      </c>
      <c r="EI59" s="129">
        <v>245.53506491031737</v>
      </c>
      <c r="EJ59" s="129">
        <v>1694.7791197167505</v>
      </c>
      <c r="EK59" s="129">
        <v>751.17323655947234</v>
      </c>
      <c r="EL59" s="129">
        <f t="shared" si="865"/>
        <v>74.346619915237227</v>
      </c>
      <c r="EM59" s="129">
        <v>235.07215264892127</v>
      </c>
      <c r="EN59" s="129">
        <v>277.95158055776812</v>
      </c>
      <c r="EO59" s="129">
        <f t="shared" si="866"/>
        <v>5.3769733258900247</v>
      </c>
      <c r="EP59" s="129">
        <f t="shared" si="867"/>
        <v>162.67616564988384</v>
      </c>
      <c r="EQ59" s="129">
        <v>4085.5074786093878</v>
      </c>
      <c r="ER59" s="124">
        <v>5147.7394230478285</v>
      </c>
      <c r="ES59" s="123">
        <v>281.27</v>
      </c>
      <c r="ET59" s="60">
        <v>61.879399999999997</v>
      </c>
      <c r="EU59" s="60">
        <v>189.30961730999999</v>
      </c>
      <c r="EV59" s="60">
        <f t="shared" si="868"/>
        <v>18.736730063639939</v>
      </c>
      <c r="EW59" s="60">
        <f t="shared" si="869"/>
        <v>59.242551640991394</v>
      </c>
      <c r="EX59" s="60">
        <v>22.200325135275001</v>
      </c>
      <c r="EY59" s="60">
        <v>40.490131998505099</v>
      </c>
      <c r="EZ59" s="60">
        <f t="shared" si="870"/>
        <v>0.78328160351108123</v>
      </c>
      <c r="FA59" s="60">
        <f t="shared" si="871"/>
        <v>23.697578574501083</v>
      </c>
      <c r="FB59" s="60">
        <v>29.757473722189001</v>
      </c>
      <c r="FC59" s="124">
        <v>749.88833779916285</v>
      </c>
      <c r="FD59" s="123">
        <v>0.83333333333333293</v>
      </c>
      <c r="FE59" s="60">
        <v>6.0833333333333302E-2</v>
      </c>
      <c r="FF59" s="60">
        <f t="shared" si="872"/>
        <v>1.1768208333333328E-3</v>
      </c>
      <c r="FG59" s="60">
        <f t="shared" si="873"/>
        <v>3.5603803333333316E-2</v>
      </c>
      <c r="FH59" s="60">
        <v>4.4708333333333301E-2</v>
      </c>
      <c r="FI59" s="124">
        <v>1.1266499999999995</v>
      </c>
      <c r="FJ59" s="123">
        <v>1619.19043766666</v>
      </c>
      <c r="FK59" s="60">
        <v>118.200901949666</v>
      </c>
      <c r="FL59" s="60">
        <f t="shared" si="874"/>
        <v>2.2865964482162888</v>
      </c>
      <c r="FM59" s="60">
        <f t="shared" si="875"/>
        <v>69.179205482277126</v>
      </c>
      <c r="FN59" s="60">
        <v>86.869500000000002</v>
      </c>
      <c r="FO59" s="124">
        <v>2189.1130075395913</v>
      </c>
      <c r="FP59" s="123">
        <v>1259.9872833333302</v>
      </c>
      <c r="FQ59" s="60">
        <v>91.979071683333103</v>
      </c>
      <c r="FR59" s="60">
        <f t="shared" si="876"/>
        <v>1.779335141714079</v>
      </c>
      <c r="FS59" s="60">
        <f t="shared" si="877"/>
        <v>53.832407325961</v>
      </c>
      <c r="FT59" s="60">
        <v>67.598317750833303</v>
      </c>
      <c r="FU59" s="62">
        <v>1703.477607320996</v>
      </c>
      <c r="FV59" s="132">
        <f t="shared" si="993"/>
        <v>6663.9065118137278</v>
      </c>
      <c r="FW59" s="133">
        <f t="shared" si="994"/>
        <v>1996.1331904711237</v>
      </c>
      <c r="FX59" s="133">
        <f t="shared" si="995"/>
        <v>204.96393920570324</v>
      </c>
      <c r="FY59" s="133">
        <f t="shared" si="996"/>
        <v>1243.7086666666664</v>
      </c>
      <c r="FZ59" s="133">
        <f t="shared" si="997"/>
        <v>1076.1300000000001</v>
      </c>
      <c r="GA59" s="133">
        <f t="shared" si="998"/>
        <v>35.299999999999997</v>
      </c>
      <c r="GB59" s="133">
        <f t="shared" si="999"/>
        <v>105.57090000000001</v>
      </c>
      <c r="GC59" s="133">
        <f t="shared" si="1000"/>
        <v>3.48</v>
      </c>
      <c r="GD59" s="133">
        <f t="shared" si="1001"/>
        <v>1619.19043766666</v>
      </c>
      <c r="GE59" s="133">
        <f t="shared" si="1002"/>
        <v>1259.9872833333302</v>
      </c>
      <c r="GF59" s="133">
        <f t="shared" si="1003"/>
        <v>3676.3625159801363</v>
      </c>
      <c r="GG59" s="134">
        <f t="shared" si="1004"/>
        <v>1403.5866806160052</v>
      </c>
      <c r="GH59" s="134">
        <f t="shared" si="1005"/>
        <v>363.86430365661801</v>
      </c>
      <c r="GI59" s="133">
        <f t="shared" si="1006"/>
        <v>1305.5855416154941</v>
      </c>
      <c r="GJ59" s="134">
        <f t="shared" si="1007"/>
        <v>932.22327529966435</v>
      </c>
      <c r="GK59" s="135">
        <f t="shared" si="1008"/>
        <v>25.256552302551729</v>
      </c>
      <c r="GL59" s="132">
        <f t="shared" si="1009"/>
        <v>19190.318986752845</v>
      </c>
      <c r="GM59" s="136">
        <f t="shared" si="1010"/>
        <v>24179.801923308583</v>
      </c>
      <c r="GN59" s="114">
        <f t="shared" si="1011"/>
        <v>20973.693184587588</v>
      </c>
      <c r="GO59" s="115">
        <f t="shared" si="1012"/>
        <v>11183.897074075197</v>
      </c>
      <c r="GP59" s="115">
        <f t="shared" si="1013"/>
        <v>744.32725321324745</v>
      </c>
      <c r="GQ59" s="30">
        <f t="shared" si="1014"/>
        <v>0.53323451314209303</v>
      </c>
      <c r="GR59" s="31">
        <f t="shared" si="1015"/>
        <v>3.5488611693824744E-2</v>
      </c>
      <c r="GS59" s="137">
        <f t="shared" si="878"/>
        <v>1.0890550341607395</v>
      </c>
      <c r="GT59" s="116">
        <f t="shared" si="1016"/>
        <v>24179.801923308583</v>
      </c>
      <c r="GU59" s="115">
        <f t="shared" si="1017"/>
        <v>11339.64274933904</v>
      </c>
      <c r="GV59" s="115">
        <f t="shared" si="1018"/>
        <v>748.54684190774014</v>
      </c>
      <c r="GW59" s="24">
        <f t="shared" si="1019"/>
        <v>0.46897169734082783</v>
      </c>
      <c r="GX59" s="117">
        <f t="shared" si="1020"/>
        <v>3.0957525801159028E-2</v>
      </c>
      <c r="GY59" s="137">
        <f t="shared" si="879"/>
        <v>1.0782831857199073</v>
      </c>
      <c r="GZ59" s="114">
        <f t="shared" si="1021"/>
        <v>16477.85812947671</v>
      </c>
      <c r="HA59" s="115">
        <f t="shared" si="1022"/>
        <v>9119.116307718421</v>
      </c>
      <c r="HB59" s="115">
        <f t="shared" si="1023"/>
        <v>475.36808112847223</v>
      </c>
      <c r="HC59" s="30">
        <f t="shared" si="1024"/>
        <v>0.55341636249468174</v>
      </c>
      <c r="HD59" s="31">
        <f t="shared" si="1025"/>
        <v>2.8848899984039889E-2</v>
      </c>
      <c r="HE59" s="137">
        <f t="shared" si="880"/>
        <v>1.0911890386104446</v>
      </c>
      <c r="HF59" s="114">
        <f t="shared" si="1026"/>
        <v>19051.113292815568</v>
      </c>
      <c r="HG59" s="115">
        <f t="shared" si="1027"/>
        <v>11090.502392891623</v>
      </c>
      <c r="HH59" s="115">
        <f t="shared" si="1028"/>
        <v>562.0313003949085</v>
      </c>
      <c r="HI59" s="30">
        <f t="shared" si="1029"/>
        <v>0.58214458244148926</v>
      </c>
      <c r="HJ59" s="31">
        <f t="shared" si="1030"/>
        <v>2.9501231332599239E-2</v>
      </c>
      <c r="HK59" s="138">
        <f t="shared" si="881"/>
        <v>1.095791796802001</v>
      </c>
      <c r="HL59" s="29">
        <f t="shared" si="1031"/>
        <v>3.6276310332844575</v>
      </c>
      <c r="HM59" s="30">
        <f t="shared" si="1032"/>
        <v>4.208743756621959</v>
      </c>
      <c r="HN59" s="30">
        <f t="shared" si="1033"/>
        <v>2.8558599518512557</v>
      </c>
      <c r="HO59" s="31">
        <f t="shared" si="1034"/>
        <v>3.3155372395838145</v>
      </c>
      <c r="HR59" s="32">
        <f t="shared" si="1035"/>
        <v>1564.5921310898427</v>
      </c>
      <c r="HS59" s="33">
        <f t="shared" si="882"/>
        <v>1809.7637180316212</v>
      </c>
      <c r="HT59" s="33">
        <f t="shared" si="1036"/>
        <v>68.780332751139866</v>
      </c>
      <c r="HU59" s="33">
        <f t="shared" si="883"/>
        <v>79.434406294291435</v>
      </c>
      <c r="HV59" s="33">
        <f t="shared" si="1037"/>
        <v>2042.2660026498856</v>
      </c>
      <c r="HW59" s="30">
        <f t="shared" si="1038"/>
        <v>0.76610594754050132</v>
      </c>
      <c r="HX59" s="31">
        <f t="shared" si="1039"/>
        <v>3.3678439861357851E-2</v>
      </c>
      <c r="HY59" s="139">
        <f t="shared" si="884"/>
        <v>1.125265592314121</v>
      </c>
      <c r="HZ59" s="32">
        <f t="shared" si="1040"/>
        <v>1965.2165670786751</v>
      </c>
      <c r="IA59" s="33">
        <f t="shared" si="885"/>
        <v>2273.1660031399038</v>
      </c>
      <c r="IB59" s="33">
        <f t="shared" si="1041"/>
        <v>99.79298130621882</v>
      </c>
      <c r="IC59" s="33">
        <f t="shared" si="886"/>
        <v>115.25091411055212</v>
      </c>
      <c r="ID59" s="33">
        <f t="shared" si="1042"/>
        <v>2646.3597670954473</v>
      </c>
      <c r="IE59" s="30">
        <f t="shared" si="1043"/>
        <v>0.74261126227581242</v>
      </c>
      <c r="IF59" s="31">
        <f t="shared" si="1044"/>
        <v>3.7709529349347744E-2</v>
      </c>
      <c r="IG59" s="139">
        <f t="shared" si="887"/>
        <v>1.1222083908948337</v>
      </c>
      <c r="IH59" s="32">
        <f t="shared" si="1045"/>
        <v>74.122762844106106</v>
      </c>
      <c r="II59" s="33">
        <f t="shared" si="888"/>
        <v>85.737799781777539</v>
      </c>
      <c r="IJ59" s="33">
        <f t="shared" si="1046"/>
        <v>144.67932763360238</v>
      </c>
      <c r="IK59" s="33">
        <f t="shared" si="889"/>
        <v>167.09015548404739</v>
      </c>
      <c r="IL59" s="33">
        <f t="shared" si="1047"/>
        <v>1525.8570569619196</v>
      </c>
      <c r="IM59" s="30">
        <f t="shared" si="1048"/>
        <v>4.8577789450139804E-2</v>
      </c>
      <c r="IN59" s="31">
        <f t="shared" si="1049"/>
        <v>9.4818401876823444E-2</v>
      </c>
      <c r="IO59" s="139">
        <f t="shared" si="890"/>
        <v>1.0222995100575569</v>
      </c>
      <c r="IP59" s="32">
        <f t="shared" si="1050"/>
        <v>58.314885560689575</v>
      </c>
      <c r="IQ59" s="33">
        <f t="shared" si="891"/>
        <v>67.452828128049632</v>
      </c>
      <c r="IR59" s="33">
        <f t="shared" si="1051"/>
        <v>2.5603782054210007</v>
      </c>
      <c r="IS59" s="33">
        <f t="shared" si="892"/>
        <v>2.9569807894407139</v>
      </c>
      <c r="IT59" s="33">
        <f t="shared" si="1052"/>
        <v>79.749173418134674</v>
      </c>
      <c r="IU59" s="30">
        <f t="shared" si="1053"/>
        <v>0.73122871449635585</v>
      </c>
      <c r="IV59" s="31">
        <f t="shared" si="1054"/>
        <v>3.2105388628878004E-2</v>
      </c>
      <c r="IW59" s="139">
        <f t="shared" si="893"/>
        <v>1.1195566642601922</v>
      </c>
      <c r="IX59" s="32">
        <f t="shared" si="1055"/>
        <v>56.092165769930396</v>
      </c>
      <c r="IY59" s="33">
        <f t="shared" si="894"/>
        <v>64.881808146078498</v>
      </c>
      <c r="IZ59" s="33">
        <f t="shared" si="1056"/>
        <v>1.5196946440500001</v>
      </c>
      <c r="JA59" s="33">
        <f t="shared" si="895"/>
        <v>1.7550953444133452</v>
      </c>
      <c r="JB59" s="33">
        <f t="shared" si="1057"/>
        <v>1154.68749</v>
      </c>
      <c r="JC59" s="30">
        <f t="shared" si="1058"/>
        <v>4.857778945013979E-2</v>
      </c>
      <c r="JD59" s="31">
        <f t="shared" si="1059"/>
        <v>1.3161090400745574E-3</v>
      </c>
      <c r="JE59" s="139">
        <f t="shared" si="1060"/>
        <v>1.0078160048971445</v>
      </c>
      <c r="JF59" s="32">
        <f t="shared" si="1061"/>
        <v>1.8399760732239998</v>
      </c>
      <c r="JG59" s="33">
        <f t="shared" si="896"/>
        <v>2.1283003238982006</v>
      </c>
      <c r="JH59" s="33">
        <f t="shared" si="1062"/>
        <v>4.9850130499999999E-2</v>
      </c>
      <c r="JI59" s="33">
        <f t="shared" si="897"/>
        <v>5.757191571445E-2</v>
      </c>
      <c r="JJ59" s="33">
        <f t="shared" si="1063"/>
        <v>37.876899999999999</v>
      </c>
      <c r="JK59" s="30">
        <f t="shared" ref="JK59:JK62" si="1148">JF59/JJ59</f>
        <v>4.857778945013979E-2</v>
      </c>
      <c r="JL59" s="31">
        <f t="shared" ref="JL59:JL62" si="1149">JH59/JJ59</f>
        <v>1.3161090400745574E-3</v>
      </c>
      <c r="JM59" s="139">
        <f t="shared" ref="JM59:JM62" si="1150">1+JK59*(JI59*$GW$6-JI59)/JI59+JL59*(JJ59*$GX$6-JJ59)/JJ59</f>
        <v>1.0078160048971445</v>
      </c>
      <c r="JN59" s="32">
        <f t="shared" si="1064"/>
        <v>2305.143212283358</v>
      </c>
      <c r="JO59" s="33">
        <f t="shared" si="898"/>
        <v>2666.3591536481604</v>
      </c>
      <c r="JP59" s="33">
        <f t="shared" si="1065"/>
        <v>150.05404259259424</v>
      </c>
      <c r="JQ59" s="33">
        <f t="shared" si="899"/>
        <v>173.29741379018711</v>
      </c>
      <c r="JR59" s="33">
        <f t="shared" si="1066"/>
        <v>3125.6689107042557</v>
      </c>
      <c r="JS59" s="30">
        <f t="shared" si="1067"/>
        <v>0.73748796758002688</v>
      </c>
      <c r="JT59" s="31">
        <f t="shared" si="1068"/>
        <v>4.8007017659072865E-2</v>
      </c>
      <c r="JU59" s="139">
        <f t="shared" si="900"/>
        <v>1.1230006515551805</v>
      </c>
      <c r="JV59" s="32">
        <f t="shared" si="1069"/>
        <v>5.5027742217768711</v>
      </c>
      <c r="JW59" s="33">
        <f t="shared" si="901"/>
        <v>6.3650589423293074</v>
      </c>
      <c r="JX59" s="33">
        <f t="shared" si="1070"/>
        <v>0.14908564141650002</v>
      </c>
      <c r="JY59" s="33">
        <f t="shared" si="902"/>
        <v>0.17217900727191587</v>
      </c>
      <c r="JZ59" s="33">
        <f t="shared" si="1071"/>
        <v>113.27757570000001</v>
      </c>
      <c r="KA59" s="30">
        <f t="shared" si="1072"/>
        <v>4.8577789450139783E-2</v>
      </c>
      <c r="KB59" s="31">
        <f t="shared" si="1073"/>
        <v>1.3161090400745574E-3</v>
      </c>
      <c r="KC59" s="139">
        <f t="shared" si="903"/>
        <v>1.0078160048971445</v>
      </c>
      <c r="KD59" s="32">
        <f t="shared" si="1074"/>
        <v>0.1813914089184</v>
      </c>
      <c r="KE59" s="33">
        <f t="shared" si="904"/>
        <v>0.20981544269591329</v>
      </c>
      <c r="KF59" s="33">
        <f t="shared" si="1075"/>
        <v>4.9144037999999998E-3</v>
      </c>
      <c r="KG59" s="33">
        <f t="shared" si="905"/>
        <v>5.6756449486199999E-3</v>
      </c>
      <c r="KH59" s="33">
        <f t="shared" si="1076"/>
        <v>3.7340399999999994</v>
      </c>
      <c r="KI59" s="30">
        <f t="shared" si="1077"/>
        <v>4.8577789450139804E-2</v>
      </c>
      <c r="KJ59" s="31">
        <f t="shared" si="1078"/>
        <v>1.3161090400745574E-3</v>
      </c>
      <c r="KK59" s="139">
        <f t="shared" si="906"/>
        <v>1.0078160048971445</v>
      </c>
      <c r="KL59" s="32">
        <f t="shared" si="1079"/>
        <v>107.1887750962197</v>
      </c>
      <c r="KM59" s="33">
        <f t="shared" si="907"/>
        <v>123.98525615379734</v>
      </c>
      <c r="KN59" s="33">
        <f t="shared" si="1080"/>
        <v>4.7126137244875741</v>
      </c>
      <c r="KO59" s="33">
        <f t="shared" si="908"/>
        <v>5.4425975904106991</v>
      </c>
      <c r="KP59" s="33">
        <f t="shared" si="1081"/>
        <v>139.30103313389844</v>
      </c>
      <c r="KQ59" s="30">
        <f t="shared" si="1082"/>
        <v>0.76947580850450759</v>
      </c>
      <c r="KR59" s="31">
        <f t="shared" si="1083"/>
        <v>3.3830429096370969E-2</v>
      </c>
      <c r="KS59" s="139">
        <f t="shared" si="909"/>
        <v>1.1258171926596843</v>
      </c>
      <c r="KT59" s="32">
        <f t="shared" si="1084"/>
        <v>420.21137307370162</v>
      </c>
      <c r="KU59" s="33">
        <f t="shared" si="910"/>
        <v>486.05849523435069</v>
      </c>
      <c r="KV59" s="33">
        <f t="shared" si="1085"/>
        <v>18.470860812600627</v>
      </c>
      <c r="KW59" s="33">
        <f t="shared" si="911"/>
        <v>21.331997152472464</v>
      </c>
      <c r="KX59" s="33">
        <f t="shared" si="1086"/>
        <v>550.63222273647762</v>
      </c>
      <c r="KY59" s="30">
        <f t="shared" si="1087"/>
        <v>0.76314344806298595</v>
      </c>
      <c r="KZ59" s="31">
        <f t="shared" si="1088"/>
        <v>3.3544823658895169E-2</v>
      </c>
      <c r="LA59" s="139">
        <f t="shared" si="912"/>
        <v>1.1247806714962327</v>
      </c>
      <c r="LB59" s="32">
        <f t="shared" si="1089"/>
        <v>1846.856490099939</v>
      </c>
      <c r="LC59" s="33">
        <f t="shared" si="913"/>
        <v>2136.2589020985997</v>
      </c>
      <c r="LD59" s="33">
        <f t="shared" si="1090"/>
        <v>79.723593241127247</v>
      </c>
      <c r="LE59" s="33">
        <f t="shared" si="914"/>
        <v>92.072777834177856</v>
      </c>
      <c r="LF59" s="33">
        <f t="shared" si="1091"/>
        <v>4085.5074786093878</v>
      </c>
      <c r="LG59" s="30">
        <f t="shared" si="1092"/>
        <v>0.45205069376805213</v>
      </c>
      <c r="LH59" s="31">
        <f t="shared" si="1093"/>
        <v>1.9513755306663473E-2</v>
      </c>
      <c r="LI59" s="139">
        <f t="shared" si="915"/>
        <v>1.073859024410456</v>
      </c>
      <c r="LJ59" s="32">
        <f t="shared" si="1094"/>
        <v>444.33635886290079</v>
      </c>
      <c r="LK59" s="33">
        <f t="shared" si="916"/>
        <v>513.96386629671736</v>
      </c>
      <c r="LL59" s="33">
        <f t="shared" si="1095"/>
        <v>19.520011667151021</v>
      </c>
      <c r="LM59" s="33">
        <f t="shared" si="917"/>
        <v>22.543661474392714</v>
      </c>
      <c r="LN59" s="33">
        <f t="shared" si="1096"/>
        <v>595.14947444378004</v>
      </c>
      <c r="LO59" s="30">
        <f t="shared" si="1097"/>
        <v>0.74659623832848465</v>
      </c>
      <c r="LP59" s="31">
        <f t="shared" si="1098"/>
        <v>3.2798502738146919E-2</v>
      </c>
      <c r="LQ59" s="139">
        <f t="shared" si="918"/>
        <v>1.1220721186202125</v>
      </c>
      <c r="LR59" s="32">
        <f t="shared" si="1099"/>
        <v>4.3436640066666643E-2</v>
      </c>
      <c r="LS59" s="33">
        <f t="shared" si="919"/>
        <v>5.0243161565113312E-2</v>
      </c>
      <c r="LT59" s="33">
        <f t="shared" si="1100"/>
        <v>1.1768208333333328E-3</v>
      </c>
      <c r="LU59" s="33">
        <f t="shared" si="920"/>
        <v>1.359110380416666E-3</v>
      </c>
      <c r="LV59" s="33">
        <f t="shared" si="1101"/>
        <v>0.89416666666666633</v>
      </c>
      <c r="LW59" s="30">
        <f t="shared" si="1102"/>
        <v>4.857778945013979E-2</v>
      </c>
      <c r="LX59" s="31">
        <f t="shared" si="1103"/>
        <v>1.3161090400745572E-3</v>
      </c>
      <c r="LY59" s="139">
        <f t="shared" si="921"/>
        <v>1.0078160048971445</v>
      </c>
      <c r="LZ59" s="32">
        <f t="shared" si="1104"/>
        <v>84.398630688378091</v>
      </c>
      <c r="MA59" s="33">
        <f t="shared" si="922"/>
        <v>97.623896117246943</v>
      </c>
      <c r="MB59" s="33">
        <f t="shared" si="1105"/>
        <v>2.2865964482162888</v>
      </c>
      <c r="MC59" s="33">
        <f t="shared" si="923"/>
        <v>2.6407902380449921</v>
      </c>
      <c r="MD59" s="33">
        <f t="shared" si="1106"/>
        <v>1737.3912758250724</v>
      </c>
      <c r="ME59" s="30">
        <f t="shared" si="1107"/>
        <v>4.8577791233755274E-2</v>
      </c>
      <c r="MF59" s="31">
        <f t="shared" si="1108"/>
        <v>1.3161090883977206E-3</v>
      </c>
      <c r="MG59" s="139">
        <f t="shared" si="924"/>
        <v>1.0078160051841221</v>
      </c>
      <c r="MH59" s="32">
        <f t="shared" si="1109"/>
        <v>65.675536937672419</v>
      </c>
      <c r="MI59" s="33">
        <f t="shared" si="925"/>
        <v>75.966893575805685</v>
      </c>
      <c r="MJ59" s="33">
        <f t="shared" si="1110"/>
        <v>1.779335141714079</v>
      </c>
      <c r="MK59" s="33">
        <f t="shared" si="926"/>
        <v>2.0549541551655901</v>
      </c>
      <c r="ML59" s="33">
        <f t="shared" si="1111"/>
        <v>1351.9663550166636</v>
      </c>
      <c r="MM59" s="30">
        <f t="shared" si="1112"/>
        <v>4.8577789450139783E-2</v>
      </c>
      <c r="MN59" s="31">
        <f t="shared" si="1113"/>
        <v>1.3161090400745572E-3</v>
      </c>
      <c r="MO59" s="139">
        <f t="shared" si="1114"/>
        <v>1.0078160048971445</v>
      </c>
      <c r="MP59" s="34">
        <v>3.3309896373419048</v>
      </c>
      <c r="MQ59" s="35">
        <v>3.9031896373419048</v>
      </c>
      <c r="MR59" s="35">
        <v>2.6172</v>
      </c>
      <c r="MS59" s="36">
        <v>3.0257000000000001</v>
      </c>
      <c r="MT59" s="34">
        <f t="shared" si="1115"/>
        <v>1.0890550341607395</v>
      </c>
      <c r="MU59" s="35">
        <f t="shared" si="979"/>
        <v>1.0782831857199073</v>
      </c>
      <c r="MV59" s="35">
        <f t="shared" si="1116"/>
        <v>1.0911890386104446</v>
      </c>
      <c r="MW59" s="36">
        <f t="shared" si="1117"/>
        <v>1.095791796802001</v>
      </c>
      <c r="MX59" s="41">
        <f t="shared" si="1118"/>
        <v>3.6276310332844575</v>
      </c>
      <c r="MY59" s="271">
        <f t="shared" si="1119"/>
        <v>4.208743756621959</v>
      </c>
      <c r="MZ59" s="42">
        <f t="shared" si="1120"/>
        <v>2.8558599518512557</v>
      </c>
      <c r="NA59" s="140">
        <f t="shared" si="1121"/>
        <v>3.3155372395838145</v>
      </c>
      <c r="NB59" s="34">
        <f t="shared" si="1122"/>
        <v>1.0890657441900267</v>
      </c>
      <c r="NC59" s="35">
        <f t="shared" si="980"/>
        <v>1.0781794935152262</v>
      </c>
      <c r="ND59" s="35">
        <f t="shared" si="1123"/>
        <v>1.0912036784122083</v>
      </c>
      <c r="NE59" s="141">
        <f t="shared" si="981"/>
        <v>1.0958023801436858</v>
      </c>
      <c r="NF59" s="37">
        <f t="shared" si="1124"/>
        <v>3.6276667082810286</v>
      </c>
      <c r="NG59" s="38">
        <f t="shared" si="982"/>
        <v>4.2083390262831744</v>
      </c>
      <c r="NH59" s="38">
        <f t="shared" si="1125"/>
        <v>2.8558982671404314</v>
      </c>
      <c r="NI59" s="39">
        <f t="shared" si="983"/>
        <v>3.3155692616007499</v>
      </c>
      <c r="NJ59" s="118">
        <f t="shared" si="1126"/>
        <v>-3.5674996571088968E-5</v>
      </c>
      <c r="NK59" s="118">
        <f t="shared" si="1127"/>
        <v>4.0473033878463127E-4</v>
      </c>
      <c r="NL59" s="118">
        <f t="shared" si="1128"/>
        <v>-3.8315289175638867E-5</v>
      </c>
      <c r="NM59" s="118">
        <f t="shared" si="1129"/>
        <v>-3.2022016935417952E-5</v>
      </c>
      <c r="NN59" s="119">
        <f t="shared" si="1130"/>
        <v>0.45967099446031839</v>
      </c>
      <c r="NO59" s="120">
        <f t="shared" si="1131"/>
        <v>0.59409712213972499</v>
      </c>
      <c r="NP59" s="120">
        <f>P59*IO59</f>
        <v>0.31209744668027856</v>
      </c>
      <c r="NQ59" s="120">
        <f t="shared" si="1132"/>
        <v>1.7912906628163076E-2</v>
      </c>
      <c r="NR59" s="120">
        <f>R59*JE59+0.004</f>
        <v>0.26572981647178839</v>
      </c>
      <c r="NS59" s="120">
        <f t="shared" si="1133"/>
        <v>8.5664360416257291E-3</v>
      </c>
      <c r="NT59" s="120">
        <f t="shared" si="1134"/>
        <v>0.70344760813416496</v>
      </c>
      <c r="NU59" s="120">
        <f t="shared" si="1135"/>
        <v>2.2877423311165181E-2</v>
      </c>
      <c r="NV59" s="120">
        <f t="shared" si="1136"/>
        <v>7.0547120342800116E-4</v>
      </c>
      <c r="NW59" s="120">
        <f t="shared" si="1137"/>
        <v>3.1297717955939219E-2</v>
      </c>
      <c r="NX59" s="120">
        <f t="shared" si="1138"/>
        <v>0.12395082999888485</v>
      </c>
      <c r="NY59" s="120">
        <f t="shared" si="1139"/>
        <v>0.87766498065066567</v>
      </c>
      <c r="NZ59" s="120">
        <f t="shared" si="1140"/>
        <v>0.13352658211580529</v>
      </c>
      <c r="OA59" s="120">
        <f t="shared" si="1141"/>
        <v>1.0078160048971445E-4</v>
      </c>
      <c r="OB59" s="120">
        <f t="shared" si="1142"/>
        <v>0.35031684340200087</v>
      </c>
      <c r="OC59" s="121">
        <f t="shared" si="1143"/>
        <v>0.30637606548873192</v>
      </c>
      <c r="OD59" s="4"/>
      <c r="OE59" s="4">
        <f t="shared" si="927"/>
        <v>26105.035510444577</v>
      </c>
      <c r="OF59" s="4"/>
      <c r="OG59" s="4"/>
      <c r="OH59" s="4">
        <f t="shared" si="928"/>
        <v>0</v>
      </c>
      <c r="OI59" s="4"/>
      <c r="OJ59" s="583">
        <f t="shared" si="929"/>
        <v>23583.106416105224</v>
      </c>
      <c r="OK59" s="284">
        <f t="shared" si="930"/>
        <v>1355.9238000000003</v>
      </c>
      <c r="OL59" s="584">
        <f t="shared" si="1144"/>
        <v>5.7495555338461325E-2</v>
      </c>
      <c r="OM59" s="585">
        <f t="shared" si="281"/>
        <v>2601.02</v>
      </c>
      <c r="ON59" s="284">
        <f t="shared" si="1145"/>
        <v>2731.0709999999999</v>
      </c>
      <c r="OO59" s="33">
        <f t="shared" si="1146"/>
        <v>2.0141773453640974</v>
      </c>
      <c r="OP59" s="586">
        <f t="shared" si="481"/>
        <v>5.831068968339527E-2</v>
      </c>
      <c r="OQ59" s="33">
        <f t="shared" si="931"/>
        <v>0.24541475114931099</v>
      </c>
      <c r="OR59" s="39">
        <f t="shared" si="932"/>
        <v>0.51114456762109939</v>
      </c>
      <c r="OS59" s="587">
        <f t="shared" ref="OS59:OS63" si="1151">OJ59</f>
        <v>23583.106416105224</v>
      </c>
      <c r="OT59" s="284">
        <f t="shared" si="976"/>
        <v>44.477999999999994</v>
      </c>
      <c r="OU59" s="584">
        <f t="shared" ref="OU59" si="1152">OT59/OS59</f>
        <v>1.8860110799324285E-3</v>
      </c>
      <c r="OV59" s="585">
        <f t="shared" si="283"/>
        <v>75.55</v>
      </c>
      <c r="OW59" s="284">
        <f t="shared" si="1147"/>
        <v>79.327500000000001</v>
      </c>
      <c r="OX59" s="33">
        <f t="shared" ref="OX59:OX63" si="1153">OW59/OT59</f>
        <v>1.7835221907459871</v>
      </c>
      <c r="OY59" s="30">
        <f t="shared" ref="OY59:OY63" si="1154">OU59*(OW59-OT59)/OT59</f>
        <v>1.4777315331198611E-3</v>
      </c>
      <c r="OZ59" s="33">
        <f>(1+OY59)*MY59-MY59</f>
        <v>6.2193933639811405E-3</v>
      </c>
      <c r="PA59" s="588">
        <f>OZ59+NS59</f>
        <v>1.478582940560687E-2</v>
      </c>
      <c r="PB59" s="32">
        <f t="shared" si="933"/>
        <v>4.208743756621959</v>
      </c>
      <c r="PC59" s="589">
        <f t="shared" si="934"/>
        <v>1.0597884212165152</v>
      </c>
      <c r="PD59" s="590">
        <f t="shared" ref="PD59:PD63" si="1155">PB59*PC59</f>
        <v>4.4603779011352511</v>
      </c>
      <c r="PE59" s="591">
        <f t="shared" si="935"/>
        <v>0.45967099446031839</v>
      </c>
      <c r="PF59" s="592">
        <f t="shared" si="936"/>
        <v>0.59409712213972499</v>
      </c>
      <c r="PG59" s="592">
        <f t="shared" si="937"/>
        <v>0.31209744668027856</v>
      </c>
      <c r="PH59" s="592">
        <f t="shared" si="938"/>
        <v>1.7912906628163076E-2</v>
      </c>
      <c r="PI59" s="593">
        <f t="shared" si="284"/>
        <v>0.51114456762109939</v>
      </c>
      <c r="PJ59" s="593">
        <f t="shared" si="285"/>
        <v>1.478582940560687E-2</v>
      </c>
      <c r="PK59" s="592">
        <f t="shared" si="939"/>
        <v>0.70344760813416496</v>
      </c>
      <c r="PL59" s="592">
        <f t="shared" si="940"/>
        <v>2.2877423311165181E-2</v>
      </c>
      <c r="PM59" s="592">
        <f t="shared" si="941"/>
        <v>7.0547120342800116E-4</v>
      </c>
      <c r="PN59" s="592">
        <f t="shared" si="942"/>
        <v>3.1297717955939219E-2</v>
      </c>
      <c r="PO59" s="592">
        <f t="shared" si="943"/>
        <v>0.12395082999888485</v>
      </c>
      <c r="PP59" s="592">
        <f t="shared" si="944"/>
        <v>0.87766498065066567</v>
      </c>
      <c r="PQ59" s="592">
        <f t="shared" si="945"/>
        <v>0.13352658211580529</v>
      </c>
      <c r="PR59" s="592">
        <f t="shared" si="946"/>
        <v>1.0078160048971445E-4</v>
      </c>
      <c r="PS59" s="592">
        <f t="shared" si="947"/>
        <v>0.35031684340200087</v>
      </c>
      <c r="PT59" s="594">
        <f t="shared" si="948"/>
        <v>0.30637606548873192</v>
      </c>
      <c r="PU59" s="334"/>
      <c r="PV59" s="310">
        <f t="shared" si="286"/>
        <v>4.4599731707964665</v>
      </c>
      <c r="PW59" s="281">
        <f t="shared" si="287"/>
        <v>4.0473033878463127E-4</v>
      </c>
      <c r="PX59" s="4"/>
      <c r="QA59" s="133">
        <f t="shared" si="288"/>
        <v>1488.9798244253604</v>
      </c>
      <c r="QB59" s="323">
        <f t="shared" si="289"/>
        <v>48.000825058203951</v>
      </c>
      <c r="QC59" s="258"/>
      <c r="QD59" s="323">
        <f t="shared" ref="QD59:QD63" si="1156">G59</f>
        <v>5603.3600000000006</v>
      </c>
      <c r="QF59" s="133">
        <f t="shared" si="949"/>
        <v>2864.1270244253637</v>
      </c>
      <c r="QH59" s="133">
        <f t="shared" si="290"/>
        <v>82.850325058201321</v>
      </c>
      <c r="QJ59" s="390">
        <f>'лист 1'!E211</f>
        <v>2601.02</v>
      </c>
      <c r="QK59" s="390">
        <f>'лист 1'!F211</f>
        <v>75.55</v>
      </c>
      <c r="QM59" s="389">
        <f t="shared" si="291"/>
        <v>0</v>
      </c>
      <c r="QN59" s="389">
        <f t="shared" si="292"/>
        <v>0</v>
      </c>
      <c r="QP59" s="4">
        <f t="shared" si="293"/>
        <v>23583.106416105224</v>
      </c>
      <c r="QQ59" s="4">
        <f t="shared" si="294"/>
        <v>24993.103116105223</v>
      </c>
      <c r="QS59" s="395">
        <f t="shared" si="295"/>
        <v>15.098048670797528</v>
      </c>
      <c r="QU59" s="5">
        <v>3</v>
      </c>
    </row>
    <row r="60" spans="1:463" ht="15.05" customHeight="1" x14ac:dyDescent="0.3">
      <c r="A60" s="452">
        <f t="shared" si="639"/>
        <v>49</v>
      </c>
      <c r="B60" s="25" t="s">
        <v>362</v>
      </c>
      <c r="C60" s="26">
        <v>9</v>
      </c>
      <c r="D60" s="256">
        <v>4189</v>
      </c>
      <c r="E60" s="27">
        <v>4189</v>
      </c>
      <c r="F60" s="28">
        <v>439.5</v>
      </c>
      <c r="G60" s="311">
        <f t="shared" si="280"/>
        <v>3749.5</v>
      </c>
      <c r="H60" s="27"/>
      <c r="I60" s="257"/>
      <c r="J60" s="32">
        <v>3.4996568653483333</v>
      </c>
      <c r="K60" s="33">
        <v>3.9377568653483337</v>
      </c>
      <c r="L60" s="33">
        <v>2.4872999999999998</v>
      </c>
      <c r="M60" s="122">
        <v>2.9653999999999998</v>
      </c>
      <c r="N60" s="1">
        <v>0.47810000000000002</v>
      </c>
      <c r="O60" s="2">
        <v>0.6079</v>
      </c>
      <c r="P60" s="2">
        <v>0.53425686534833339</v>
      </c>
      <c r="Q60" s="2">
        <v>2.2599999999999999E-2</v>
      </c>
      <c r="R60" s="2">
        <v>0.12379999999999999</v>
      </c>
      <c r="S60" s="2">
        <v>1.2699999999999999E-2</v>
      </c>
      <c r="T60" s="2">
        <v>0.6008</v>
      </c>
      <c r="U60" s="2">
        <v>3.3099999999999997E-2</v>
      </c>
      <c r="V60" s="2">
        <v>1.1000000000000001E-3</v>
      </c>
      <c r="W60" s="2">
        <v>7.7200000000000005E-2</v>
      </c>
      <c r="X60" s="2">
        <v>7.0199999999999999E-2</v>
      </c>
      <c r="Y60" s="2">
        <v>0.65949999999999998</v>
      </c>
      <c r="Z60" s="2">
        <v>6.7799999999999999E-2</v>
      </c>
      <c r="AA60" s="2">
        <v>2.0000000000000001E-4</v>
      </c>
      <c r="AB60" s="2">
        <v>0.34689999999999999</v>
      </c>
      <c r="AC60" s="3">
        <v>0.30159999999999998</v>
      </c>
      <c r="AD60" s="123">
        <v>772.51</v>
      </c>
      <c r="AE60" s="60">
        <v>169.9522</v>
      </c>
      <c r="AF60" s="60">
        <v>519.94017302999998</v>
      </c>
      <c r="AG60" s="60">
        <f t="shared" si="832"/>
        <v>51.46055868547122</v>
      </c>
      <c r="AH60" s="60">
        <f t="shared" si="833"/>
        <v>162.71007774800819</v>
      </c>
      <c r="AI60" s="60">
        <v>18.866418727291698</v>
      </c>
      <c r="AJ60" s="60">
        <v>108.13262189203674</v>
      </c>
      <c r="AK60" s="60">
        <f t="shared" si="834"/>
        <v>2.091825570501451</v>
      </c>
      <c r="AL60" s="60">
        <f t="shared" si="835"/>
        <v>63.286563349508562</v>
      </c>
      <c r="AM60" s="60">
        <v>79.470070682466428</v>
      </c>
      <c r="AN60" s="124">
        <v>2002.6457811981536</v>
      </c>
      <c r="AO60" s="123">
        <v>953.13</v>
      </c>
      <c r="AP60" s="60">
        <v>209.68860000000001</v>
      </c>
      <c r="AQ60" s="60">
        <v>641.50700588999996</v>
      </c>
      <c r="AR60" s="60">
        <f t="shared" si="836"/>
        <v>63.492514400956857</v>
      </c>
      <c r="AS60" s="60">
        <f t="shared" si="837"/>
        <v>200.75320242321658</v>
      </c>
      <c r="AT60" s="125">
        <v>79.059633735758297</v>
      </c>
      <c r="AU60" s="126">
        <v>10.50814442776255</v>
      </c>
      <c r="AV60" s="60">
        <v>137.48712249268036</v>
      </c>
      <c r="AW60" s="60">
        <f t="shared" si="838"/>
        <v>2.6596883846209018</v>
      </c>
      <c r="AX60" s="60">
        <f t="shared" si="839"/>
        <v>80.466813207046044</v>
      </c>
      <c r="AY60" s="60">
        <v>101.04361810592195</v>
      </c>
      <c r="AZ60" s="124">
        <v>2546.2991762692327</v>
      </c>
      <c r="BA60" s="127">
        <v>284</v>
      </c>
      <c r="BB60" s="60">
        <v>1447.5953333333332</v>
      </c>
      <c r="BC60" s="60">
        <v>150.96348719389758</v>
      </c>
      <c r="BD60" s="61">
        <v>120.77078975511807</v>
      </c>
      <c r="BE60" s="61">
        <v>30.192697438779504</v>
      </c>
      <c r="BF60" s="60">
        <v>56.611317499999998</v>
      </c>
      <c r="BG60" s="61">
        <v>45.289054</v>
      </c>
      <c r="BH60" s="61">
        <v>11.322263499999998</v>
      </c>
      <c r="BI60" s="60">
        <v>120.82742007598785</v>
      </c>
      <c r="BJ60" s="61">
        <f t="shared" si="840"/>
        <v>70.716422493033249</v>
      </c>
      <c r="BK60" s="60">
        <f t="shared" si="841"/>
        <v>2.3374064413699851</v>
      </c>
      <c r="BL60" s="60">
        <v>88.79987790516094</v>
      </c>
      <c r="BM60" s="124">
        <v>2237.7569232100554</v>
      </c>
      <c r="BN60" s="123">
        <v>34.64</v>
      </c>
      <c r="BO60" s="60">
        <v>7.6208</v>
      </c>
      <c r="BP60" s="60">
        <v>23.31455592</v>
      </c>
      <c r="BQ60" s="60">
        <f t="shared" si="842"/>
        <v>2.3075348576260803</v>
      </c>
      <c r="BR60" s="60">
        <f t="shared" si="843"/>
        <v>7.2960571296048</v>
      </c>
      <c r="BS60" s="60">
        <v>4.5771219543499999</v>
      </c>
      <c r="BT60" s="60">
        <v>5.1211308848275507</v>
      </c>
      <c r="BU60" s="60">
        <f t="shared" si="844"/>
        <v>9.9068276966988972E-2</v>
      </c>
      <c r="BV60" s="60">
        <f t="shared" si="845"/>
        <v>2.9972340307012511</v>
      </c>
      <c r="BW60" s="60">
        <v>3.7636804379588784</v>
      </c>
      <c r="BX60" s="124">
        <v>94.844747036563732</v>
      </c>
      <c r="BY60" s="59">
        <v>343.51</v>
      </c>
      <c r="BZ60" s="60">
        <v>25.076229999999999</v>
      </c>
      <c r="CA60" s="61">
        <f t="shared" si="846"/>
        <v>14.676314979639999</v>
      </c>
      <c r="CB60" s="61">
        <f t="shared" si="847"/>
        <v>0.48509966934999998</v>
      </c>
      <c r="CC60" s="60">
        <v>18.429311500000001</v>
      </c>
      <c r="CD60" s="62">
        <v>464.41864979999997</v>
      </c>
      <c r="CE60" s="123">
        <v>35.299999999999997</v>
      </c>
      <c r="CF60" s="60">
        <v>2.5768999999999997</v>
      </c>
      <c r="CG60" s="61">
        <f t="shared" si="848"/>
        <v>1.5081771091999998</v>
      </c>
      <c r="CH60" s="61">
        <f t="shared" si="849"/>
        <v>4.9850130499999999E-2</v>
      </c>
      <c r="CI60" s="60">
        <v>1.893845</v>
      </c>
      <c r="CJ60" s="124">
        <v>47.724893999999999</v>
      </c>
      <c r="CK60" s="128">
        <v>928.97860841661168</v>
      </c>
      <c r="CL60" s="129">
        <v>204.37529385165456</v>
      </c>
      <c r="CM60" s="129">
        <v>99.352903038378585</v>
      </c>
      <c r="CN60" s="130">
        <v>66.610721236124391</v>
      </c>
      <c r="CO60" s="131">
        <f t="shared" si="990"/>
        <v>32.469396066548832</v>
      </c>
      <c r="CP60" s="129">
        <v>625.25183933062567</v>
      </c>
      <c r="CQ60" s="131">
        <f t="shared" si="850"/>
        <v>61.883675545909348</v>
      </c>
      <c r="CR60" s="129">
        <v>195.666310600126</v>
      </c>
      <c r="CS60" s="129">
        <v>135.63098105852069</v>
      </c>
      <c r="CT60" s="131">
        <f t="shared" si="851"/>
        <v>2.623781328577083</v>
      </c>
      <c r="CU60" s="131">
        <f t="shared" si="852"/>
        <v>79.380473022158284</v>
      </c>
      <c r="CV60" s="129">
        <f t="shared" si="991"/>
        <v>1993.5896256957913</v>
      </c>
      <c r="CW60" s="124">
        <f t="shared" si="992"/>
        <v>2511.9229283766972</v>
      </c>
      <c r="CX60" s="123">
        <v>102.72790000000001</v>
      </c>
      <c r="CY60" s="60">
        <v>7.4991367000000002</v>
      </c>
      <c r="CZ60" s="60">
        <f t="shared" si="853"/>
        <v>0.14507079946150001</v>
      </c>
      <c r="DA60" s="60">
        <f t="shared" si="854"/>
        <v>4.3890047381356005</v>
      </c>
      <c r="DB60" s="60">
        <v>5.5113518350000001</v>
      </c>
      <c r="DC60" s="124">
        <v>138.886066242</v>
      </c>
      <c r="DD60" s="123">
        <v>3.4220000000000002</v>
      </c>
      <c r="DE60" s="60">
        <v>0.249806</v>
      </c>
      <c r="DF60" s="60">
        <f t="shared" si="855"/>
        <v>4.8324970700000004E-3</v>
      </c>
      <c r="DG60" s="60">
        <f t="shared" si="856"/>
        <v>0.146203458008</v>
      </c>
      <c r="DH60" s="60">
        <v>0.18359030000000001</v>
      </c>
      <c r="DI60" s="124">
        <v>4.6264755600000003</v>
      </c>
      <c r="DJ60" s="59">
        <v>125.17575464222402</v>
      </c>
      <c r="DK60" s="60">
        <v>27.538666021289284</v>
      </c>
      <c r="DL60" s="60">
        <v>2.0563888835729189</v>
      </c>
      <c r="DM60" s="60">
        <v>84.249917189212809</v>
      </c>
      <c r="DN60" s="60">
        <f t="shared" si="857"/>
        <v>8.3385513038851489</v>
      </c>
      <c r="DO60" s="60">
        <f t="shared" si="858"/>
        <v>26.365169085192257</v>
      </c>
      <c r="DP60" s="60">
        <v>17.448513051749828</v>
      </c>
      <c r="DQ60" s="60">
        <f t="shared" si="859"/>
        <v>0.33754148498610043</v>
      </c>
      <c r="DR60" s="60">
        <f t="shared" si="860"/>
        <v>10.212056336771518</v>
      </c>
      <c r="DS60" s="60">
        <v>12.823461989402444</v>
      </c>
      <c r="DT60" s="62">
        <v>323.1512421329416</v>
      </c>
      <c r="DU60" s="123">
        <v>113.39</v>
      </c>
      <c r="DV60" s="60">
        <v>24.945799999999998</v>
      </c>
      <c r="DW60" s="60">
        <v>76.317479669999997</v>
      </c>
      <c r="DX60" s="60">
        <f t="shared" si="861"/>
        <v>7.5534462328585805</v>
      </c>
      <c r="DY60" s="60">
        <f t="shared" si="862"/>
        <v>23.882792087929801</v>
      </c>
      <c r="DZ60" s="60">
        <v>2.1979360085000001</v>
      </c>
      <c r="EA60" s="60">
        <v>0.601852301266667</v>
      </c>
      <c r="EB60" s="60"/>
      <c r="EC60" s="60">
        <v>15.874073962522965</v>
      </c>
      <c r="ED60" s="60">
        <f t="shared" si="863"/>
        <v>0.30708396080500677</v>
      </c>
      <c r="EE60" s="60">
        <f t="shared" si="864"/>
        <v>9.2905875198978904</v>
      </c>
      <c r="EF60" s="60">
        <v>11.666357097114483</v>
      </c>
      <c r="EG60" s="124">
        <v>293.99219884728495</v>
      </c>
      <c r="EH60" s="128">
        <v>563.85178849206341</v>
      </c>
      <c r="EI60" s="129">
        <v>124.04739346825393</v>
      </c>
      <c r="EJ60" s="129">
        <v>975.8848732376365</v>
      </c>
      <c r="EK60" s="129">
        <v>379.5021377999488</v>
      </c>
      <c r="EL60" s="129">
        <f t="shared" si="865"/>
        <v>37.560844586612134</v>
      </c>
      <c r="EM60" s="129">
        <v>118.76139900311597</v>
      </c>
      <c r="EN60" s="129">
        <v>149.1598920888469</v>
      </c>
      <c r="EO60" s="129">
        <f t="shared" si="866"/>
        <v>2.8854981124587433</v>
      </c>
      <c r="EP60" s="129">
        <f t="shared" si="867"/>
        <v>87.298511723055256</v>
      </c>
      <c r="EQ60" s="129">
        <v>2192.4460850867495</v>
      </c>
      <c r="ER60" s="124">
        <v>2762.4820672093042</v>
      </c>
      <c r="ES60" s="123">
        <v>106.59</v>
      </c>
      <c r="ET60" s="60">
        <v>23.4498</v>
      </c>
      <c r="EU60" s="60">
        <v>71.74071927</v>
      </c>
      <c r="EV60" s="60">
        <f t="shared" si="868"/>
        <v>7.1004659490289805</v>
      </c>
      <c r="EW60" s="60">
        <f t="shared" si="869"/>
        <v>22.450540688353801</v>
      </c>
      <c r="EX60" s="60">
        <v>8.1112646259750001</v>
      </c>
      <c r="EY60" s="60">
        <v>15.322100224406199</v>
      </c>
      <c r="EZ60" s="60">
        <f t="shared" si="870"/>
        <v>0.29640602884113793</v>
      </c>
      <c r="FA60" s="60">
        <f t="shared" si="871"/>
        <v>8.9675349541377667</v>
      </c>
      <c r="FB60" s="60">
        <v>11.2606942060191</v>
      </c>
      <c r="FC60" s="124">
        <v>283.76949399168035</v>
      </c>
      <c r="FD60" s="123">
        <v>0.83333333333333293</v>
      </c>
      <c r="FE60" s="60">
        <v>6.0833333333333302E-2</v>
      </c>
      <c r="FF60" s="60">
        <f t="shared" si="872"/>
        <v>1.1768208333333328E-3</v>
      </c>
      <c r="FG60" s="60">
        <f t="shared" si="873"/>
        <v>3.5603803333333316E-2</v>
      </c>
      <c r="FH60" s="60">
        <v>4.4708333333333301E-2</v>
      </c>
      <c r="FI60" s="124">
        <v>1.1266499999999995</v>
      </c>
      <c r="FJ60" s="123">
        <v>1074.881185</v>
      </c>
      <c r="FK60" s="60">
        <v>78.466326504999998</v>
      </c>
      <c r="FL60" s="60">
        <f t="shared" si="874"/>
        <v>1.517931086239225</v>
      </c>
      <c r="FM60" s="60">
        <f t="shared" si="875"/>
        <v>45.923829980928339</v>
      </c>
      <c r="FN60" s="60">
        <v>57.667499999999997</v>
      </c>
      <c r="FO60" s="124">
        <v>1453.218013806</v>
      </c>
      <c r="FP60" s="123">
        <v>836.42825000000005</v>
      </c>
      <c r="FQ60" s="60">
        <v>61.059262250000003</v>
      </c>
      <c r="FR60" s="60">
        <f t="shared" si="876"/>
        <v>1.1811914282262501</v>
      </c>
      <c r="FS60" s="60">
        <f t="shared" si="877"/>
        <v>35.736032298533004</v>
      </c>
      <c r="FT60" s="60">
        <v>44.874375612500003</v>
      </c>
      <c r="FU60" s="62">
        <v>1130.8342654349999</v>
      </c>
      <c r="FV60" s="132">
        <f t="shared" si="993"/>
        <v>4389.8847048920979</v>
      </c>
      <c r="FW60" s="133">
        <f t="shared" si="994"/>
        <v>1190.0791462905311</v>
      </c>
      <c r="FX60" s="133">
        <f t="shared" si="995"/>
        <v>209.03738424942944</v>
      </c>
      <c r="FY60" s="133">
        <f t="shared" si="996"/>
        <v>1447.5953333333332</v>
      </c>
      <c r="FZ60" s="133">
        <f t="shared" si="997"/>
        <v>343.51</v>
      </c>
      <c r="GA60" s="133">
        <f t="shared" si="998"/>
        <v>35.299999999999997</v>
      </c>
      <c r="GB60" s="133">
        <f t="shared" si="999"/>
        <v>102.72790000000001</v>
      </c>
      <c r="GC60" s="133">
        <f t="shared" si="1000"/>
        <v>3.4220000000000002</v>
      </c>
      <c r="GD60" s="133">
        <f t="shared" si="1001"/>
        <v>1074.881185</v>
      </c>
      <c r="GE60" s="133">
        <f t="shared" si="1002"/>
        <v>836.42825000000005</v>
      </c>
      <c r="GF60" s="133">
        <f t="shared" si="1003"/>
        <v>2421.8238280997875</v>
      </c>
      <c r="GG60" s="134">
        <f t="shared" si="1004"/>
        <v>924.6203694939677</v>
      </c>
      <c r="GH60" s="134">
        <f t="shared" si="1005"/>
        <v>239.69759156234832</v>
      </c>
      <c r="GI60" s="133">
        <f t="shared" si="1006"/>
        <v>879.99235051991241</v>
      </c>
      <c r="GJ60" s="134">
        <f t="shared" si="1007"/>
        <v>628.33826286498754</v>
      </c>
      <c r="GK60" s="135">
        <f t="shared" si="1008"/>
        <v>17.023452020807706</v>
      </c>
      <c r="GL60" s="132">
        <f t="shared" si="1009"/>
        <v>12934.682082385092</v>
      </c>
      <c r="GM60" s="136">
        <f t="shared" si="1010"/>
        <v>16297.699423805218</v>
      </c>
      <c r="GN60" s="114">
        <f t="shared" si="1011"/>
        <v>14654.721614570217</v>
      </c>
      <c r="GO60" s="115">
        <f t="shared" si="1012"/>
        <v>7408.1703748480577</v>
      </c>
      <c r="GP60" s="115">
        <f t="shared" si="1013"/>
        <v>584.69328112168171</v>
      </c>
      <c r="GQ60" s="30">
        <f t="shared" si="1014"/>
        <v>0.50551423423032515</v>
      </c>
      <c r="GR60" s="31">
        <f t="shared" si="1015"/>
        <v>3.9897945283406816E-2</v>
      </c>
      <c r="GS60" s="137">
        <f t="shared" si="878"/>
        <v>1.0853942722282917</v>
      </c>
      <c r="GT60" s="116">
        <f t="shared" si="1016"/>
        <v>16297.699423805218</v>
      </c>
      <c r="GU60" s="115">
        <f t="shared" si="1017"/>
        <v>7487.9826049363273</v>
      </c>
      <c r="GV60" s="115">
        <f t="shared" si="1018"/>
        <v>586.85561906905775</v>
      </c>
      <c r="GW60" s="24">
        <f t="shared" si="1019"/>
        <v>0.45945028253490877</v>
      </c>
      <c r="GX60" s="117">
        <f t="shared" si="1020"/>
        <v>3.6008494438906372E-2</v>
      </c>
      <c r="GY60" s="137">
        <f t="shared" si="879"/>
        <v>1.077573575061807</v>
      </c>
      <c r="GZ60" s="114">
        <f t="shared" si="1021"/>
        <v>10414.318910162006</v>
      </c>
      <c r="HA60" s="115">
        <f t="shared" si="1022"/>
        <v>5764.560681496665</v>
      </c>
      <c r="HB60" s="115">
        <f t="shared" si="1023"/>
        <v>305.03674171158121</v>
      </c>
      <c r="HC60" s="30">
        <f t="shared" si="1024"/>
        <v>0.55352258090269979</v>
      </c>
      <c r="HD60" s="31">
        <f t="shared" si="1025"/>
        <v>2.9290128748979901E-2</v>
      </c>
      <c r="HE60" s="137">
        <f t="shared" si="880"/>
        <v>1.0912740293706702</v>
      </c>
      <c r="HF60" s="114">
        <f t="shared" si="1026"/>
        <v>12416.964691360161</v>
      </c>
      <c r="HG60" s="115">
        <f t="shared" si="1027"/>
        <v>7299.4650901917676</v>
      </c>
      <c r="HH60" s="115">
        <f t="shared" si="1028"/>
        <v>372.51274587410677</v>
      </c>
      <c r="HI60" s="30">
        <f t="shared" si="1029"/>
        <v>0.58786227323903106</v>
      </c>
      <c r="HJ60" s="31">
        <f t="shared" si="1030"/>
        <v>3.0000306446333426E-2</v>
      </c>
      <c r="HK60" s="138">
        <f t="shared" si="881"/>
        <v>1.0967650656850931</v>
      </c>
      <c r="HL60" s="29">
        <f t="shared" si="1031"/>
        <v>3.7985075164134989</v>
      </c>
      <c r="HM60" s="30">
        <f t="shared" si="1032"/>
        <v>4.2432227431175784</v>
      </c>
      <c r="HN60" s="30">
        <f t="shared" si="1033"/>
        <v>2.714325893253668</v>
      </c>
      <c r="HO60" s="31">
        <f t="shared" si="1034"/>
        <v>3.2523471257825749</v>
      </c>
      <c r="HR60" s="32">
        <f t="shared" si="1035"/>
        <v>1218.1781021389702</v>
      </c>
      <c r="HS60" s="33">
        <f t="shared" si="882"/>
        <v>1409.0666107441468</v>
      </c>
      <c r="HT60" s="33">
        <f t="shared" si="1036"/>
        <v>53.552384255972669</v>
      </c>
      <c r="HU60" s="33">
        <f t="shared" si="883"/>
        <v>61.847648577222834</v>
      </c>
      <c r="HV60" s="33">
        <f t="shared" si="1037"/>
        <v>1589.4014136493283</v>
      </c>
      <c r="HW60" s="30">
        <f t="shared" si="1038"/>
        <v>0.76643829033848987</v>
      </c>
      <c r="HX60" s="31">
        <f t="shared" si="1039"/>
        <v>3.3693429360311368E-2</v>
      </c>
      <c r="HY60" s="139">
        <f t="shared" si="884"/>
        <v>1.1253199923039536</v>
      </c>
      <c r="HZ60" s="32">
        <f t="shared" si="1040"/>
        <v>1505.9070190689204</v>
      </c>
      <c r="IA60" s="33">
        <f t="shared" si="885"/>
        <v>1741.8826489570204</v>
      </c>
      <c r="IB60" s="33">
        <f t="shared" si="1041"/>
        <v>76.660347213340316</v>
      </c>
      <c r="IC60" s="33">
        <f t="shared" si="886"/>
        <v>88.535034996686733</v>
      </c>
      <c r="ID60" s="33">
        <f t="shared" si="1042"/>
        <v>2020.8723621184388</v>
      </c>
      <c r="IE60" s="30">
        <f t="shared" si="1043"/>
        <v>0.74517671046295531</v>
      </c>
      <c r="IF60" s="31">
        <f t="shared" si="1044"/>
        <v>3.7934284544808586E-2</v>
      </c>
      <c r="IG60" s="139">
        <f t="shared" si="887"/>
        <v>1.1226452112055361</v>
      </c>
      <c r="IH60" s="32">
        <f t="shared" si="1045"/>
        <v>86.274035441500558</v>
      </c>
      <c r="II60" s="33">
        <f t="shared" si="888"/>
        <v>99.793176795183697</v>
      </c>
      <c r="IJ60" s="33">
        <f t="shared" si="1046"/>
        <v>168.39725019648805</v>
      </c>
      <c r="IK60" s="33">
        <f t="shared" si="889"/>
        <v>194.48198425192405</v>
      </c>
      <c r="IL60" s="33">
        <f t="shared" si="1047"/>
        <v>1775.9975581032186</v>
      </c>
      <c r="IM60" s="30">
        <f t="shared" si="1048"/>
        <v>4.857778945013979E-2</v>
      </c>
      <c r="IN60" s="31">
        <f t="shared" si="1049"/>
        <v>9.481840187682343E-2</v>
      </c>
      <c r="IO60" s="139">
        <f t="shared" si="890"/>
        <v>1.0222995100575569</v>
      </c>
      <c r="IP60" s="32">
        <f t="shared" si="1050"/>
        <v>54.818615215573381</v>
      </c>
      <c r="IQ60" s="33">
        <f t="shared" si="891"/>
        <v>63.408692219853734</v>
      </c>
      <c r="IR60" s="33">
        <f t="shared" si="1051"/>
        <v>2.4066031345930692</v>
      </c>
      <c r="IS60" s="33">
        <f t="shared" si="892"/>
        <v>2.7793859601415356</v>
      </c>
      <c r="IT60" s="33">
        <f t="shared" si="1052"/>
        <v>75.273608759177563</v>
      </c>
      <c r="IU60" s="30">
        <f t="shared" si="1053"/>
        <v>0.7282580989434726</v>
      </c>
      <c r="IV60" s="31">
        <f t="shared" si="1054"/>
        <v>3.1971406370226003E-2</v>
      </c>
      <c r="IW60" s="139">
        <f t="shared" si="893"/>
        <v>1.1190704149511903</v>
      </c>
      <c r="IX60" s="32">
        <f t="shared" si="1055"/>
        <v>17.905104275160799</v>
      </c>
      <c r="IY60" s="33">
        <f t="shared" si="894"/>
        <v>20.710834115078498</v>
      </c>
      <c r="IZ60" s="33">
        <f t="shared" si="1056"/>
        <v>0.48509966934999998</v>
      </c>
      <c r="JA60" s="33">
        <f t="shared" si="895"/>
        <v>0.56024160813231505</v>
      </c>
      <c r="JB60" s="33">
        <f t="shared" si="1057"/>
        <v>368.58622999999994</v>
      </c>
      <c r="JC60" s="30">
        <f t="shared" si="1058"/>
        <v>4.8577789450139797E-2</v>
      </c>
      <c r="JD60" s="31">
        <f t="shared" si="1059"/>
        <v>1.3161090400745574E-3</v>
      </c>
      <c r="JE60" s="139">
        <f t="shared" si="1060"/>
        <v>1.0078160048971445</v>
      </c>
      <c r="JF60" s="32">
        <f t="shared" si="1061"/>
        <v>1.8399760732239998</v>
      </c>
      <c r="JG60" s="33">
        <f t="shared" si="896"/>
        <v>2.1283003238982006</v>
      </c>
      <c r="JH60" s="33">
        <f t="shared" si="1062"/>
        <v>4.9850130499999999E-2</v>
      </c>
      <c r="JI60" s="33">
        <f t="shared" si="897"/>
        <v>5.757191571445E-2</v>
      </c>
      <c r="JJ60" s="33">
        <f t="shared" si="1063"/>
        <v>37.876899999999999</v>
      </c>
      <c r="JK60" s="30">
        <f t="shared" si="1148"/>
        <v>4.857778945013979E-2</v>
      </c>
      <c r="JL60" s="31">
        <f t="shared" si="1149"/>
        <v>1.3161090400745574E-3</v>
      </c>
      <c r="JM60" s="139">
        <f t="shared" si="1150"/>
        <v>1.0078160048971445</v>
      </c>
      <c r="JN60" s="32">
        <f t="shared" si="1064"/>
        <v>1468.910978287453</v>
      </c>
      <c r="JO60" s="33">
        <f t="shared" si="898"/>
        <v>1699.0893285850968</v>
      </c>
      <c r="JP60" s="33">
        <f t="shared" si="1065"/>
        <v>96.976852941035261</v>
      </c>
      <c r="JQ60" s="33">
        <f t="shared" si="899"/>
        <v>111.99856746160162</v>
      </c>
      <c r="JR60" s="33">
        <f t="shared" si="1066"/>
        <v>1993.5896256957915</v>
      </c>
      <c r="JS60" s="30">
        <f t="shared" si="1067"/>
        <v>0.73681712592920512</v>
      </c>
      <c r="JT60" s="31">
        <f t="shared" si="1068"/>
        <v>4.864434068630797E-2</v>
      </c>
      <c r="JU60" s="139">
        <f t="shared" si="900"/>
        <v>1.1229942520054155</v>
      </c>
      <c r="JV60" s="32">
        <f t="shared" si="1069"/>
        <v>5.3545857805254329</v>
      </c>
      <c r="JW60" s="33">
        <f t="shared" si="901"/>
        <v>6.1936493723337689</v>
      </c>
      <c r="JX60" s="33">
        <f t="shared" si="1070"/>
        <v>0.14507079946150001</v>
      </c>
      <c r="JY60" s="33">
        <f t="shared" si="902"/>
        <v>0.16754226629808636</v>
      </c>
      <c r="JZ60" s="33">
        <f t="shared" si="1071"/>
        <v>110.22703669999999</v>
      </c>
      <c r="KA60" s="30">
        <f t="shared" si="1072"/>
        <v>4.8577789450139811E-2</v>
      </c>
      <c r="KB60" s="31">
        <f t="shared" si="1073"/>
        <v>1.3161090400745576E-3</v>
      </c>
      <c r="KC60" s="139">
        <f t="shared" si="903"/>
        <v>1.0078160048971445</v>
      </c>
      <c r="KD60" s="32">
        <f t="shared" si="1074"/>
        <v>0.17836821876976</v>
      </c>
      <c r="KE60" s="33">
        <f t="shared" si="904"/>
        <v>0.20631851865098141</v>
      </c>
      <c r="KF60" s="33">
        <f t="shared" si="1075"/>
        <v>4.8324970700000004E-3</v>
      </c>
      <c r="KG60" s="33">
        <f t="shared" si="905"/>
        <v>5.5810508661430008E-3</v>
      </c>
      <c r="KH60" s="33">
        <f t="shared" si="1076"/>
        <v>3.6718060000000006</v>
      </c>
      <c r="KI60" s="30">
        <f t="shared" si="1077"/>
        <v>4.857778945013979E-2</v>
      </c>
      <c r="KJ60" s="31">
        <f t="shared" si="1078"/>
        <v>1.3161090400745572E-3</v>
      </c>
      <c r="KK60" s="139">
        <f t="shared" si="906"/>
        <v>1.0078160048971445</v>
      </c>
      <c r="KL60" s="32">
        <f t="shared" si="1079"/>
        <v>197.33863567830909</v>
      </c>
      <c r="KM60" s="33">
        <f t="shared" si="907"/>
        <v>228.26159988910013</v>
      </c>
      <c r="KN60" s="33">
        <f t="shared" si="1080"/>
        <v>8.6760927888712498</v>
      </c>
      <c r="KO60" s="33">
        <f t="shared" si="908"/>
        <v>10.020019561867407</v>
      </c>
      <c r="KP60" s="33">
        <f t="shared" si="1081"/>
        <v>256.46923978804887</v>
      </c>
      <c r="KQ60" s="30">
        <f t="shared" si="1082"/>
        <v>0.76944368003505426</v>
      </c>
      <c r="KR60" s="31">
        <f t="shared" si="1083"/>
        <v>3.3828980021313043E-2</v>
      </c>
      <c r="KS60" s="139">
        <f t="shared" si="909"/>
        <v>1.1258119336667944</v>
      </c>
      <c r="KT60" s="32">
        <f t="shared" si="1084"/>
        <v>178.80732312154979</v>
      </c>
      <c r="KU60" s="33">
        <f t="shared" si="910"/>
        <v>206.82643065469665</v>
      </c>
      <c r="KV60" s="33">
        <f t="shared" si="1085"/>
        <v>7.8605301936635872</v>
      </c>
      <c r="KW60" s="33">
        <f t="shared" si="911"/>
        <v>9.0781263206620775</v>
      </c>
      <c r="KX60" s="33">
        <f t="shared" si="1086"/>
        <v>233.32714194228967</v>
      </c>
      <c r="KY60" s="30">
        <f t="shared" si="1087"/>
        <v>0.76633743349830841</v>
      </c>
      <c r="KZ60" s="31">
        <f t="shared" si="1088"/>
        <v>3.3688880462984384E-2</v>
      </c>
      <c r="LA60" s="139">
        <f t="shared" si="912"/>
        <v>1.1253034834129012</v>
      </c>
      <c r="LB60" s="32">
        <f t="shared" si="1089"/>
        <v>939.29227304624624</v>
      </c>
      <c r="LC60" s="33">
        <f t="shared" si="913"/>
        <v>1086.4793722325931</v>
      </c>
      <c r="LD60" s="33">
        <f t="shared" si="1090"/>
        <v>40.446342699070875</v>
      </c>
      <c r="LE60" s="33">
        <f t="shared" si="914"/>
        <v>46.711481183156955</v>
      </c>
      <c r="LF60" s="33">
        <f t="shared" si="1091"/>
        <v>2192.4460850867495</v>
      </c>
      <c r="LG60" s="30">
        <f t="shared" si="1092"/>
        <v>0.42842206220504658</v>
      </c>
      <c r="LH60" s="31">
        <f t="shared" si="1093"/>
        <v>1.844804438941107E-2</v>
      </c>
      <c r="LI60" s="139">
        <f t="shared" si="915"/>
        <v>1.0699913392234506</v>
      </c>
      <c r="LJ60" s="32">
        <f t="shared" si="1094"/>
        <v>168.36985228383972</v>
      </c>
      <c r="LK60" s="33">
        <f t="shared" si="916"/>
        <v>194.75340813671741</v>
      </c>
      <c r="LL60" s="33">
        <f t="shared" si="1095"/>
        <v>7.3968719778701182</v>
      </c>
      <c r="LM60" s="33">
        <f t="shared" si="917"/>
        <v>8.5426474472421994</v>
      </c>
      <c r="LN60" s="33">
        <f t="shared" si="1096"/>
        <v>225.21388412038121</v>
      </c>
      <c r="LO60" s="30">
        <f t="shared" si="1097"/>
        <v>0.74759978915794889</v>
      </c>
      <c r="LP60" s="31">
        <f t="shared" si="1098"/>
        <v>3.2843765413309717E-2</v>
      </c>
      <c r="LQ60" s="139">
        <f t="shared" si="918"/>
        <v>1.1222363862235722</v>
      </c>
      <c r="LR60" s="32">
        <f t="shared" si="1099"/>
        <v>4.3436640066666643E-2</v>
      </c>
      <c r="LS60" s="33">
        <f t="shared" si="919"/>
        <v>5.0243161565113312E-2</v>
      </c>
      <c r="LT60" s="33">
        <f t="shared" si="1100"/>
        <v>1.1768208333333328E-3</v>
      </c>
      <c r="LU60" s="33">
        <f t="shared" si="920"/>
        <v>1.359110380416666E-3</v>
      </c>
      <c r="LV60" s="33">
        <f t="shared" si="1101"/>
        <v>0.89416666666666633</v>
      </c>
      <c r="LW60" s="30">
        <f t="shared" si="1102"/>
        <v>4.857778945013979E-2</v>
      </c>
      <c r="LX60" s="31">
        <f t="shared" si="1103"/>
        <v>1.3161090400745572E-3</v>
      </c>
      <c r="LY60" s="139">
        <f t="shared" si="921"/>
        <v>1.0078160048971445</v>
      </c>
      <c r="LZ60" s="32">
        <f t="shared" si="1104"/>
        <v>56.027072576732571</v>
      </c>
      <c r="MA60" s="33">
        <f t="shared" si="922"/>
        <v>64.80651484950657</v>
      </c>
      <c r="MB60" s="33">
        <f t="shared" si="1105"/>
        <v>1.517931086239225</v>
      </c>
      <c r="MC60" s="33">
        <f t="shared" si="923"/>
        <v>1.7530586114976809</v>
      </c>
      <c r="MD60" s="33">
        <f t="shared" si="1106"/>
        <v>1153.3476300047619</v>
      </c>
      <c r="ME60" s="30">
        <f t="shared" si="1107"/>
        <v>4.8577784459054425E-2</v>
      </c>
      <c r="MF60" s="31">
        <f t="shared" si="1108"/>
        <v>1.316108904852007E-3</v>
      </c>
      <c r="MG60" s="139">
        <f t="shared" si="924"/>
        <v>1.0078160040940956</v>
      </c>
      <c r="MH60" s="32">
        <f t="shared" si="1109"/>
        <v>43.597959404210265</v>
      </c>
      <c r="MI60" s="33">
        <f t="shared" si="925"/>
        <v>50.429759642850016</v>
      </c>
      <c r="MJ60" s="33">
        <f t="shared" si="1110"/>
        <v>1.1811914282262501</v>
      </c>
      <c r="MK60" s="33">
        <f t="shared" si="926"/>
        <v>1.3641579804584962</v>
      </c>
      <c r="ML60" s="33">
        <f t="shared" si="1111"/>
        <v>897.48751225000001</v>
      </c>
      <c r="MM60" s="30">
        <f t="shared" si="1112"/>
        <v>4.8577789450139797E-2</v>
      </c>
      <c r="MN60" s="31">
        <f t="shared" si="1113"/>
        <v>1.3161090400745574E-3</v>
      </c>
      <c r="MO60" s="139">
        <f t="shared" si="1114"/>
        <v>1.0078160048971445</v>
      </c>
      <c r="MP60" s="34">
        <v>3.4996568653483333</v>
      </c>
      <c r="MQ60" s="35">
        <v>3.9377568653483337</v>
      </c>
      <c r="MR60" s="35">
        <v>2.4872999999999998</v>
      </c>
      <c r="MS60" s="36">
        <v>2.9653999999999998</v>
      </c>
      <c r="MT60" s="34">
        <f t="shared" si="1115"/>
        <v>1.0853942722282917</v>
      </c>
      <c r="MU60" s="35">
        <f t="shared" si="979"/>
        <v>1.077573575061807</v>
      </c>
      <c r="MV60" s="35">
        <f t="shared" si="1116"/>
        <v>1.0912740293706702</v>
      </c>
      <c r="MW60" s="36">
        <f t="shared" si="1117"/>
        <v>1.0967650656850931</v>
      </c>
      <c r="MX60" s="41">
        <f t="shared" si="1118"/>
        <v>3.7985075164134989</v>
      </c>
      <c r="MY60" s="271">
        <f t="shared" si="1119"/>
        <v>4.2432227431175784</v>
      </c>
      <c r="MZ60" s="42">
        <f t="shared" si="1120"/>
        <v>2.714325893253668</v>
      </c>
      <c r="NA60" s="140">
        <f t="shared" si="1121"/>
        <v>3.2523471257825749</v>
      </c>
      <c r="NB60" s="34">
        <f t="shared" si="1122"/>
        <v>1.0854104477796307</v>
      </c>
      <c r="NC60" s="35">
        <f t="shared" si="980"/>
        <v>1.0775394373321443</v>
      </c>
      <c r="ND60" s="35">
        <f t="shared" si="1123"/>
        <v>1.0912950208184722</v>
      </c>
      <c r="NE60" s="141">
        <f t="shared" si="981"/>
        <v>1.0967807356856767</v>
      </c>
      <c r="NF60" s="37">
        <f t="shared" si="1124"/>
        <v>3.7985641252927929</v>
      </c>
      <c r="NG60" s="38">
        <f t="shared" si="982"/>
        <v>4.2430883170382314</v>
      </c>
      <c r="NH60" s="38">
        <f t="shared" si="1125"/>
        <v>2.7143781052817855</v>
      </c>
      <c r="NI60" s="39">
        <f t="shared" si="983"/>
        <v>3.2523935936023056</v>
      </c>
      <c r="NJ60" s="118">
        <f t="shared" si="1126"/>
        <v>-5.6608879293928993E-5</v>
      </c>
      <c r="NK60" s="118">
        <f t="shared" si="1127"/>
        <v>1.3442607934699424E-4</v>
      </c>
      <c r="NL60" s="118">
        <f t="shared" si="1128"/>
        <v>-5.2212028117448739E-5</v>
      </c>
      <c r="NM60" s="118">
        <f t="shared" si="1129"/>
        <v>-4.6467819730722226E-5</v>
      </c>
      <c r="NN60" s="119">
        <f t="shared" si="1130"/>
        <v>0.53801548832052026</v>
      </c>
      <c r="NO60" s="120">
        <f t="shared" si="1131"/>
        <v>0.68245602389184534</v>
      </c>
      <c r="NP60" s="120">
        <f>P60*IO60</f>
        <v>0.54617053169048735</v>
      </c>
      <c r="NQ60" s="120">
        <f t="shared" si="1132"/>
        <v>2.52909913778969E-2</v>
      </c>
      <c r="NR60" s="120">
        <f>R60*JE60+0.003</f>
        <v>0.12776762140626649</v>
      </c>
      <c r="NS60" s="120">
        <f t="shared" si="1133"/>
        <v>1.2799263262193735E-2</v>
      </c>
      <c r="NT60" s="120">
        <f t="shared" si="1134"/>
        <v>0.67469494660485363</v>
      </c>
      <c r="NU60" s="120">
        <f t="shared" si="1135"/>
        <v>3.3358709762095484E-2</v>
      </c>
      <c r="NV60" s="120">
        <f t="shared" si="1136"/>
        <v>1.1085976053868589E-3</v>
      </c>
      <c r="NW60" s="120">
        <f t="shared" si="1137"/>
        <v>8.6912681279076531E-2</v>
      </c>
      <c r="NX60" s="120">
        <f t="shared" si="1138"/>
        <v>7.8996304535585662E-2</v>
      </c>
      <c r="NY60" s="120">
        <f t="shared" si="1139"/>
        <v>0.70565928821786561</v>
      </c>
      <c r="NZ60" s="120">
        <f t="shared" si="1140"/>
        <v>7.6087626985958196E-2</v>
      </c>
      <c r="OA60" s="120">
        <f t="shared" si="1141"/>
        <v>2.0156320097942891E-4</v>
      </c>
      <c r="OB60" s="120">
        <f t="shared" si="1142"/>
        <v>0.34961137182024171</v>
      </c>
      <c r="OC60" s="121">
        <f t="shared" si="1143"/>
        <v>0.30395730707697877</v>
      </c>
      <c r="OD60" s="4"/>
      <c r="OE60" s="4">
        <f t="shared" si="927"/>
        <v>17579.407728783095</v>
      </c>
      <c r="OF60" s="4"/>
      <c r="OG60" s="4"/>
      <c r="OH60" s="4">
        <f t="shared" si="928"/>
        <v>0</v>
      </c>
      <c r="OI60" s="4"/>
      <c r="OJ60" s="583">
        <f t="shared" si="929"/>
        <v>15909.963675319361</v>
      </c>
      <c r="OK60" s="284">
        <f t="shared" si="930"/>
        <v>432.82259999999997</v>
      </c>
      <c r="OL60" s="584">
        <f>OK60/OJ60</f>
        <v>2.7204499572266429E-2</v>
      </c>
      <c r="OM60" s="585">
        <f t="shared" si="281"/>
        <v>600.35</v>
      </c>
      <c r="ON60" s="284">
        <f>OM60*1.05</f>
        <v>630.36750000000006</v>
      </c>
      <c r="OO60" s="33">
        <f>ON60/OK60</f>
        <v>1.4564107789195853</v>
      </c>
      <c r="OP60" s="586">
        <f t="shared" si="481"/>
        <v>1.2416426839895647E-2</v>
      </c>
      <c r="OQ60" s="33">
        <f t="shared" si="931"/>
        <v>5.2685664755300898E-2</v>
      </c>
      <c r="OR60" s="39">
        <f t="shared" si="932"/>
        <v>0.18045328616156739</v>
      </c>
      <c r="OS60" s="587">
        <f t="shared" si="1151"/>
        <v>15909.963675319361</v>
      </c>
      <c r="OT60" s="284">
        <f t="shared" si="976"/>
        <v>44.477999999999994</v>
      </c>
      <c r="OU60" s="584">
        <f>OT60/OS60</f>
        <v>2.7956066341620475E-3</v>
      </c>
      <c r="OV60" s="585">
        <f t="shared" si="283"/>
        <v>75.55</v>
      </c>
      <c r="OW60" s="284">
        <f>OV60*1.05</f>
        <v>79.327500000000001</v>
      </c>
      <c r="OX60" s="33">
        <f t="shared" si="1153"/>
        <v>1.7835221907459871</v>
      </c>
      <c r="OY60" s="30">
        <f t="shared" si="1154"/>
        <v>2.1904198344626625E-3</v>
      </c>
      <c r="OZ60" s="33">
        <f>(1+OY60)*MY60-MY60</f>
        <v>9.294439258567877E-3</v>
      </c>
      <c r="PA60" s="588">
        <f>OZ60+NS60</f>
        <v>2.2093702520761614E-2</v>
      </c>
      <c r="PB60" s="32">
        <f t="shared" si="933"/>
        <v>4.2432227431175784</v>
      </c>
      <c r="PC60" s="589">
        <f t="shared" si="934"/>
        <v>1.0146068466743583</v>
      </c>
      <c r="PD60" s="590">
        <f t="shared" si="1155"/>
        <v>4.3052028471314472</v>
      </c>
      <c r="PE60" s="591">
        <f t="shared" si="935"/>
        <v>0.53801548832052026</v>
      </c>
      <c r="PF60" s="592">
        <f t="shared" si="936"/>
        <v>0.68245602389184534</v>
      </c>
      <c r="PG60" s="592">
        <f t="shared" si="937"/>
        <v>0.54617053169048735</v>
      </c>
      <c r="PH60" s="592">
        <f t="shared" si="938"/>
        <v>2.52909913778969E-2</v>
      </c>
      <c r="PI60" s="593">
        <f t="shared" si="284"/>
        <v>0.18045328616156739</v>
      </c>
      <c r="PJ60" s="593">
        <f t="shared" si="285"/>
        <v>2.2093702520761614E-2</v>
      </c>
      <c r="PK60" s="592">
        <f t="shared" si="939"/>
        <v>0.67469494660485363</v>
      </c>
      <c r="PL60" s="592">
        <f t="shared" si="940"/>
        <v>3.3358709762095484E-2</v>
      </c>
      <c r="PM60" s="592">
        <f t="shared" si="941"/>
        <v>1.1085976053868589E-3</v>
      </c>
      <c r="PN60" s="592">
        <f t="shared" si="942"/>
        <v>8.6912681279076531E-2</v>
      </c>
      <c r="PO60" s="592">
        <f t="shared" si="943"/>
        <v>7.8996304535585662E-2</v>
      </c>
      <c r="PP60" s="592">
        <f t="shared" si="944"/>
        <v>0.70565928821786561</v>
      </c>
      <c r="PQ60" s="592">
        <f t="shared" si="945"/>
        <v>7.6087626985958196E-2</v>
      </c>
      <c r="PR60" s="592">
        <f t="shared" si="946"/>
        <v>2.0156320097942891E-4</v>
      </c>
      <c r="PS60" s="592">
        <f t="shared" si="947"/>
        <v>0.34961137182024171</v>
      </c>
      <c r="PT60" s="594">
        <f t="shared" si="948"/>
        <v>0.30395730707697877</v>
      </c>
      <c r="PU60" s="334"/>
      <c r="PV60" s="310">
        <f t="shared" si="286"/>
        <v>4.3050684210521002</v>
      </c>
      <c r="PW60" s="281">
        <f t="shared" si="287"/>
        <v>1.3442607934699424E-4</v>
      </c>
      <c r="PX60" s="4"/>
      <c r="QA60" s="133">
        <f t="shared" si="288"/>
        <v>479.06469646279618</v>
      </c>
      <c r="QB60" s="323">
        <f t="shared" si="289"/>
        <v>47.990837601595409</v>
      </c>
      <c r="QC60" s="258"/>
      <c r="QD60" s="323">
        <f t="shared" si="1156"/>
        <v>3749.5</v>
      </c>
      <c r="QF60" s="133">
        <f t="shared" si="949"/>
        <v>676.60959646279696</v>
      </c>
      <c r="QH60" s="133">
        <f t="shared" si="290"/>
        <v>82.840337601595678</v>
      </c>
      <c r="QJ60" s="390">
        <f>'лист 1'!E212</f>
        <v>600.35</v>
      </c>
      <c r="QK60" s="390">
        <f>'лист 1'!F212</f>
        <v>75.55</v>
      </c>
      <c r="QM60" s="389">
        <f t="shared" si="291"/>
        <v>0</v>
      </c>
      <c r="QN60" s="389">
        <f t="shared" si="292"/>
        <v>0</v>
      </c>
      <c r="QP60" s="4">
        <f t="shared" si="293"/>
        <v>15909.963675319361</v>
      </c>
      <c r="QQ60" s="4">
        <f t="shared" si="294"/>
        <v>16142.358075319362</v>
      </c>
      <c r="QS60" s="395">
        <f t="shared" si="295"/>
        <v>3.7188062408321265</v>
      </c>
      <c r="QU60" s="5">
        <v>3</v>
      </c>
    </row>
    <row r="61" spans="1:463" ht="15.05" customHeight="1" x14ac:dyDescent="0.3">
      <c r="A61" s="452">
        <f t="shared" si="639"/>
        <v>50</v>
      </c>
      <c r="B61" s="25" t="s">
        <v>381</v>
      </c>
      <c r="C61" s="26">
        <v>9</v>
      </c>
      <c r="D61" s="256">
        <v>3813.8</v>
      </c>
      <c r="E61" s="27">
        <v>3813.8</v>
      </c>
      <c r="F61" s="28">
        <v>407.65</v>
      </c>
      <c r="G61" s="311">
        <f t="shared" si="280"/>
        <v>3406.15</v>
      </c>
      <c r="H61" s="27"/>
      <c r="I61" s="257"/>
      <c r="J61" s="32">
        <v>3.282570745114481</v>
      </c>
      <c r="K61" s="33">
        <v>3.966270745114481</v>
      </c>
      <c r="L61" s="33">
        <v>2.5676000000000001</v>
      </c>
      <c r="M61" s="122">
        <v>2.9725999999999999</v>
      </c>
      <c r="N61" s="1">
        <v>0.40500000000000003</v>
      </c>
      <c r="O61" s="2">
        <v>0.64600000000000002</v>
      </c>
      <c r="P61" s="2">
        <v>0.30997074511448064</v>
      </c>
      <c r="Q61" s="2">
        <v>1.29E-2</v>
      </c>
      <c r="R61" s="2">
        <v>0.36409999999999998</v>
      </c>
      <c r="S61" s="2">
        <v>1.4E-2</v>
      </c>
      <c r="T61" s="2">
        <v>0.53549999999999998</v>
      </c>
      <c r="U61" s="2">
        <v>1.9900000000000001E-2</v>
      </c>
      <c r="V61" s="2">
        <v>5.9999999999999995E-4</v>
      </c>
      <c r="W61" s="2">
        <v>3.0700000000000002E-2</v>
      </c>
      <c r="X61" s="2">
        <v>0.10929999999999999</v>
      </c>
      <c r="Y61" s="2">
        <v>0.7238</v>
      </c>
      <c r="Z61" s="2">
        <v>0.13789999999999999</v>
      </c>
      <c r="AA61" s="2">
        <v>2.0000000000000001E-4</v>
      </c>
      <c r="AB61" s="2">
        <v>0.3508</v>
      </c>
      <c r="AC61" s="3">
        <v>0.30559999999999998</v>
      </c>
      <c r="AD61" s="123">
        <v>595.39</v>
      </c>
      <c r="AE61" s="60">
        <v>130.98580000000001</v>
      </c>
      <c r="AF61" s="60">
        <v>400.72902567</v>
      </c>
      <c r="AG61" s="60">
        <f t="shared" si="832"/>
        <v>39.661754586662582</v>
      </c>
      <c r="AH61" s="60">
        <f t="shared" si="833"/>
        <v>125.4041412931698</v>
      </c>
      <c r="AI61" s="60">
        <v>15.269239617875</v>
      </c>
      <c r="AJ61" s="60">
        <v>83.393306838319546</v>
      </c>
      <c r="AK61" s="60">
        <f t="shared" si="834"/>
        <v>1.6132435207872917</v>
      </c>
      <c r="AL61" s="60">
        <f t="shared" si="835"/>
        <v>48.807433906649607</v>
      </c>
      <c r="AM61" s="60">
        <v>61.288368606309739</v>
      </c>
      <c r="AN61" s="124">
        <v>1544.4668888790052</v>
      </c>
      <c r="AO61" s="123">
        <v>914.62</v>
      </c>
      <c r="AP61" s="60">
        <v>201.21639999999999</v>
      </c>
      <c r="AQ61" s="60">
        <v>615.58773486000007</v>
      </c>
      <c r="AR61" s="60">
        <f t="shared" si="836"/>
        <v>60.927180470033647</v>
      </c>
      <c r="AS61" s="60">
        <f t="shared" si="837"/>
        <v>192.64202574708841</v>
      </c>
      <c r="AT61" s="125">
        <v>90.845546930283305</v>
      </c>
      <c r="AU61" s="126">
        <v>16.455061329188609</v>
      </c>
      <c r="AV61" s="60">
        <v>133.02568677069067</v>
      </c>
      <c r="AW61" s="60">
        <f t="shared" si="838"/>
        <v>2.5733819105790112</v>
      </c>
      <c r="AX61" s="60">
        <f t="shared" si="839"/>
        <v>77.855677644908582</v>
      </c>
      <c r="AY61" s="60">
        <v>97.764768428048697</v>
      </c>
      <c r="AZ61" s="124">
        <v>2463.6721643868273</v>
      </c>
      <c r="BA61" s="127">
        <v>150</v>
      </c>
      <c r="BB61" s="60">
        <v>764.57499999999993</v>
      </c>
      <c r="BC61" s="60">
        <v>79.734236193960001</v>
      </c>
      <c r="BD61" s="61">
        <v>63.787388955168005</v>
      </c>
      <c r="BE61" s="61">
        <v>15.946847238791996</v>
      </c>
      <c r="BF61" s="60">
        <v>29.900343749999998</v>
      </c>
      <c r="BG61" s="61">
        <v>23.920275</v>
      </c>
      <c r="BH61" s="61">
        <v>5.9800687499999974</v>
      </c>
      <c r="BI61" s="60">
        <v>63.817299335909077</v>
      </c>
      <c r="BJ61" s="61">
        <f t="shared" si="840"/>
        <v>37.350223147728833</v>
      </c>
      <c r="BK61" s="60">
        <f t="shared" si="841"/>
        <v>1.2345456556531611</v>
      </c>
      <c r="BL61" s="60">
        <v>46.901343963993455</v>
      </c>
      <c r="BM61" s="124">
        <v>1181.9138678926349</v>
      </c>
      <c r="BN61" s="123">
        <v>17.940000000000001</v>
      </c>
      <c r="BO61" s="60">
        <v>3.9468000000000001</v>
      </c>
      <c r="BP61" s="60">
        <v>12.074570820000002</v>
      </c>
      <c r="BQ61" s="60">
        <f t="shared" si="842"/>
        <v>1.1950685723386802</v>
      </c>
      <c r="BR61" s="60">
        <f t="shared" si="843"/>
        <v>3.7786161924108006</v>
      </c>
      <c r="BS61" s="60">
        <v>2.39299667244167</v>
      </c>
      <c r="BT61" s="60">
        <v>2.6538688269482416</v>
      </c>
      <c r="BU61" s="60">
        <f t="shared" si="844"/>
        <v>5.1339092457313738E-2</v>
      </c>
      <c r="BV61" s="60">
        <f t="shared" si="845"/>
        <v>1.5532245006103436</v>
      </c>
      <c r="BW61" s="60">
        <v>1.9504118159694954</v>
      </c>
      <c r="BX61" s="124">
        <v>49.150377762431283</v>
      </c>
      <c r="BY61" s="59">
        <v>917.33</v>
      </c>
      <c r="BZ61" s="60">
        <v>66.965090000000004</v>
      </c>
      <c r="CA61" s="61">
        <f t="shared" si="846"/>
        <v>39.192524294120005</v>
      </c>
      <c r="CB61" s="61">
        <f t="shared" si="847"/>
        <v>1.29543966605</v>
      </c>
      <c r="CC61" s="60">
        <v>49.214754499999998</v>
      </c>
      <c r="CD61" s="62">
        <v>1240.2118134</v>
      </c>
      <c r="CE61" s="123">
        <v>35.299999999999997</v>
      </c>
      <c r="CF61" s="60">
        <v>2.5768999999999997</v>
      </c>
      <c r="CG61" s="61">
        <f t="shared" si="848"/>
        <v>1.5081771091999998</v>
      </c>
      <c r="CH61" s="61">
        <f t="shared" si="849"/>
        <v>4.9850130499999999E-2</v>
      </c>
      <c r="CI61" s="60">
        <v>1.893845</v>
      </c>
      <c r="CJ61" s="124">
        <v>47.724893999999999</v>
      </c>
      <c r="CK61" s="128">
        <v>753.98648717576361</v>
      </c>
      <c r="CL61" s="129">
        <v>165.87702717866799</v>
      </c>
      <c r="CM61" s="129">
        <v>80.028942700139538</v>
      </c>
      <c r="CN61" s="130">
        <v>60.644537753719554</v>
      </c>
      <c r="CO61" s="131">
        <f t="shared" si="990"/>
        <v>29.561179928050596</v>
      </c>
      <c r="CP61" s="129">
        <v>507.47286715310923</v>
      </c>
      <c r="CQ61" s="131">
        <f t="shared" si="850"/>
        <v>50.226619553611833</v>
      </c>
      <c r="CR61" s="129">
        <v>158.808559046894</v>
      </c>
      <c r="CS61" s="129">
        <v>110.03766866716067</v>
      </c>
      <c r="CT61" s="131">
        <f t="shared" si="851"/>
        <v>2.1286787003662235</v>
      </c>
      <c r="CU61" s="131">
        <f t="shared" si="852"/>
        <v>64.401526265491796</v>
      </c>
      <c r="CV61" s="129">
        <f t="shared" si="991"/>
        <v>1617.4029928748409</v>
      </c>
      <c r="CW61" s="124">
        <f t="shared" si="992"/>
        <v>2037.9277710222996</v>
      </c>
      <c r="CX61" s="123">
        <v>56.0426</v>
      </c>
      <c r="CY61" s="60">
        <v>4.0911097999999999</v>
      </c>
      <c r="CZ61" s="60">
        <f t="shared" si="853"/>
        <v>7.9142519081000007E-2</v>
      </c>
      <c r="DA61" s="60">
        <f t="shared" si="854"/>
        <v>2.3943956504264001</v>
      </c>
      <c r="DB61" s="60">
        <v>3.0066854900000002</v>
      </c>
      <c r="DC61" s="124">
        <v>75.768474347999998</v>
      </c>
      <c r="DD61" s="123">
        <v>1.8560000000000001</v>
      </c>
      <c r="DE61" s="60">
        <v>0.135488</v>
      </c>
      <c r="DF61" s="60">
        <f t="shared" si="855"/>
        <v>2.6210153600000003E-3</v>
      </c>
      <c r="DG61" s="60">
        <f t="shared" si="856"/>
        <v>7.9296790783999996E-2</v>
      </c>
      <c r="DH61" s="60">
        <v>9.9574399999999993E-2</v>
      </c>
      <c r="DI61" s="124">
        <v>2.50927488</v>
      </c>
      <c r="DJ61" s="59">
        <v>45.452995627680004</v>
      </c>
      <c r="DK61" s="60">
        <v>9.9996590380896002</v>
      </c>
      <c r="DL61" s="60">
        <v>0.74305127615136624</v>
      </c>
      <c r="DM61" s="60">
        <v>30.592275066196908</v>
      </c>
      <c r="DN61" s="60">
        <f t="shared" si="857"/>
        <v>3.027839832401773</v>
      </c>
      <c r="DO61" s="60">
        <f t="shared" si="858"/>
        <v>9.5735465592156608</v>
      </c>
      <c r="DP61" s="60">
        <v>6.3355226135926035</v>
      </c>
      <c r="DQ61" s="60">
        <f t="shared" si="859"/>
        <v>0.12256068495994892</v>
      </c>
      <c r="DR61" s="60">
        <f t="shared" si="860"/>
        <v>3.7079786490121158</v>
      </c>
      <c r="DS61" s="60">
        <v>4.6561751810855245</v>
      </c>
      <c r="DT61" s="62">
        <v>117.33561456335521</v>
      </c>
      <c r="DU61" s="123">
        <v>160.15</v>
      </c>
      <c r="DV61" s="60">
        <v>35.232999999999997</v>
      </c>
      <c r="DW61" s="60">
        <v>107.78943795000001</v>
      </c>
      <c r="DX61" s="60">
        <f t="shared" si="861"/>
        <v>10.668351831663301</v>
      </c>
      <c r="DY61" s="60">
        <f t="shared" si="862"/>
        <v>33.731626712073002</v>
      </c>
      <c r="DZ61" s="60">
        <v>3.1279835442500001</v>
      </c>
      <c r="EA61" s="60">
        <v>1.942232526</v>
      </c>
      <c r="EB61" s="60"/>
      <c r="EC61" s="60">
        <v>22.501713743478252</v>
      </c>
      <c r="ED61" s="60">
        <f t="shared" si="863"/>
        <v>0.43529565236758683</v>
      </c>
      <c r="EE61" s="60">
        <f t="shared" si="864"/>
        <v>13.169532999218029</v>
      </c>
      <c r="EF61" s="60">
        <v>16.537218388186414</v>
      </c>
      <c r="EG61" s="124">
        <v>416.73790338229765</v>
      </c>
      <c r="EH61" s="128">
        <v>631.33774623095223</v>
      </c>
      <c r="EI61" s="129">
        <v>138.89430417080951</v>
      </c>
      <c r="EJ61" s="129">
        <v>846.71661432070653</v>
      </c>
      <c r="EK61" s="129">
        <v>424.92376411398118</v>
      </c>
      <c r="EL61" s="129">
        <f t="shared" si="865"/>
        <v>42.056404629417173</v>
      </c>
      <c r="EM61" s="129">
        <v>132.97564274182926</v>
      </c>
      <c r="EN61" s="129">
        <v>149.05668730506088</v>
      </c>
      <c r="EO61" s="129">
        <f t="shared" si="866"/>
        <v>2.8835016159164026</v>
      </c>
      <c r="EP61" s="129">
        <f t="shared" si="867"/>
        <v>87.238109265658366</v>
      </c>
      <c r="EQ61" s="129">
        <v>2190.9291161415103</v>
      </c>
      <c r="ER61" s="124">
        <v>2760.5706863383034</v>
      </c>
      <c r="ES61" s="123">
        <v>197.31</v>
      </c>
      <c r="ET61" s="60">
        <v>43.408200000000001</v>
      </c>
      <c r="EU61" s="60">
        <v>132.80008742999999</v>
      </c>
      <c r="EV61" s="60">
        <f t="shared" si="868"/>
        <v>13.14375585329682</v>
      </c>
      <c r="EW61" s="60">
        <f t="shared" si="869"/>
        <v>41.558459360344195</v>
      </c>
      <c r="EX61" s="60">
        <v>15.431382227575</v>
      </c>
      <c r="EY61" s="60">
        <v>28.393325885003001</v>
      </c>
      <c r="EZ61" s="60">
        <f t="shared" si="870"/>
        <v>0.54926888924538309</v>
      </c>
      <c r="FA61" s="60">
        <f t="shared" si="871"/>
        <v>16.617705054063936</v>
      </c>
      <c r="FB61" s="60">
        <v>20.867149777128901</v>
      </c>
      <c r="FC61" s="124">
        <v>525.85217438364816</v>
      </c>
      <c r="FD61" s="123">
        <v>0.83333333333333293</v>
      </c>
      <c r="FE61" s="60">
        <v>6.0833333333333302E-2</v>
      </c>
      <c r="FF61" s="60">
        <f t="shared" si="872"/>
        <v>1.1768208333333328E-3</v>
      </c>
      <c r="FG61" s="60">
        <f t="shared" si="873"/>
        <v>3.5603803333333316E-2</v>
      </c>
      <c r="FH61" s="60">
        <v>4.4708333333333301E-2</v>
      </c>
      <c r="FI61" s="124">
        <v>1.1266499999999995</v>
      </c>
      <c r="FJ61" s="123">
        <v>989.45858199999998</v>
      </c>
      <c r="FK61" s="60">
        <v>72.230476486000001</v>
      </c>
      <c r="FL61" s="60">
        <f t="shared" si="874"/>
        <v>1.39729856762167</v>
      </c>
      <c r="FM61" s="60">
        <f t="shared" si="875"/>
        <v>42.274186512008249</v>
      </c>
      <c r="FN61" s="60">
        <v>53.084499999999998</v>
      </c>
      <c r="FO61" s="124">
        <v>1337.7282701831998</v>
      </c>
      <c r="FP61" s="123">
        <v>769.95590000000004</v>
      </c>
      <c r="FQ61" s="60">
        <v>56.206780700000003</v>
      </c>
      <c r="FR61" s="60">
        <f t="shared" si="876"/>
        <v>1.0873201726415</v>
      </c>
      <c r="FS61" s="60">
        <f t="shared" si="877"/>
        <v>32.896030126727602</v>
      </c>
      <c r="FT61" s="60">
        <v>41.308134035000002</v>
      </c>
      <c r="FU61" s="62">
        <v>1040.9649776819999</v>
      </c>
      <c r="FV61" s="132">
        <f t="shared" si="993"/>
        <v>4045.7484194219633</v>
      </c>
      <c r="FW61" s="133">
        <f t="shared" si="994"/>
        <v>1033.2419978803084</v>
      </c>
      <c r="FX61" s="133">
        <f t="shared" si="995"/>
        <v>133.7239052124072</v>
      </c>
      <c r="FY61" s="133">
        <f t="shared" si="996"/>
        <v>764.57499999999993</v>
      </c>
      <c r="FZ61" s="133">
        <f t="shared" si="997"/>
        <v>917.33</v>
      </c>
      <c r="GA61" s="133">
        <f t="shared" si="998"/>
        <v>35.299999999999997</v>
      </c>
      <c r="GB61" s="133">
        <f t="shared" si="999"/>
        <v>56.0426</v>
      </c>
      <c r="GC61" s="133">
        <f t="shared" si="1000"/>
        <v>1.8560000000000001</v>
      </c>
      <c r="GD61" s="133">
        <f t="shared" si="1001"/>
        <v>989.45858199999998</v>
      </c>
      <c r="GE61" s="133">
        <f t="shared" si="1002"/>
        <v>769.95590000000004</v>
      </c>
      <c r="GF61" s="133">
        <f t="shared" si="1003"/>
        <v>2231.9697630632877</v>
      </c>
      <c r="GG61" s="134">
        <f t="shared" si="1004"/>
        <v>852.1365935366905</v>
      </c>
      <c r="GH61" s="134">
        <f t="shared" si="1005"/>
        <v>220.90697532942582</v>
      </c>
      <c r="GI61" s="133">
        <f t="shared" si="1006"/>
        <v>801.48175830549644</v>
      </c>
      <c r="GJ61" s="134">
        <f t="shared" si="1007"/>
        <v>572.2795833783282</v>
      </c>
      <c r="GK61" s="135">
        <f t="shared" si="1008"/>
        <v>15.504664614419825</v>
      </c>
      <c r="GL61" s="132">
        <f t="shared" si="1009"/>
        <v>11780.683925883463</v>
      </c>
      <c r="GM61" s="136">
        <f t="shared" si="1010"/>
        <v>14843.661746613161</v>
      </c>
      <c r="GN61" s="114">
        <f t="shared" si="1011"/>
        <v>12514.76006153116</v>
      </c>
      <c r="GO61" s="115">
        <f t="shared" si="1012"/>
        <v>6779.2744956766073</v>
      </c>
      <c r="GP61" s="115">
        <f t="shared" si="1013"/>
        <v>463.30569833569729</v>
      </c>
      <c r="GQ61" s="30">
        <f t="shared" si="1014"/>
        <v>0.54170231489417575</v>
      </c>
      <c r="GR61" s="31">
        <f t="shared" si="1015"/>
        <v>3.7020741592948492E-2</v>
      </c>
      <c r="GS61" s="137">
        <f t="shared" si="878"/>
        <v>1.0906192656166651</v>
      </c>
      <c r="GT61" s="116">
        <f t="shared" si="1016"/>
        <v>14843.661746613161</v>
      </c>
      <c r="GU61" s="115">
        <f t="shared" si="1017"/>
        <v>6892.4073913845968</v>
      </c>
      <c r="GV61" s="115">
        <f t="shared" si="1018"/>
        <v>466.37078689687854</v>
      </c>
      <c r="GW61" s="24">
        <f t="shared" si="1019"/>
        <v>0.46433336389905405</v>
      </c>
      <c r="GX61" s="117">
        <f t="shared" si="1020"/>
        <v>3.1418850338818125E-2</v>
      </c>
      <c r="GY61" s="137">
        <f t="shared" si="879"/>
        <v>1.0776278180404646</v>
      </c>
      <c r="GZ61" s="114">
        <f t="shared" si="1021"/>
        <v>9788.3793047595191</v>
      </c>
      <c r="HA61" s="115">
        <f t="shared" si="1022"/>
        <v>5538.8281912567563</v>
      </c>
      <c r="HB61" s="115">
        <f t="shared" si="1023"/>
        <v>299.23201661067571</v>
      </c>
      <c r="HC61" s="30">
        <f t="shared" si="1024"/>
        <v>0.56585753563550056</v>
      </c>
      <c r="HD61" s="31">
        <f t="shared" si="1025"/>
        <v>3.0570128853218491E-2</v>
      </c>
      <c r="HE61" s="137">
        <f t="shared" si="880"/>
        <v>1.0934051887934464</v>
      </c>
      <c r="HF61" s="114">
        <f t="shared" si="1026"/>
        <v>11332.846193638525</v>
      </c>
      <c r="HG61" s="115">
        <f t="shared" si="1027"/>
        <v>6721.8597326539184</v>
      </c>
      <c r="HH61" s="115">
        <f t="shared" si="1028"/>
        <v>351.23851422606253</v>
      </c>
      <c r="HI61" s="30">
        <f t="shared" si="1029"/>
        <v>0.59313076501709738</v>
      </c>
      <c r="HJ61" s="31">
        <f t="shared" si="1030"/>
        <v>3.0992965776172231E-2</v>
      </c>
      <c r="HK61" s="138">
        <f t="shared" si="881"/>
        <v>1.0977444012769084</v>
      </c>
      <c r="HL61" s="29">
        <f t="shared" si="1031"/>
        <v>3.5800348953715044</v>
      </c>
      <c r="HM61" s="30">
        <f t="shared" si="1032"/>
        <v>4.2741636888154462</v>
      </c>
      <c r="HN61" s="30">
        <f t="shared" si="1033"/>
        <v>2.8074271627460532</v>
      </c>
      <c r="HO61" s="31">
        <f t="shared" si="1034"/>
        <v>3.263155007235738</v>
      </c>
      <c r="HR61" s="32">
        <f t="shared" si="1035"/>
        <v>938.91392174377972</v>
      </c>
      <c r="HS61" s="33">
        <f t="shared" si="882"/>
        <v>1086.04173328103</v>
      </c>
      <c r="HT61" s="33">
        <f t="shared" si="1036"/>
        <v>41.274998107449875</v>
      </c>
      <c r="HU61" s="33">
        <f t="shared" si="883"/>
        <v>47.668495314293864</v>
      </c>
      <c r="HV61" s="33">
        <f t="shared" si="1037"/>
        <v>1225.7673721261947</v>
      </c>
      <c r="HW61" s="30">
        <f t="shared" si="1038"/>
        <v>0.76598051399847267</v>
      </c>
      <c r="HX61" s="31">
        <f t="shared" si="1039"/>
        <v>3.3672782492044133E-2</v>
      </c>
      <c r="HY61" s="139">
        <f t="shared" si="884"/>
        <v>1.1252450605515785</v>
      </c>
      <c r="HZ61" s="32">
        <f t="shared" si="1040"/>
        <v>1445.8435981382363</v>
      </c>
      <c r="IA61" s="33">
        <f t="shared" si="885"/>
        <v>1672.407289966498</v>
      </c>
      <c r="IB61" s="33">
        <f t="shared" si="1041"/>
        <v>79.955623709801273</v>
      </c>
      <c r="IC61" s="33">
        <f t="shared" si="886"/>
        <v>92.340749822449496</v>
      </c>
      <c r="ID61" s="33">
        <f t="shared" si="1042"/>
        <v>1955.2953685609741</v>
      </c>
      <c r="IE61" s="30">
        <f t="shared" si="1043"/>
        <v>0.7394502239333407</v>
      </c>
      <c r="IF61" s="31">
        <f t="shared" si="1044"/>
        <v>4.0891839154022898E-2</v>
      </c>
      <c r="IG61" s="139">
        <f t="shared" si="887"/>
        <v>1.1222059959753128</v>
      </c>
      <c r="IH61" s="32">
        <f t="shared" si="1045"/>
        <v>45.567272240229173</v>
      </c>
      <c r="II61" s="33">
        <f t="shared" si="888"/>
        <v>52.707663800273089</v>
      </c>
      <c r="IJ61" s="33">
        <f t="shared" si="1046"/>
        <v>88.942209610821166</v>
      </c>
      <c r="IK61" s="33">
        <f t="shared" si="889"/>
        <v>102.71935787953737</v>
      </c>
      <c r="IL61" s="33">
        <f t="shared" si="1047"/>
        <v>938.02687927986904</v>
      </c>
      <c r="IM61" s="30">
        <f t="shared" si="1048"/>
        <v>4.857778945013979E-2</v>
      </c>
      <c r="IN61" s="31">
        <f t="shared" si="1049"/>
        <v>9.4818401876823444E-2</v>
      </c>
      <c r="IO61" s="139">
        <f t="shared" si="890"/>
        <v>1.0222995100575569</v>
      </c>
      <c r="IP61" s="32">
        <f t="shared" si="1050"/>
        <v>28.391645645485795</v>
      </c>
      <c r="IQ61" s="33">
        <f t="shared" si="891"/>
        <v>32.840616518133423</v>
      </c>
      <c r="IR61" s="33">
        <f t="shared" si="1051"/>
        <v>1.2464076647959941</v>
      </c>
      <c r="IS61" s="33">
        <f t="shared" si="892"/>
        <v>1.4394762120728937</v>
      </c>
      <c r="IT61" s="33">
        <f t="shared" si="1052"/>
        <v>39.008236319389908</v>
      </c>
      <c r="IU61" s="30">
        <f t="shared" si="1053"/>
        <v>0.72783720373876781</v>
      </c>
      <c r="IV61" s="31">
        <f t="shared" si="1054"/>
        <v>3.1952422934241699E-2</v>
      </c>
      <c r="IW61" s="139">
        <f t="shared" si="893"/>
        <v>1.1190015201383789</v>
      </c>
      <c r="IX61" s="32">
        <f t="shared" si="1055"/>
        <v>47.814879638826405</v>
      </c>
      <c r="IY61" s="33">
        <f t="shared" si="894"/>
        <v>55.307471278230508</v>
      </c>
      <c r="IZ61" s="33">
        <f t="shared" si="1056"/>
        <v>1.29543966605</v>
      </c>
      <c r="JA61" s="33">
        <f t="shared" si="895"/>
        <v>1.4961032703211452</v>
      </c>
      <c r="JB61" s="33">
        <f t="shared" si="1057"/>
        <v>984.29508999999996</v>
      </c>
      <c r="JC61" s="30">
        <f t="shared" si="1058"/>
        <v>4.8577789450139804E-2</v>
      </c>
      <c r="JD61" s="31">
        <f t="shared" si="1059"/>
        <v>1.3161090400745574E-3</v>
      </c>
      <c r="JE61" s="139">
        <f t="shared" si="1060"/>
        <v>1.0078160048971445</v>
      </c>
      <c r="JF61" s="32">
        <f t="shared" si="1061"/>
        <v>1.8399760732239998</v>
      </c>
      <c r="JG61" s="33">
        <f t="shared" si="896"/>
        <v>2.1283003238982006</v>
      </c>
      <c r="JH61" s="33">
        <f t="shared" si="1062"/>
        <v>4.9850130499999999E-2</v>
      </c>
      <c r="JI61" s="33">
        <f t="shared" si="897"/>
        <v>5.757191571445E-2</v>
      </c>
      <c r="JJ61" s="33">
        <f t="shared" si="1063"/>
        <v>37.876899999999999</v>
      </c>
      <c r="JK61" s="30">
        <f t="shared" si="1148"/>
        <v>4.857778945013979E-2</v>
      </c>
      <c r="JL61" s="31">
        <f t="shared" si="1149"/>
        <v>1.3161090400745574E-3</v>
      </c>
      <c r="JM61" s="139">
        <f t="shared" si="1150"/>
        <v>1.0078160048971445</v>
      </c>
      <c r="JN61" s="32">
        <f t="shared" si="1064"/>
        <v>1192.1798184355423</v>
      </c>
      <c r="JO61" s="33">
        <f t="shared" si="898"/>
        <v>1378.9943959843918</v>
      </c>
      <c r="JP61" s="33">
        <f t="shared" si="1065"/>
        <v>81.916478182028655</v>
      </c>
      <c r="JQ61" s="33">
        <f t="shared" si="899"/>
        <v>94.6053406524249</v>
      </c>
      <c r="JR61" s="33">
        <f t="shared" si="1066"/>
        <v>1617.4029928748409</v>
      </c>
      <c r="JS61" s="30">
        <f t="shared" si="1067"/>
        <v>0.737095098554573</v>
      </c>
      <c r="JT61" s="31">
        <f t="shared" si="1068"/>
        <v>5.0646918883479261E-2</v>
      </c>
      <c r="JU61" s="139">
        <f t="shared" si="900"/>
        <v>1.1233480096785526</v>
      </c>
      <c r="JV61" s="32">
        <f t="shared" si="1069"/>
        <v>2.9211626935202082</v>
      </c>
      <c r="JW61" s="33">
        <f t="shared" si="901"/>
        <v>3.3789088875948248</v>
      </c>
      <c r="JX61" s="33">
        <f t="shared" si="1070"/>
        <v>7.9142519081000007E-2</v>
      </c>
      <c r="JY61" s="33">
        <f t="shared" si="902"/>
        <v>9.1401695286646906E-2</v>
      </c>
      <c r="JZ61" s="33">
        <f t="shared" si="1071"/>
        <v>60.133709800000005</v>
      </c>
      <c r="KA61" s="30">
        <f t="shared" si="1072"/>
        <v>4.8577789450139797E-2</v>
      </c>
      <c r="KB61" s="31">
        <f t="shared" si="1073"/>
        <v>1.3161090400745574E-3</v>
      </c>
      <c r="KC61" s="139">
        <f t="shared" si="903"/>
        <v>1.0078160048971445</v>
      </c>
      <c r="KD61" s="32">
        <f t="shared" si="1074"/>
        <v>9.6742084756479996E-2</v>
      </c>
      <c r="KE61" s="33">
        <f t="shared" si="904"/>
        <v>0.11190156943782041</v>
      </c>
      <c r="KF61" s="33">
        <f t="shared" si="1075"/>
        <v>2.6210153600000003E-3</v>
      </c>
      <c r="KG61" s="33">
        <f t="shared" si="905"/>
        <v>3.0270106392640004E-3</v>
      </c>
      <c r="KH61" s="33">
        <f t="shared" si="1076"/>
        <v>1.9914879999999999</v>
      </c>
      <c r="KI61" s="30">
        <f t="shared" si="1077"/>
        <v>4.8577789450139797E-2</v>
      </c>
      <c r="KJ61" s="31">
        <f t="shared" si="1078"/>
        <v>1.3161090400745576E-3</v>
      </c>
      <c r="KK61" s="139">
        <f t="shared" si="906"/>
        <v>1.0078160048971445</v>
      </c>
      <c r="KL61" s="32">
        <f t="shared" si="1079"/>
        <v>71.656115419807492</v>
      </c>
      <c r="KM61" s="33">
        <f t="shared" si="907"/>
        <v>82.884628706091334</v>
      </c>
      <c r="KN61" s="33">
        <f t="shared" si="1080"/>
        <v>3.1504005173617218</v>
      </c>
      <c r="KO61" s="33">
        <f t="shared" si="908"/>
        <v>3.6383975575010528</v>
      </c>
      <c r="KP61" s="33">
        <f t="shared" si="1081"/>
        <v>93.123503621710483</v>
      </c>
      <c r="KQ61" s="30">
        <f t="shared" si="1082"/>
        <v>0.76947400637857699</v>
      </c>
      <c r="KR61" s="31">
        <f t="shared" si="1083"/>
        <v>3.3830347815943303E-2</v>
      </c>
      <c r="KS61" s="139">
        <f t="shared" si="909"/>
        <v>1.1258168976762126</v>
      </c>
      <c r="KT61" s="32">
        <f t="shared" si="1084"/>
        <v>252.60241484777507</v>
      </c>
      <c r="KU61" s="33">
        <f t="shared" si="910"/>
        <v>292.18521325442146</v>
      </c>
      <c r="KV61" s="33">
        <f t="shared" si="1085"/>
        <v>11.103647484030889</v>
      </c>
      <c r="KW61" s="33">
        <f t="shared" si="911"/>
        <v>12.823602479307274</v>
      </c>
      <c r="KX61" s="33">
        <f t="shared" si="1086"/>
        <v>330.74436776372829</v>
      </c>
      <c r="KY61" s="30">
        <f t="shared" si="1087"/>
        <v>0.76373912745877814</v>
      </c>
      <c r="KZ61" s="31">
        <f t="shared" si="1088"/>
        <v>3.3571690303016523E-2</v>
      </c>
      <c r="LA61" s="139">
        <f t="shared" si="912"/>
        <v>1.1248781761007278</v>
      </c>
      <c r="LB61" s="32">
        <f t="shared" si="1089"/>
        <v>1038.8928278508968</v>
      </c>
      <c r="LC61" s="33">
        <f t="shared" si="913"/>
        <v>1201.6873339751323</v>
      </c>
      <c r="LD61" s="33">
        <f t="shared" si="1090"/>
        <v>44.939906245333574</v>
      </c>
      <c r="LE61" s="33">
        <f t="shared" si="914"/>
        <v>51.901097722735749</v>
      </c>
      <c r="LF61" s="33">
        <f t="shared" si="1091"/>
        <v>2190.9291161415108</v>
      </c>
      <c r="LG61" s="30">
        <f t="shared" si="1092"/>
        <v>0.4741791143295917</v>
      </c>
      <c r="LH61" s="31">
        <f t="shared" si="1093"/>
        <v>2.0511802921528627E-2</v>
      </c>
      <c r="LI61" s="139">
        <f t="shared" si="915"/>
        <v>1.0774811454879918</v>
      </c>
      <c r="LJ61" s="32">
        <f t="shared" si="1094"/>
        <v>311.6931205855779</v>
      </c>
      <c r="LK61" s="33">
        <f t="shared" si="916"/>
        <v>360.535432581338</v>
      </c>
      <c r="LL61" s="33">
        <f t="shared" si="1095"/>
        <v>13.693024742542203</v>
      </c>
      <c r="LM61" s="33">
        <f t="shared" si="917"/>
        <v>15.814074275161991</v>
      </c>
      <c r="LN61" s="33">
        <f t="shared" si="1096"/>
        <v>417.34299554257791</v>
      </c>
      <c r="LO61" s="30">
        <f t="shared" si="1097"/>
        <v>0.74685120851340259</v>
      </c>
      <c r="LP61" s="31">
        <f t="shared" si="1098"/>
        <v>3.2810002536978536E-2</v>
      </c>
      <c r="LQ61" s="139">
        <f t="shared" si="918"/>
        <v>1.1221138537670283</v>
      </c>
      <c r="LR61" s="32">
        <f t="shared" si="1099"/>
        <v>4.3436640066666643E-2</v>
      </c>
      <c r="LS61" s="33">
        <f t="shared" si="919"/>
        <v>5.0243161565113312E-2</v>
      </c>
      <c r="LT61" s="33">
        <f t="shared" si="1100"/>
        <v>1.1768208333333328E-3</v>
      </c>
      <c r="LU61" s="33">
        <f t="shared" si="920"/>
        <v>1.359110380416666E-3</v>
      </c>
      <c r="LV61" s="33">
        <f t="shared" si="1101"/>
        <v>0.89416666666666633</v>
      </c>
      <c r="LW61" s="30">
        <f t="shared" si="1102"/>
        <v>4.857778945013979E-2</v>
      </c>
      <c r="LX61" s="31">
        <f t="shared" si="1103"/>
        <v>1.3161090400745572E-3</v>
      </c>
      <c r="LY61" s="139">
        <f t="shared" si="921"/>
        <v>1.0078160048971445</v>
      </c>
      <c r="LZ61" s="32">
        <f t="shared" si="1104"/>
        <v>51.574507544650061</v>
      </c>
      <c r="MA61" s="33">
        <f t="shared" si="922"/>
        <v>59.65623287689673</v>
      </c>
      <c r="MB61" s="33">
        <f t="shared" si="1105"/>
        <v>1.39729856762167</v>
      </c>
      <c r="MC61" s="33">
        <f t="shared" si="923"/>
        <v>1.6137401157462667</v>
      </c>
      <c r="MD61" s="33">
        <f t="shared" si="1106"/>
        <v>1061.6891033199997</v>
      </c>
      <c r="ME61" s="30">
        <f t="shared" si="1107"/>
        <v>4.8577787398751501E-2</v>
      </c>
      <c r="MF61" s="31">
        <f t="shared" si="1108"/>
        <v>1.3161089844966748E-3</v>
      </c>
      <c r="MG61" s="139">
        <f t="shared" si="924"/>
        <v>1.0078160045670828</v>
      </c>
      <c r="MH61" s="32">
        <f t="shared" si="1109"/>
        <v>40.133156754607676</v>
      </c>
      <c r="MI61" s="33">
        <f t="shared" si="925"/>
        <v>46.422022418054702</v>
      </c>
      <c r="MJ61" s="33">
        <f t="shared" si="1110"/>
        <v>1.0873201726415</v>
      </c>
      <c r="MK61" s="33">
        <f t="shared" si="926"/>
        <v>1.2557460673836685</v>
      </c>
      <c r="ML61" s="33">
        <f t="shared" si="1111"/>
        <v>826.1626806999999</v>
      </c>
      <c r="MM61" s="30">
        <f t="shared" si="1112"/>
        <v>4.8577789450139804E-2</v>
      </c>
      <c r="MN61" s="31">
        <f t="shared" si="1113"/>
        <v>1.3161090400745576E-3</v>
      </c>
      <c r="MO61" s="139">
        <f t="shared" si="1114"/>
        <v>1.0078160048971445</v>
      </c>
      <c r="MP61" s="34">
        <v>3.282570745114481</v>
      </c>
      <c r="MQ61" s="35">
        <v>3.966270745114481</v>
      </c>
      <c r="MR61" s="35">
        <v>2.5676000000000001</v>
      </c>
      <c r="MS61" s="36">
        <v>2.9725999999999999</v>
      </c>
      <c r="MT61" s="34">
        <f t="shared" si="1115"/>
        <v>1.0906192656166651</v>
      </c>
      <c r="MU61" s="35">
        <f t="shared" ref="MU61:MU75" si="1157">GY61</f>
        <v>1.0776278180404646</v>
      </c>
      <c r="MV61" s="35">
        <f t="shared" si="1116"/>
        <v>1.0934051887934464</v>
      </c>
      <c r="MW61" s="36">
        <f t="shared" si="1117"/>
        <v>1.0977444012769084</v>
      </c>
      <c r="MX61" s="41">
        <f t="shared" si="1118"/>
        <v>3.5800348953715044</v>
      </c>
      <c r="MY61" s="271">
        <f t="shared" si="1119"/>
        <v>4.2741636888154462</v>
      </c>
      <c r="MZ61" s="42">
        <f t="shared" si="1120"/>
        <v>2.8074271627460532</v>
      </c>
      <c r="NA61" s="140">
        <f t="shared" si="1121"/>
        <v>3.263155007235738</v>
      </c>
      <c r="NB61" s="34">
        <f t="shared" si="1122"/>
        <v>1.0906317892937289</v>
      </c>
      <c r="NC61" s="35">
        <f t="shared" ref="NC61:NC75" si="1158">NG61/K61</f>
        <v>1.0776167544891762</v>
      </c>
      <c r="ND61" s="35">
        <f t="shared" si="1123"/>
        <v>1.0934214109835476</v>
      </c>
      <c r="NE61" s="141">
        <f t="shared" ref="NE61:NE75" si="1159">NI61/M61</f>
        <v>1.0977572039173609</v>
      </c>
      <c r="NF61" s="37">
        <f t="shared" si="1124"/>
        <v>3.5800760052274554</v>
      </c>
      <c r="NG61" s="38">
        <f t="shared" ref="NG61:NG75" si="1160">NF61+NR61+NS61+OC61</f>
        <v>4.2741198077756337</v>
      </c>
      <c r="NH61" s="38">
        <f t="shared" si="1125"/>
        <v>2.8074688148413571</v>
      </c>
      <c r="NI61" s="39">
        <f t="shared" ref="NI61:NI75" si="1161">NH61+NN61</f>
        <v>3.2631930643647467</v>
      </c>
      <c r="NJ61" s="118">
        <f t="shared" si="1126"/>
        <v>-4.1109855950960394E-5</v>
      </c>
      <c r="NK61" s="118">
        <f t="shared" si="1127"/>
        <v>4.3881039812454503E-5</v>
      </c>
      <c r="NL61" s="118">
        <f t="shared" si="1128"/>
        <v>-4.1652095303934544E-5</v>
      </c>
      <c r="NM61" s="118">
        <f t="shared" si="1129"/>
        <v>-3.8057129008617352E-5</v>
      </c>
      <c r="NN61" s="119">
        <f t="shared" si="1130"/>
        <v>0.4557242495233893</v>
      </c>
      <c r="NO61" s="120">
        <f t="shared" si="1131"/>
        <v>0.7249450734000521</v>
      </c>
      <c r="NP61" s="120">
        <f>P61*IO61</f>
        <v>0.31688294086270941</v>
      </c>
      <c r="NQ61" s="120">
        <f t="shared" si="1132"/>
        <v>1.4435119609785088E-2</v>
      </c>
      <c r="NR61" s="120">
        <f>R61*JE61+0.005</f>
        <v>0.37194580738305028</v>
      </c>
      <c r="NS61" s="120">
        <f t="shared" si="1133"/>
        <v>1.4109424068560023E-2</v>
      </c>
      <c r="NT61" s="120">
        <f t="shared" si="1134"/>
        <v>0.60155285918286494</v>
      </c>
      <c r="NU61" s="120">
        <f t="shared" si="1135"/>
        <v>2.0055538497453177E-2</v>
      </c>
      <c r="NV61" s="120">
        <f t="shared" si="1136"/>
        <v>6.046896029382867E-4</v>
      </c>
      <c r="NW61" s="120">
        <f t="shared" si="1137"/>
        <v>3.4562578758659729E-2</v>
      </c>
      <c r="NX61" s="120">
        <f t="shared" si="1138"/>
        <v>0.12294918464780955</v>
      </c>
      <c r="NY61" s="120">
        <f t="shared" si="1139"/>
        <v>0.7798808531042084</v>
      </c>
      <c r="NZ61" s="120">
        <f t="shared" si="1140"/>
        <v>0.15473950043447321</v>
      </c>
      <c r="OA61" s="120">
        <f t="shared" si="1141"/>
        <v>2.0156320097942891E-4</v>
      </c>
      <c r="OB61" s="120">
        <f t="shared" si="1142"/>
        <v>0.35354185440213265</v>
      </c>
      <c r="OC61" s="121">
        <f t="shared" si="1143"/>
        <v>0.30798857109656735</v>
      </c>
      <c r="OD61" s="4"/>
      <c r="OE61" s="4">
        <f t="shared" si="927"/>
        <v>16017.843873756927</v>
      </c>
      <c r="OF61" s="4"/>
      <c r="OG61" s="4"/>
      <c r="OH61" s="4">
        <f t="shared" si="928"/>
        <v>0</v>
      </c>
      <c r="OI61" s="4"/>
      <c r="OJ61" s="583">
        <f t="shared" si="929"/>
        <v>14558.442648658733</v>
      </c>
      <c r="OK61" s="284">
        <f t="shared" si="930"/>
        <v>1155.8358000000001</v>
      </c>
      <c r="OL61" s="584">
        <f t="shared" ref="OL61:OL62" si="1162">OK61/OJ61</f>
        <v>7.9392818853909974E-2</v>
      </c>
      <c r="OM61" s="585">
        <f t="shared" si="281"/>
        <v>1425.84</v>
      </c>
      <c r="ON61" s="284">
        <f t="shared" ref="ON61:ON62" si="1163">OM61*1.05</f>
        <v>1497.1320000000001</v>
      </c>
      <c r="OO61" s="33">
        <f t="shared" ref="OO61:OO62" si="1164">ON61/OK61</f>
        <v>1.2952808694799036</v>
      </c>
      <c r="OP61" s="586">
        <f t="shared" si="481"/>
        <v>2.3443180581643023E-2</v>
      </c>
      <c r="OQ61" s="33">
        <f t="shared" si="931"/>
        <v>0.10019999119240186</v>
      </c>
      <c r="OR61" s="39">
        <f t="shared" si="932"/>
        <v>0.47214579857545214</v>
      </c>
      <c r="OS61" s="587">
        <f t="shared" si="1151"/>
        <v>14558.442648658733</v>
      </c>
      <c r="OT61" s="284">
        <f t="shared" si="976"/>
        <v>44.477999999999994</v>
      </c>
      <c r="OU61" s="584">
        <f t="shared" ref="OU61:OU62" si="1165">OT61/OS61</f>
        <v>3.0551344723741963E-3</v>
      </c>
      <c r="OV61" s="585">
        <f t="shared" si="283"/>
        <v>151.1</v>
      </c>
      <c r="OW61" s="284">
        <f t="shared" ref="OW61:OW62" si="1166">OV61*1.05</f>
        <v>158.655</v>
      </c>
      <c r="OX61" s="33">
        <f t="shared" si="1153"/>
        <v>3.5670443814919741</v>
      </c>
      <c r="OY61" s="30">
        <f t="shared" si="1154"/>
        <v>7.8426657820106285E-3</v>
      </c>
      <c r="OZ61" s="33">
        <f>(1+OY61)*MY61-MY61</f>
        <v>3.352083730898503E-2</v>
      </c>
      <c r="PA61" s="588">
        <f>OZ61+NS61</f>
        <v>4.7630261377545051E-2</v>
      </c>
      <c r="PB61" s="32">
        <f t="shared" si="933"/>
        <v>4.2741636888154462</v>
      </c>
      <c r="PC61" s="589">
        <f t="shared" si="934"/>
        <v>1.0312858463636536</v>
      </c>
      <c r="PD61" s="590">
        <f t="shared" si="1155"/>
        <v>4.4078845173168331</v>
      </c>
      <c r="PE61" s="591">
        <f t="shared" si="935"/>
        <v>0.4557242495233893</v>
      </c>
      <c r="PF61" s="592">
        <f t="shared" si="936"/>
        <v>0.7249450734000521</v>
      </c>
      <c r="PG61" s="592">
        <f t="shared" si="937"/>
        <v>0.31688294086270941</v>
      </c>
      <c r="PH61" s="592">
        <f t="shared" si="938"/>
        <v>1.4435119609785088E-2</v>
      </c>
      <c r="PI61" s="593">
        <f t="shared" si="284"/>
        <v>0.47214579857545214</v>
      </c>
      <c r="PJ61" s="593">
        <f t="shared" si="285"/>
        <v>4.7630261377545051E-2</v>
      </c>
      <c r="PK61" s="592">
        <f t="shared" si="939"/>
        <v>0.60155285918286494</v>
      </c>
      <c r="PL61" s="592">
        <f t="shared" si="940"/>
        <v>2.0055538497453177E-2</v>
      </c>
      <c r="PM61" s="592">
        <f t="shared" si="941"/>
        <v>6.046896029382867E-4</v>
      </c>
      <c r="PN61" s="592">
        <f t="shared" si="942"/>
        <v>3.4562578758659729E-2</v>
      </c>
      <c r="PO61" s="592">
        <f t="shared" si="943"/>
        <v>0.12294918464780955</v>
      </c>
      <c r="PP61" s="592">
        <f t="shared" si="944"/>
        <v>0.7798808531042084</v>
      </c>
      <c r="PQ61" s="592">
        <f t="shared" si="945"/>
        <v>0.15473950043447321</v>
      </c>
      <c r="PR61" s="592">
        <f t="shared" si="946"/>
        <v>2.0156320097942891E-4</v>
      </c>
      <c r="PS61" s="592">
        <f t="shared" si="947"/>
        <v>0.35354185440213265</v>
      </c>
      <c r="PT61" s="594">
        <f t="shared" si="948"/>
        <v>0.30798857109656735</v>
      </c>
      <c r="PU61" s="334"/>
      <c r="PV61" s="310">
        <f t="shared" si="286"/>
        <v>4.4078406362770206</v>
      </c>
      <c r="PW61" s="281">
        <f t="shared" si="287"/>
        <v>4.3881039812454503E-5</v>
      </c>
      <c r="PX61" s="4"/>
      <c r="QA61" s="133">
        <f t="shared" si="288"/>
        <v>1266.9032118177768</v>
      </c>
      <c r="QB61" s="323">
        <f t="shared" si="289"/>
        <v>48.058814791125727</v>
      </c>
      <c r="QC61" s="258"/>
      <c r="QD61" s="323">
        <f t="shared" si="1156"/>
        <v>3406.15</v>
      </c>
      <c r="QF61" s="133">
        <f t="shared" si="949"/>
        <v>1608.1994118177763</v>
      </c>
      <c r="QH61" s="133">
        <f t="shared" si="290"/>
        <v>162.23581479112508</v>
      </c>
      <c r="QJ61" s="390">
        <f>'лист 1'!E90</f>
        <v>1425.84</v>
      </c>
      <c r="QK61" s="390">
        <f>'лист 1'!F90</f>
        <v>151.1</v>
      </c>
      <c r="QM61" s="389">
        <f t="shared" si="291"/>
        <v>0</v>
      </c>
      <c r="QN61" s="389">
        <f t="shared" si="292"/>
        <v>0</v>
      </c>
      <c r="QP61" s="4">
        <f t="shared" si="293"/>
        <v>14558.442648658733</v>
      </c>
      <c r="QQ61" s="4">
        <f t="shared" si="294"/>
        <v>15013.915848658731</v>
      </c>
      <c r="QS61" s="395">
        <f t="shared" si="295"/>
        <v>8.0232497100832134</v>
      </c>
      <c r="QU61" s="5">
        <v>1</v>
      </c>
    </row>
    <row r="62" spans="1:463" ht="15.05" customHeight="1" x14ac:dyDescent="0.3">
      <c r="A62" s="452">
        <f t="shared" si="639"/>
        <v>51</v>
      </c>
      <c r="B62" s="25" t="s">
        <v>382</v>
      </c>
      <c r="C62" s="26">
        <v>9</v>
      </c>
      <c r="D62" s="256">
        <v>15238.96</v>
      </c>
      <c r="E62" s="27">
        <v>14572.2</v>
      </c>
      <c r="F62" s="28">
        <v>1187.04</v>
      </c>
      <c r="G62" s="311">
        <f t="shared" si="280"/>
        <v>13385.16</v>
      </c>
      <c r="H62" s="27">
        <v>666.8</v>
      </c>
      <c r="I62" s="257"/>
      <c r="J62" s="32">
        <v>3.3244760394102437</v>
      </c>
      <c r="K62" s="33">
        <v>3.9857760394102435</v>
      </c>
      <c r="L62" s="33">
        <v>2.6453999999999995</v>
      </c>
      <c r="M62" s="122">
        <v>3.0545999999999998</v>
      </c>
      <c r="N62" s="1">
        <v>0.40920000000000001</v>
      </c>
      <c r="O62" s="2">
        <v>0.63590000000000002</v>
      </c>
      <c r="P62" s="2">
        <v>0.26987603941024385</v>
      </c>
      <c r="Q62" s="2">
        <v>1.26E-2</v>
      </c>
      <c r="R62" s="2">
        <v>0.35920000000000002</v>
      </c>
      <c r="S62" s="2">
        <v>7.1000000000000004E-3</v>
      </c>
      <c r="T62" s="2">
        <v>0.64329999999999998</v>
      </c>
      <c r="U62" s="2">
        <v>1.18E-2</v>
      </c>
      <c r="V62" s="2">
        <v>4.0000000000000002E-4</v>
      </c>
      <c r="W62" s="2">
        <v>3.78E-2</v>
      </c>
      <c r="X62" s="2">
        <v>0.13550000000000001</v>
      </c>
      <c r="Y62" s="2">
        <v>0.75009999999999999</v>
      </c>
      <c r="Z62" s="2">
        <v>8.5000000000000006E-2</v>
      </c>
      <c r="AA62" s="2">
        <v>1E-4</v>
      </c>
      <c r="AB62" s="2">
        <v>0.33289999999999997</v>
      </c>
      <c r="AC62" s="3">
        <v>0.29499999999999998</v>
      </c>
      <c r="AD62" s="123">
        <v>2363.61</v>
      </c>
      <c r="AE62" s="60">
        <v>519.99419999999998</v>
      </c>
      <c r="AF62" s="60">
        <v>1590.8348013300001</v>
      </c>
      <c r="AG62" s="60">
        <f t="shared" si="832"/>
        <v>157.45128362683545</v>
      </c>
      <c r="AH62" s="60">
        <f t="shared" si="833"/>
        <v>497.83584272821025</v>
      </c>
      <c r="AI62" s="60">
        <v>59.516168298250001</v>
      </c>
      <c r="AJ62" s="60">
        <v>330.97872766983136</v>
      </c>
      <c r="AK62" s="60">
        <f t="shared" si="834"/>
        <v>6.4027834867728881</v>
      </c>
      <c r="AL62" s="60">
        <f t="shared" si="835"/>
        <v>193.71125798586687</v>
      </c>
      <c r="AM62" s="60">
        <v>243.24669486490407</v>
      </c>
      <c r="AN62" s="124">
        <v>6129.8167105955827</v>
      </c>
      <c r="AO62" s="123">
        <v>3607.75</v>
      </c>
      <c r="AP62" s="60">
        <v>793.70500000000004</v>
      </c>
      <c r="AQ62" s="60">
        <v>2428.2069607500002</v>
      </c>
      <c r="AR62" s="60">
        <f t="shared" si="836"/>
        <v>240.32935573327055</v>
      </c>
      <c r="AS62" s="60">
        <f t="shared" si="837"/>
        <v>759.88308629710502</v>
      </c>
      <c r="AT62" s="125">
        <v>337.92670719151698</v>
      </c>
      <c r="AU62" s="126">
        <v>37.788903999838404</v>
      </c>
      <c r="AV62" s="60">
        <v>523.2339727597307</v>
      </c>
      <c r="AW62" s="60">
        <f t="shared" si="838"/>
        <v>10.121961203036991</v>
      </c>
      <c r="AX62" s="60">
        <f t="shared" si="839"/>
        <v>306.23210076914205</v>
      </c>
      <c r="AY62" s="60">
        <v>384.54113203506245</v>
      </c>
      <c r="AZ62" s="124">
        <v>9690.4365272835712</v>
      </c>
      <c r="BA62" s="127">
        <v>499</v>
      </c>
      <c r="BB62" s="60">
        <v>2543.4861666666661</v>
      </c>
      <c r="BC62" s="60">
        <v>265.24922573857356</v>
      </c>
      <c r="BD62" s="61">
        <v>212.19938059085885</v>
      </c>
      <c r="BE62" s="61">
        <v>53.049845147714706</v>
      </c>
      <c r="BF62" s="60">
        <v>99.468476874999993</v>
      </c>
      <c r="BG62" s="61">
        <v>79.5747815</v>
      </c>
      <c r="BH62" s="61">
        <v>19.893695374999993</v>
      </c>
      <c r="BI62" s="60">
        <v>212.29888245745747</v>
      </c>
      <c r="BJ62" s="61">
        <f t="shared" si="840"/>
        <v>124.25174233811121</v>
      </c>
      <c r="BK62" s="60">
        <f t="shared" si="841"/>
        <v>4.106921881139515</v>
      </c>
      <c r="BL62" s="60">
        <v>156.02513758688485</v>
      </c>
      <c r="BM62" s="124">
        <v>3931.8334671894972</v>
      </c>
      <c r="BN62" s="123">
        <v>70.319999999999993</v>
      </c>
      <c r="BO62" s="60">
        <v>15.470399999999998</v>
      </c>
      <c r="BP62" s="60">
        <v>47.329086959999998</v>
      </c>
      <c r="BQ62" s="60">
        <f t="shared" si="842"/>
        <v>4.6843490527790399</v>
      </c>
      <c r="BR62" s="60">
        <f t="shared" si="843"/>
        <v>14.8111644732624</v>
      </c>
      <c r="BS62" s="60">
        <v>8.6226203402083303</v>
      </c>
      <c r="BT62" s="60">
        <v>10.347173832915207</v>
      </c>
      <c r="BU62" s="60">
        <f t="shared" si="844"/>
        <v>0.20016607779774467</v>
      </c>
      <c r="BV62" s="60">
        <f t="shared" si="845"/>
        <v>6.0558697348426174</v>
      </c>
      <c r="BW62" s="60">
        <v>7.6044640566561768</v>
      </c>
      <c r="BX62" s="124">
        <v>191.63249422773566</v>
      </c>
      <c r="BY62" s="59">
        <v>3556.12</v>
      </c>
      <c r="BZ62" s="60">
        <v>259.59676000000002</v>
      </c>
      <c r="CA62" s="61">
        <f t="shared" si="846"/>
        <v>151.93367653168002</v>
      </c>
      <c r="CB62" s="61">
        <f t="shared" si="847"/>
        <v>5.0218993222000003</v>
      </c>
      <c r="CC62" s="60">
        <v>190.78583800000001</v>
      </c>
      <c r="CD62" s="62">
        <v>4807.8031175999995</v>
      </c>
      <c r="CE62" s="123">
        <v>70.599999999999994</v>
      </c>
      <c r="CF62" s="60">
        <v>5.1537999999999995</v>
      </c>
      <c r="CG62" s="61">
        <f t="shared" si="848"/>
        <v>3.0163542183999996</v>
      </c>
      <c r="CH62" s="61">
        <f t="shared" si="849"/>
        <v>9.9700260999999998E-2</v>
      </c>
      <c r="CI62" s="60">
        <v>3.78769</v>
      </c>
      <c r="CJ62" s="124">
        <v>95.449787999999998</v>
      </c>
      <c r="CK62" s="128">
        <v>3632.6509315150174</v>
      </c>
      <c r="CL62" s="129">
        <v>799.18320493330384</v>
      </c>
      <c r="CM62" s="129">
        <v>371.39535911500889</v>
      </c>
      <c r="CN62" s="130">
        <v>242.31991322235618</v>
      </c>
      <c r="CO62" s="131">
        <f t="shared" si="990"/>
        <v>118.11884170023751</v>
      </c>
      <c r="CP62" s="129">
        <v>2444.9666074089773</v>
      </c>
      <c r="CQ62" s="131">
        <f t="shared" si="850"/>
        <v>241.98812500169615</v>
      </c>
      <c r="CR62" s="129">
        <v>765.12785012256541</v>
      </c>
      <c r="CS62" s="129">
        <v>529.11831551697799</v>
      </c>
      <c r="CT62" s="131">
        <f t="shared" si="851"/>
        <v>10.23579381367594</v>
      </c>
      <c r="CU62" s="131">
        <f t="shared" si="852"/>
        <v>309.67601828599066</v>
      </c>
      <c r="CV62" s="129">
        <f t="shared" si="991"/>
        <v>7777.3144184892853</v>
      </c>
      <c r="CW62" s="124">
        <f t="shared" si="992"/>
        <v>9799.4161672965001</v>
      </c>
      <c r="CX62" s="123">
        <v>132.5506</v>
      </c>
      <c r="CY62" s="60">
        <v>9.6761938000000001</v>
      </c>
      <c r="CZ62" s="60">
        <f t="shared" si="853"/>
        <v>0.18718596906100002</v>
      </c>
      <c r="DA62" s="60">
        <f t="shared" si="854"/>
        <v>5.6631665929384001</v>
      </c>
      <c r="DB62" s="60">
        <v>7.1113396900000003</v>
      </c>
      <c r="DC62" s="124">
        <v>179.20576018799997</v>
      </c>
      <c r="DD62" s="123">
        <v>4.1412000000000004</v>
      </c>
      <c r="DE62" s="60">
        <v>0.30230760000000001</v>
      </c>
      <c r="DF62" s="60">
        <f t="shared" si="855"/>
        <v>5.8481405220000005E-3</v>
      </c>
      <c r="DG62" s="60">
        <f t="shared" si="856"/>
        <v>0.17693096443680001</v>
      </c>
      <c r="DH62" s="60">
        <v>0.22217538000000001</v>
      </c>
      <c r="DI62" s="124">
        <v>5.5988195760000004</v>
      </c>
      <c r="DJ62" s="59">
        <v>223.03505904432001</v>
      </c>
      <c r="DK62" s="60">
        <v>49.067712989750405</v>
      </c>
      <c r="DL62" s="60">
        <v>3.6885978513250381</v>
      </c>
      <c r="DM62" s="60">
        <v>150.11441559495671</v>
      </c>
      <c r="DN62" s="60">
        <f t="shared" si="857"/>
        <v>14.857424169095246</v>
      </c>
      <c r="DO62" s="60">
        <f t="shared" si="858"/>
        <v>46.976805216285754</v>
      </c>
      <c r="DP62" s="60">
        <v>31.091122340065706</v>
      </c>
      <c r="DQ62" s="60">
        <f t="shared" si="859"/>
        <v>0.60145776166857112</v>
      </c>
      <c r="DR62" s="60">
        <f t="shared" si="860"/>
        <v>18.196638989725574</v>
      </c>
      <c r="DS62" s="60">
        <v>22.849845391020892</v>
      </c>
      <c r="DT62" s="62">
        <v>575.81610385372642</v>
      </c>
      <c r="DU62" s="123">
        <v>792.16</v>
      </c>
      <c r="DV62" s="60">
        <v>174.27520000000001</v>
      </c>
      <c r="DW62" s="60">
        <v>533.16566448000003</v>
      </c>
      <c r="DX62" s="60">
        <f t="shared" si="861"/>
        <v>52.769538476243525</v>
      </c>
      <c r="DY62" s="60">
        <f t="shared" si="862"/>
        <v>166.84886304237122</v>
      </c>
      <c r="DZ62" s="60">
        <v>15.276385770333301</v>
      </c>
      <c r="EA62" s="60">
        <v>11.926146945916701</v>
      </c>
      <c r="EB62" s="60"/>
      <c r="EC62" s="60">
        <v>111.45664799532624</v>
      </c>
      <c r="ED62" s="60">
        <f t="shared" si="863"/>
        <v>2.1561288554695861</v>
      </c>
      <c r="EE62" s="60">
        <f t="shared" si="864"/>
        <v>65.232009458928601</v>
      </c>
      <c r="EF62" s="60">
        <v>81.913002259578832</v>
      </c>
      <c r="EG62" s="124">
        <v>2064.2076569413862</v>
      </c>
      <c r="EH62" s="128">
        <v>2571.3562626253965</v>
      </c>
      <c r="EI62" s="129">
        <v>565.69837777758698</v>
      </c>
      <c r="EJ62" s="129">
        <v>3587.5672020875209</v>
      </c>
      <c r="EK62" s="129">
        <v>1730.6590466288117</v>
      </c>
      <c r="EL62" s="129">
        <f t="shared" si="865"/>
        <v>171.29024848104001</v>
      </c>
      <c r="EM62" s="129">
        <v>541.59244205202026</v>
      </c>
      <c r="EN62" s="129">
        <v>617.23550490571051</v>
      </c>
      <c r="EO62" s="129">
        <f t="shared" si="866"/>
        <v>11.94042084240097</v>
      </c>
      <c r="EP62" s="129">
        <f t="shared" si="867"/>
        <v>361.24818948515536</v>
      </c>
      <c r="EQ62" s="129">
        <v>9072.5163940250277</v>
      </c>
      <c r="ER62" s="124">
        <v>11431.370656471536</v>
      </c>
      <c r="ES62" s="123">
        <v>486.57</v>
      </c>
      <c r="ET62" s="60">
        <v>107.0454</v>
      </c>
      <c r="EU62" s="60">
        <v>327.48739820999998</v>
      </c>
      <c r="EV62" s="60">
        <f t="shared" si="868"/>
        <v>32.412737750436541</v>
      </c>
      <c r="EW62" s="60">
        <f t="shared" si="869"/>
        <v>102.48390639583739</v>
      </c>
      <c r="EX62" s="60">
        <v>36.359340950375</v>
      </c>
      <c r="EY62" s="60">
        <v>69.894736158707403</v>
      </c>
      <c r="EZ62" s="60">
        <f t="shared" si="870"/>
        <v>1.3521136709901949</v>
      </c>
      <c r="FA62" s="60">
        <f t="shared" si="871"/>
        <v>40.907152442134368</v>
      </c>
      <c r="FB62" s="60">
        <v>51.367843765954099</v>
      </c>
      <c r="FC62" s="124">
        <v>1294.4696629020436</v>
      </c>
      <c r="FD62" s="123">
        <v>0.83333333333333293</v>
      </c>
      <c r="FE62" s="60">
        <v>6.0833333333333302E-2</v>
      </c>
      <c r="FF62" s="60">
        <f t="shared" si="872"/>
        <v>1.1768208333333328E-3</v>
      </c>
      <c r="FG62" s="60">
        <f t="shared" si="873"/>
        <v>3.5603803333333316E-2</v>
      </c>
      <c r="FH62" s="60">
        <v>4.4708333333333301E-2</v>
      </c>
      <c r="FI62" s="124">
        <v>1.1266499999999995</v>
      </c>
      <c r="FJ62" s="123">
        <v>3752.5219818333399</v>
      </c>
      <c r="FK62" s="60">
        <v>273.93410467383399</v>
      </c>
      <c r="FL62" s="60">
        <f t="shared" si="874"/>
        <v>5.2992552549153187</v>
      </c>
      <c r="FM62" s="60">
        <f t="shared" si="875"/>
        <v>160.32486557424548</v>
      </c>
      <c r="FN62" s="60">
        <v>201.32300000000001</v>
      </c>
      <c r="FO62" s="124">
        <v>5073.334903808608</v>
      </c>
      <c r="FP62" s="123">
        <v>2920.0579916666575</v>
      </c>
      <c r="FQ62" s="60">
        <v>213.16423339166599</v>
      </c>
      <c r="FR62" s="60">
        <f t="shared" si="876"/>
        <v>4.1236620949617784</v>
      </c>
      <c r="FS62" s="60">
        <f t="shared" si="877"/>
        <v>124.75820454867358</v>
      </c>
      <c r="FT62" s="60">
        <v>156.66111125291701</v>
      </c>
      <c r="FU62" s="62">
        <v>3947.8600035734889</v>
      </c>
      <c r="FV62" s="132">
        <f t="shared" si="993"/>
        <v>16771.891748885377</v>
      </c>
      <c r="FW62" s="133">
        <f t="shared" si="994"/>
        <v>4350.1476567064265</v>
      </c>
      <c r="FX62" s="133">
        <f t="shared" si="995"/>
        <v>447.68190779093476</v>
      </c>
      <c r="FY62" s="133">
        <f t="shared" si="996"/>
        <v>2543.4861666666661</v>
      </c>
      <c r="FZ62" s="133">
        <f t="shared" si="997"/>
        <v>3556.12</v>
      </c>
      <c r="GA62" s="133">
        <f t="shared" si="998"/>
        <v>70.599999999999994</v>
      </c>
      <c r="GB62" s="133">
        <f t="shared" si="999"/>
        <v>132.5506</v>
      </c>
      <c r="GC62" s="133">
        <f t="shared" si="1000"/>
        <v>4.1412000000000004</v>
      </c>
      <c r="GD62" s="133">
        <f t="shared" si="1001"/>
        <v>3752.5219818333399</v>
      </c>
      <c r="GE62" s="133">
        <f t="shared" si="1002"/>
        <v>2920.0579916666575</v>
      </c>
      <c r="GF62" s="133">
        <f t="shared" si="1003"/>
        <v>9252.7639813627466</v>
      </c>
      <c r="GG62" s="134">
        <f t="shared" si="1004"/>
        <v>3532.583151599742</v>
      </c>
      <c r="GH62" s="134">
        <f t="shared" si="1005"/>
        <v>915.7830622913965</v>
      </c>
      <c r="GI62" s="133">
        <f t="shared" si="1006"/>
        <v>3197.5433164355559</v>
      </c>
      <c r="GJ62" s="134">
        <f t="shared" si="1007"/>
        <v>2283.132133702798</v>
      </c>
      <c r="GK62" s="135">
        <f t="shared" si="1008"/>
        <v>61.856475456445821</v>
      </c>
      <c r="GL62" s="132">
        <f t="shared" si="1009"/>
        <v>46999.506551347695</v>
      </c>
      <c r="GM62" s="136">
        <f t="shared" si="1010"/>
        <v>59219.378254698095</v>
      </c>
      <c r="GN62" s="114">
        <f t="shared" si="1011"/>
        <v>50368.265345524604</v>
      </c>
      <c r="GO62" s="115">
        <f t="shared" si="1012"/>
        <v>28030.417363775534</v>
      </c>
      <c r="GP62" s="115">
        <f t="shared" si="1013"/>
        <v>1784.2559916643756</v>
      </c>
      <c r="GQ62" s="30">
        <f t="shared" si="1014"/>
        <v>0.55650948412632073</v>
      </c>
      <c r="GR62" s="31">
        <f t="shared" si="1015"/>
        <v>3.5424209657101344E-2</v>
      </c>
      <c r="GS62" s="137">
        <f t="shared" si="878"/>
        <v>1.0926922462384794</v>
      </c>
      <c r="GT62" s="116">
        <f t="shared" si="1016"/>
        <v>59219.378254698095</v>
      </c>
      <c r="GU62" s="115">
        <f t="shared" si="1017"/>
        <v>28460.384863076779</v>
      </c>
      <c r="GV62" s="115">
        <f t="shared" si="1018"/>
        <v>1795.9050213788594</v>
      </c>
      <c r="GW62" s="24">
        <f t="shared" si="1019"/>
        <v>0.48059242940158547</v>
      </c>
      <c r="GX62" s="117">
        <f t="shared" si="1020"/>
        <v>3.032630659604035E-2</v>
      </c>
      <c r="GY62" s="137">
        <f t="shared" si="879"/>
        <v>1.0800063785789551</v>
      </c>
      <c r="GZ62" s="114">
        <f t="shared" si="1021"/>
        <v>40306.615167739525</v>
      </c>
      <c r="HA62" s="115">
        <f t="shared" si="1022"/>
        <v>23143.030090235712</v>
      </c>
      <c r="HB62" s="115">
        <f t="shared" si="1023"/>
        <v>1204.9897012965112</v>
      </c>
      <c r="HC62" s="30">
        <f t="shared" si="1024"/>
        <v>0.5741744870891281</v>
      </c>
      <c r="HD62" s="31">
        <f t="shared" si="1025"/>
        <v>2.9895581563518556E-2</v>
      </c>
      <c r="HE62" s="137">
        <f t="shared" si="880"/>
        <v>1.0946039677110553</v>
      </c>
      <c r="HF62" s="114">
        <f t="shared" si="1026"/>
        <v>46436.431878335105</v>
      </c>
      <c r="HG62" s="115">
        <f t="shared" si="1027"/>
        <v>27839.41758545339</v>
      </c>
      <c r="HH62" s="115">
        <f t="shared" si="1028"/>
        <v>1411.4458258596576</v>
      </c>
      <c r="HI62" s="30">
        <f t="shared" si="1029"/>
        <v>0.59951672553984181</v>
      </c>
      <c r="HJ62" s="31">
        <f t="shared" si="1030"/>
        <v>3.0395225661560079E-2</v>
      </c>
      <c r="HK62" s="138">
        <f t="shared" si="881"/>
        <v>1.098652491347069</v>
      </c>
      <c r="HL62" s="29">
        <f t="shared" si="1031"/>
        <v>3.6326291910691828</v>
      </c>
      <c r="HM62" s="30">
        <f t="shared" si="1032"/>
        <v>4.3046635461502278</v>
      </c>
      <c r="HN62" s="30">
        <f t="shared" si="1033"/>
        <v>2.8956653361828253</v>
      </c>
      <c r="HO62" s="31">
        <f t="shared" si="1034"/>
        <v>3.3559439000687568</v>
      </c>
      <c r="HR62" s="32">
        <f t="shared" si="1035"/>
        <v>3727.2916628711741</v>
      </c>
      <c r="HS62" s="33">
        <f t="shared" si="882"/>
        <v>4311.3582664430869</v>
      </c>
      <c r="HT62" s="33">
        <f t="shared" si="1036"/>
        <v>163.85406711360832</v>
      </c>
      <c r="HU62" s="33">
        <f t="shared" si="883"/>
        <v>189.23506210950626</v>
      </c>
      <c r="HV62" s="33">
        <f t="shared" si="1037"/>
        <v>4864.9338972980822</v>
      </c>
      <c r="HW62" s="30">
        <f t="shared" si="1038"/>
        <v>0.76615463674465567</v>
      </c>
      <c r="HX62" s="31">
        <f t="shared" si="1039"/>
        <v>3.3680635867346653E-2</v>
      </c>
      <c r="HY62" s="139">
        <f t="shared" si="884"/>
        <v>1.1252735620737395</v>
      </c>
      <c r="HZ62" s="32">
        <f t="shared" si="1040"/>
        <v>5702.115528220821</v>
      </c>
      <c r="IA62" s="33">
        <f t="shared" si="885"/>
        <v>6595.6370314930236</v>
      </c>
      <c r="IB62" s="33">
        <f t="shared" si="1041"/>
        <v>288.24022093614599</v>
      </c>
      <c r="IC62" s="33">
        <f t="shared" si="886"/>
        <v>332.88863115915501</v>
      </c>
      <c r="ID62" s="33">
        <f t="shared" si="1042"/>
        <v>7690.8226407012462</v>
      </c>
      <c r="IE62" s="30">
        <f t="shared" si="1043"/>
        <v>0.74141815441747128</v>
      </c>
      <c r="IF62" s="31">
        <f t="shared" si="1044"/>
        <v>3.7478464190647931E-2</v>
      </c>
      <c r="IG62" s="139">
        <f t="shared" si="887"/>
        <v>1.1219856389003491</v>
      </c>
      <c r="IH62" s="32">
        <f t="shared" si="1045"/>
        <v>151.58712565249567</v>
      </c>
      <c r="II62" s="33">
        <f t="shared" si="888"/>
        <v>175.34082824224174</v>
      </c>
      <c r="IJ62" s="33">
        <f t="shared" si="1046"/>
        <v>295.88108397199835</v>
      </c>
      <c r="IK62" s="33">
        <f t="shared" si="889"/>
        <v>341.71306387926091</v>
      </c>
      <c r="IL62" s="33">
        <f t="shared" si="1047"/>
        <v>3120.5027517376961</v>
      </c>
      <c r="IM62" s="30">
        <f t="shared" si="1048"/>
        <v>4.8577789450139804E-2</v>
      </c>
      <c r="IN62" s="31">
        <f t="shared" si="1049"/>
        <v>9.4818401876823458E-2</v>
      </c>
      <c r="IO62" s="139">
        <f t="shared" si="890"/>
        <v>1.0222995100575569</v>
      </c>
      <c r="IP62" s="32">
        <f t="shared" si="1050"/>
        <v>111.24818173388812</v>
      </c>
      <c r="IQ62" s="33">
        <f t="shared" si="891"/>
        <v>128.68077181158839</v>
      </c>
      <c r="IR62" s="33">
        <f t="shared" si="1051"/>
        <v>4.8845151305767844</v>
      </c>
      <c r="IS62" s="33">
        <f t="shared" si="892"/>
        <v>5.6411265243031288</v>
      </c>
      <c r="IT62" s="33">
        <f t="shared" si="1052"/>
        <v>152.08928113312354</v>
      </c>
      <c r="IU62" s="30">
        <f t="shared" si="1053"/>
        <v>0.73146628680894832</v>
      </c>
      <c r="IV62" s="31">
        <f t="shared" si="1054"/>
        <v>3.2116103739759115E-2</v>
      </c>
      <c r="IW62" s="139">
        <f t="shared" si="893"/>
        <v>1.1195955516122509</v>
      </c>
      <c r="IX62" s="32">
        <f t="shared" si="1055"/>
        <v>185.35908536864963</v>
      </c>
      <c r="IY62" s="33">
        <f t="shared" si="894"/>
        <v>214.40485404591703</v>
      </c>
      <c r="IZ62" s="33">
        <f t="shared" si="1056"/>
        <v>5.0218993222000003</v>
      </c>
      <c r="JA62" s="33">
        <f t="shared" si="895"/>
        <v>5.7997915272087806</v>
      </c>
      <c r="JB62" s="33">
        <f t="shared" si="1057"/>
        <v>3815.7167599999998</v>
      </c>
      <c r="JC62" s="30">
        <f t="shared" si="1058"/>
        <v>4.8577789450139804E-2</v>
      </c>
      <c r="JD62" s="31">
        <f t="shared" si="1059"/>
        <v>1.3161090400745574E-3</v>
      </c>
      <c r="JE62" s="139">
        <f t="shared" si="1060"/>
        <v>1.0078160048971445</v>
      </c>
      <c r="JF62" s="32">
        <f t="shared" si="1061"/>
        <v>3.6799521464479996</v>
      </c>
      <c r="JG62" s="33">
        <f t="shared" si="896"/>
        <v>4.2566006477964011</v>
      </c>
      <c r="JH62" s="33">
        <f t="shared" si="1062"/>
        <v>9.9700260999999998E-2</v>
      </c>
      <c r="JI62" s="33">
        <f t="shared" si="897"/>
        <v>0.1151438314289</v>
      </c>
      <c r="JJ62" s="33">
        <f t="shared" si="1063"/>
        <v>75.753799999999998</v>
      </c>
      <c r="JK62" s="30">
        <f t="shared" si="1148"/>
        <v>4.857778945013979E-2</v>
      </c>
      <c r="JL62" s="31">
        <f t="shared" si="1149"/>
        <v>1.3161090400745574E-3</v>
      </c>
      <c r="JM62" s="139">
        <f t="shared" si="1150"/>
        <v>1.0078160048971445</v>
      </c>
      <c r="JN62" s="32">
        <f t="shared" si="1064"/>
        <v>5743.0948559067592</v>
      </c>
      <c r="JO62" s="33">
        <f t="shared" si="898"/>
        <v>6643.0378198273484</v>
      </c>
      <c r="JP62" s="33">
        <f t="shared" si="1065"/>
        <v>370.3427605156096</v>
      </c>
      <c r="JQ62" s="33">
        <f t="shared" si="899"/>
        <v>427.70885411947756</v>
      </c>
      <c r="JR62" s="33">
        <f t="shared" si="1066"/>
        <v>7777.3144184892853</v>
      </c>
      <c r="JS62" s="30">
        <f t="shared" si="1067"/>
        <v>0.7384419025484551</v>
      </c>
      <c r="JT62" s="31">
        <f t="shared" si="1068"/>
        <v>4.7618334631705339E-2</v>
      </c>
      <c r="JU62" s="139">
        <f t="shared" si="900"/>
        <v>1.1230899261637941</v>
      </c>
      <c r="JV62" s="32">
        <f t="shared" si="1069"/>
        <v>6.909063243384848</v>
      </c>
      <c r="JW62" s="33">
        <f t="shared" si="901"/>
        <v>7.9917134536232544</v>
      </c>
      <c r="JX62" s="33">
        <f t="shared" si="1070"/>
        <v>0.18718596906100002</v>
      </c>
      <c r="JY62" s="33">
        <f t="shared" si="902"/>
        <v>0.21618107566854894</v>
      </c>
      <c r="JZ62" s="33">
        <f t="shared" si="1071"/>
        <v>142.2267938</v>
      </c>
      <c r="KA62" s="30">
        <f t="shared" si="1072"/>
        <v>4.8577789450139797E-2</v>
      </c>
      <c r="KB62" s="31">
        <f t="shared" si="1073"/>
        <v>1.3161090400745576E-3</v>
      </c>
      <c r="KC62" s="139">
        <f t="shared" si="903"/>
        <v>1.0078160048971445</v>
      </c>
      <c r="KD62" s="32">
        <f t="shared" si="1074"/>
        <v>0.21585577661289601</v>
      </c>
      <c r="KE62" s="33">
        <f t="shared" si="904"/>
        <v>0.24968037680813682</v>
      </c>
      <c r="KF62" s="33">
        <f t="shared" si="1075"/>
        <v>5.8481405220000005E-3</v>
      </c>
      <c r="KG62" s="33">
        <f t="shared" si="905"/>
        <v>6.7540174888578008E-3</v>
      </c>
      <c r="KH62" s="33">
        <f t="shared" si="1076"/>
        <v>4.4435076000000002</v>
      </c>
      <c r="KI62" s="30">
        <f t="shared" si="1077"/>
        <v>4.8577789450139797E-2</v>
      </c>
      <c r="KJ62" s="31">
        <f t="shared" si="1078"/>
        <v>1.3161090400745574E-3</v>
      </c>
      <c r="KK62" s="139">
        <f t="shared" si="906"/>
        <v>1.0078160048971445</v>
      </c>
      <c r="KL62" s="32">
        <f t="shared" si="1079"/>
        <v>351.61437396540424</v>
      </c>
      <c r="KM62" s="33">
        <f t="shared" si="907"/>
        <v>406.71234636578311</v>
      </c>
      <c r="KN62" s="33">
        <f t="shared" si="1080"/>
        <v>15.458881930763818</v>
      </c>
      <c r="KO62" s="33">
        <f t="shared" si="908"/>
        <v>17.853462741839135</v>
      </c>
      <c r="KP62" s="33">
        <f t="shared" si="1081"/>
        <v>456.99690782041779</v>
      </c>
      <c r="KQ62" s="30">
        <f t="shared" si="1082"/>
        <v>0.76940208554666012</v>
      </c>
      <c r="KR62" s="31">
        <f t="shared" si="1083"/>
        <v>3.3827104004910603E-2</v>
      </c>
      <c r="KS62" s="139">
        <f t="shared" si="909"/>
        <v>1.1258051252155223</v>
      </c>
      <c r="KT62" s="32">
        <f t="shared" si="1084"/>
        <v>1249.5738644515859</v>
      </c>
      <c r="KU62" s="33">
        <f t="shared" si="910"/>
        <v>1445.3820890111494</v>
      </c>
      <c r="KV62" s="33">
        <f t="shared" si="1085"/>
        <v>54.925667331713115</v>
      </c>
      <c r="KW62" s="33">
        <f t="shared" si="911"/>
        <v>63.433653201395479</v>
      </c>
      <c r="KX62" s="33">
        <f t="shared" si="1086"/>
        <v>1638.2600451915764</v>
      </c>
      <c r="KY62" s="30">
        <f t="shared" si="1087"/>
        <v>0.7627445155115542</v>
      </c>
      <c r="KZ62" s="31">
        <f t="shared" si="1088"/>
        <v>3.3526830794002649E-2</v>
      </c>
      <c r="LA62" s="139">
        <f t="shared" si="912"/>
        <v>1.1247153716706515</v>
      </c>
      <c r="LB62" s="32">
        <f t="shared" si="1089"/>
        <v>4238.5202108783378</v>
      </c>
      <c r="LC62" s="33">
        <f t="shared" si="913"/>
        <v>4902.696327922974</v>
      </c>
      <c r="LD62" s="33">
        <f t="shared" si="1090"/>
        <v>183.23066932344099</v>
      </c>
      <c r="LE62" s="33">
        <f t="shared" si="914"/>
        <v>211.61310000164201</v>
      </c>
      <c r="LF62" s="33">
        <f t="shared" si="1091"/>
        <v>9072.5163940250295</v>
      </c>
      <c r="LG62" s="30">
        <f t="shared" si="1092"/>
        <v>0.46718242511743918</v>
      </c>
      <c r="LH62" s="31">
        <f t="shared" si="1093"/>
        <v>2.0196234579869472E-2</v>
      </c>
      <c r="LI62" s="139">
        <f t="shared" si="915"/>
        <v>1.0763358827523244</v>
      </c>
      <c r="LJ62" s="32">
        <f t="shared" si="1094"/>
        <v>768.55249178232566</v>
      </c>
      <c r="LK62" s="33">
        <f t="shared" si="916"/>
        <v>888.98466724461616</v>
      </c>
      <c r="LL62" s="33">
        <f t="shared" si="1095"/>
        <v>33.764851421426734</v>
      </c>
      <c r="LM62" s="33">
        <f t="shared" si="917"/>
        <v>38.995026906605737</v>
      </c>
      <c r="LN62" s="33">
        <f t="shared" si="1096"/>
        <v>1027.3568753190823</v>
      </c>
      <c r="LO62" s="30">
        <f t="shared" si="1097"/>
        <v>0.74808716449541868</v>
      </c>
      <c r="LP62" s="31">
        <f t="shared" si="1098"/>
        <v>3.2865747271063776E-2</v>
      </c>
      <c r="LQ62" s="139">
        <f t="shared" si="918"/>
        <v>1.1223161629287199</v>
      </c>
      <c r="LR62" s="32">
        <f t="shared" si="1099"/>
        <v>4.3436640066666643E-2</v>
      </c>
      <c r="LS62" s="33">
        <f t="shared" si="919"/>
        <v>5.0243161565113312E-2</v>
      </c>
      <c r="LT62" s="33">
        <f t="shared" si="1100"/>
        <v>1.1768208333333328E-3</v>
      </c>
      <c r="LU62" s="33">
        <f t="shared" si="920"/>
        <v>1.359110380416666E-3</v>
      </c>
      <c r="LV62" s="33">
        <f t="shared" si="1101"/>
        <v>0.89416666666666633</v>
      </c>
      <c r="LW62" s="30">
        <f t="shared" si="1102"/>
        <v>4.857778945013979E-2</v>
      </c>
      <c r="LX62" s="31">
        <f t="shared" si="1103"/>
        <v>1.3161090400745572E-3</v>
      </c>
      <c r="LY62" s="139">
        <f t="shared" si="921"/>
        <v>1.0078160048971445</v>
      </c>
      <c r="LZ62" s="32">
        <f t="shared" si="1104"/>
        <v>195.59633600057947</v>
      </c>
      <c r="MA62" s="33">
        <f t="shared" si="922"/>
        <v>226.24628185187029</v>
      </c>
      <c r="MB62" s="33">
        <f t="shared" si="1105"/>
        <v>5.2992552549153187</v>
      </c>
      <c r="MC62" s="33">
        <f t="shared" si="923"/>
        <v>6.1201098939017013</v>
      </c>
      <c r="MD62" s="33">
        <f t="shared" si="1106"/>
        <v>4026.4562728639744</v>
      </c>
      <c r="ME62" s="30">
        <f t="shared" si="1107"/>
        <v>4.8577787201810073E-2</v>
      </c>
      <c r="MF62" s="31">
        <f t="shared" si="1108"/>
        <v>1.3161089791609772E-3</v>
      </c>
      <c r="MG62" s="139">
        <f t="shared" si="924"/>
        <v>1.0078160045353957</v>
      </c>
      <c r="MH62" s="32">
        <f t="shared" si="1109"/>
        <v>152.20500954938177</v>
      </c>
      <c r="MI62" s="33">
        <f t="shared" si="925"/>
        <v>176.05553454576992</v>
      </c>
      <c r="MJ62" s="33">
        <f t="shared" si="1110"/>
        <v>4.1236620949617784</v>
      </c>
      <c r="MK62" s="33">
        <f t="shared" si="926"/>
        <v>4.7624173534713581</v>
      </c>
      <c r="ML62" s="33">
        <f t="shared" si="1111"/>
        <v>3133.2222250583245</v>
      </c>
      <c r="MM62" s="30">
        <f t="shared" si="1112"/>
        <v>4.8577789450139783E-2</v>
      </c>
      <c r="MN62" s="31">
        <f t="shared" si="1113"/>
        <v>1.3161090400745567E-3</v>
      </c>
      <c r="MO62" s="139">
        <f t="shared" si="1114"/>
        <v>1.0078160048971445</v>
      </c>
      <c r="MP62" s="34">
        <v>3.3244760394102437</v>
      </c>
      <c r="MQ62" s="35">
        <v>3.9857760394102435</v>
      </c>
      <c r="MR62" s="35">
        <v>2.6453999999999995</v>
      </c>
      <c r="MS62" s="36">
        <v>3.0545999999999998</v>
      </c>
      <c r="MT62" s="34">
        <f t="shared" si="1115"/>
        <v>1.0926922462384794</v>
      </c>
      <c r="MU62" s="35">
        <f t="shared" si="1157"/>
        <v>1.0800063785789551</v>
      </c>
      <c r="MV62" s="35">
        <f t="shared" si="1116"/>
        <v>1.0946039677110553</v>
      </c>
      <c r="MW62" s="36">
        <f t="shared" si="1117"/>
        <v>1.098652491347069</v>
      </c>
      <c r="MX62" s="41">
        <f t="shared" si="1118"/>
        <v>3.6326291910691828</v>
      </c>
      <c r="MY62" s="271">
        <f t="shared" si="1119"/>
        <v>4.3046635461502278</v>
      </c>
      <c r="MZ62" s="42">
        <f t="shared" si="1120"/>
        <v>2.8956653361828253</v>
      </c>
      <c r="NA62" s="140">
        <f t="shared" si="1121"/>
        <v>3.3559439000687568</v>
      </c>
      <c r="NB62" s="34">
        <f t="shared" si="1122"/>
        <v>1.0928116892683928</v>
      </c>
      <c r="NC62" s="35">
        <f t="shared" si="1158"/>
        <v>1.0799640918197706</v>
      </c>
      <c r="ND62" s="35">
        <f t="shared" si="1123"/>
        <v>1.0946058033168005</v>
      </c>
      <c r="NE62" s="141">
        <f t="shared" si="1159"/>
        <v>1.0987141143504349</v>
      </c>
      <c r="NF62" s="37">
        <f t="shared" si="1124"/>
        <v>3.6330262765602042</v>
      </c>
      <c r="NG62" s="38">
        <f t="shared" si="1160"/>
        <v>4.3044950005986857</v>
      </c>
      <c r="NH62" s="38">
        <f t="shared" si="1125"/>
        <v>2.8956701920942636</v>
      </c>
      <c r="NI62" s="39">
        <f t="shared" si="1161"/>
        <v>3.356132133694838</v>
      </c>
      <c r="NJ62" s="118">
        <f t="shared" si="1126"/>
        <v>-3.9708549102135393E-4</v>
      </c>
      <c r="NK62" s="118">
        <f t="shared" si="1127"/>
        <v>1.6854555154210971E-4</v>
      </c>
      <c r="NL62" s="118">
        <f t="shared" si="1128"/>
        <v>-4.8559114382840107E-6</v>
      </c>
      <c r="NM62" s="118">
        <f t="shared" si="1129"/>
        <v>-1.8823362608122451E-4</v>
      </c>
      <c r="NN62" s="119">
        <f t="shared" si="1130"/>
        <v>0.46046194160057424</v>
      </c>
      <c r="NO62" s="120">
        <f t="shared" si="1131"/>
        <v>0.71347066777673196</v>
      </c>
      <c r="NP62" s="120">
        <f>P62*IO62+0.001</f>
        <v>0.27689414286536623</v>
      </c>
      <c r="NQ62" s="120">
        <f t="shared" si="1132"/>
        <v>1.4106903950314361E-2</v>
      </c>
      <c r="NR62" s="120">
        <f>R62*JE62+0.005</f>
        <v>0.36700750895905432</v>
      </c>
      <c r="NS62" s="120">
        <f t="shared" si="1133"/>
        <v>7.1554936347697261E-3</v>
      </c>
      <c r="NT62" s="120">
        <f t="shared" si="1134"/>
        <v>0.72248374950116878</v>
      </c>
      <c r="NU62" s="120">
        <f t="shared" si="1135"/>
        <v>1.1892228857786305E-2</v>
      </c>
      <c r="NV62" s="120">
        <f t="shared" si="1136"/>
        <v>4.0312640195885782E-4</v>
      </c>
      <c r="NW62" s="120">
        <f t="shared" si="1137"/>
        <v>4.2555433733146741E-2</v>
      </c>
      <c r="NX62" s="120">
        <f t="shared" si="1138"/>
        <v>0.15239893286137329</v>
      </c>
      <c r="NY62" s="120">
        <f t="shared" si="1139"/>
        <v>0.80735954565251855</v>
      </c>
      <c r="NZ62" s="120">
        <f t="shared" si="1140"/>
        <v>9.5396873848941202E-2</v>
      </c>
      <c r="OA62" s="120">
        <f t="shared" si="1141"/>
        <v>1.0078160048971445E-4</v>
      </c>
      <c r="OB62" s="120">
        <f t="shared" si="1142"/>
        <v>0.33550194790983318</v>
      </c>
      <c r="OC62" s="121">
        <f t="shared" si="1143"/>
        <v>0.29730572144465761</v>
      </c>
      <c r="OD62" s="4"/>
      <c r="OE62" s="4">
        <f t="shared" si="927"/>
        <v>61930.68646635495</v>
      </c>
      <c r="OF62" s="4"/>
      <c r="OG62" s="4"/>
      <c r="OH62" s="4">
        <f t="shared" si="928"/>
        <v>1930.8296461667078</v>
      </c>
      <c r="OI62" s="4"/>
      <c r="OJ62" s="583">
        <f t="shared" si="929"/>
        <v>57618.610311388184</v>
      </c>
      <c r="OK62" s="284">
        <f t="shared" si="930"/>
        <v>4480.7111999999997</v>
      </c>
      <c r="OL62" s="584">
        <f t="shared" si="1162"/>
        <v>7.7764999464320597E-2</v>
      </c>
      <c r="OM62" s="585">
        <f t="shared" si="281"/>
        <v>5440.7</v>
      </c>
      <c r="ON62" s="284">
        <f t="shared" si="1163"/>
        <v>5712.7349999999997</v>
      </c>
      <c r="OO62" s="33">
        <f t="shared" si="1164"/>
        <v>1.2749616623361042</v>
      </c>
      <c r="OP62" s="586">
        <f t="shared" si="481"/>
        <v>2.1382393524275838E-2</v>
      </c>
      <c r="OQ62" s="33">
        <f t="shared" si="931"/>
        <v>9.2044009933388793E-2</v>
      </c>
      <c r="OR62" s="39">
        <f t="shared" si="932"/>
        <v>0.45905151889244311</v>
      </c>
      <c r="OS62" s="587">
        <f t="shared" si="1151"/>
        <v>57618.610311388184</v>
      </c>
      <c r="OT62" s="284">
        <f t="shared" si="976"/>
        <v>88.955999999999989</v>
      </c>
      <c r="OU62" s="584">
        <f t="shared" si="1165"/>
        <v>1.543876180269798E-3</v>
      </c>
      <c r="OV62" s="585">
        <f t="shared" si="283"/>
        <v>528.85</v>
      </c>
      <c r="OW62" s="284">
        <f t="shared" si="1166"/>
        <v>555.29250000000002</v>
      </c>
      <c r="OX62" s="33">
        <f t="shared" si="1153"/>
        <v>6.2423276676109545</v>
      </c>
      <c r="OY62" s="30">
        <f t="shared" si="1154"/>
        <v>8.093504815193879E-3</v>
      </c>
      <c r="OZ62" s="33">
        <f>(1+OY62)*MY62-MY62</f>
        <v>3.4839815138555608E-2</v>
      </c>
      <c r="PA62" s="588">
        <f>OZ62+NS62</f>
        <v>4.1995308773325336E-2</v>
      </c>
      <c r="PB62" s="32">
        <f t="shared" si="933"/>
        <v>4.3046635461502278</v>
      </c>
      <c r="PC62" s="589">
        <f t="shared" si="934"/>
        <v>1.0294758983394696</v>
      </c>
      <c r="PD62" s="590">
        <f t="shared" si="1155"/>
        <v>4.4315473712221731</v>
      </c>
      <c r="PE62" s="591">
        <f t="shared" si="935"/>
        <v>0.46046194160057424</v>
      </c>
      <c r="PF62" s="592">
        <f t="shared" si="936"/>
        <v>0.71347066777673196</v>
      </c>
      <c r="PG62" s="592">
        <f t="shared" si="937"/>
        <v>0.27689414286536623</v>
      </c>
      <c r="PH62" s="592">
        <f t="shared" si="938"/>
        <v>1.4106903950314361E-2</v>
      </c>
      <c r="PI62" s="593">
        <f t="shared" si="284"/>
        <v>0.45905151889244311</v>
      </c>
      <c r="PJ62" s="593">
        <f t="shared" si="285"/>
        <v>4.1995308773325336E-2</v>
      </c>
      <c r="PK62" s="592">
        <f t="shared" si="939"/>
        <v>0.72248374950116878</v>
      </c>
      <c r="PL62" s="592">
        <f t="shared" si="940"/>
        <v>1.1892228857786305E-2</v>
      </c>
      <c r="PM62" s="592">
        <f t="shared" si="941"/>
        <v>4.0312640195885782E-4</v>
      </c>
      <c r="PN62" s="592">
        <f t="shared" si="942"/>
        <v>4.2555433733146741E-2</v>
      </c>
      <c r="PO62" s="592">
        <f t="shared" si="943"/>
        <v>0.15239893286137329</v>
      </c>
      <c r="PP62" s="592">
        <f t="shared" si="944"/>
        <v>0.80735954565251855</v>
      </c>
      <c r="PQ62" s="592">
        <f t="shared" si="945"/>
        <v>9.5396873848941202E-2</v>
      </c>
      <c r="PR62" s="592">
        <f t="shared" si="946"/>
        <v>1.0078160048971445E-4</v>
      </c>
      <c r="PS62" s="592">
        <f t="shared" si="947"/>
        <v>0.33550194790983318</v>
      </c>
      <c r="PT62" s="594">
        <f t="shared" si="948"/>
        <v>0.29730572144465761</v>
      </c>
      <c r="PU62" s="334"/>
      <c r="PV62" s="310">
        <f t="shared" si="286"/>
        <v>4.4313788256706301</v>
      </c>
      <c r="PW62" s="281">
        <f t="shared" si="287"/>
        <v>1.6854555154299788E-4</v>
      </c>
      <c r="PX62" s="4"/>
      <c r="QA62" s="133">
        <f t="shared" si="288"/>
        <v>4912.4542286183751</v>
      </c>
      <c r="QB62" s="323">
        <f t="shared" si="289"/>
        <v>95.777427180374346</v>
      </c>
      <c r="QC62" s="258"/>
      <c r="QD62" s="323">
        <f t="shared" si="1156"/>
        <v>13385.16</v>
      </c>
      <c r="QF62" s="133">
        <f t="shared" si="949"/>
        <v>6144.4780286183741</v>
      </c>
      <c r="QH62" s="133">
        <f t="shared" si="290"/>
        <v>562.11392718036336</v>
      </c>
      <c r="QJ62" s="390">
        <f>'лист 1'!E97</f>
        <v>5440.7</v>
      </c>
      <c r="QK62" s="390">
        <f>'лист 1'!F97</f>
        <v>528.85</v>
      </c>
      <c r="QM62" s="389">
        <f t="shared" si="291"/>
        <v>0</v>
      </c>
      <c r="QN62" s="389">
        <f t="shared" si="292"/>
        <v>0</v>
      </c>
      <c r="QP62" s="4">
        <f t="shared" si="293"/>
        <v>57618.610311388184</v>
      </c>
      <c r="QQ62" s="4">
        <f t="shared" si="294"/>
        <v>59316.970611388184</v>
      </c>
      <c r="QS62" s="395">
        <f t="shared" si="295"/>
        <v>7.6130295043167173</v>
      </c>
      <c r="QU62" s="5">
        <v>1</v>
      </c>
    </row>
    <row r="63" spans="1:463" ht="15.05" customHeight="1" x14ac:dyDescent="0.3">
      <c r="A63" s="452">
        <f t="shared" si="639"/>
        <v>52</v>
      </c>
      <c r="B63" s="25" t="s">
        <v>384</v>
      </c>
      <c r="C63" s="26">
        <v>8</v>
      </c>
      <c r="D63" s="256">
        <v>5135.6000000000004</v>
      </c>
      <c r="E63" s="27">
        <v>5135.6000000000004</v>
      </c>
      <c r="F63" s="28">
        <v>642.45000000000005</v>
      </c>
      <c r="G63" s="311">
        <f t="shared" si="280"/>
        <v>4493.1500000000005</v>
      </c>
      <c r="H63" s="27"/>
      <c r="I63" s="257"/>
      <c r="J63" s="32">
        <v>3.313058910395267</v>
      </c>
      <c r="K63" s="33">
        <v>3.8708589103952669</v>
      </c>
      <c r="L63" s="33">
        <v>2.7645</v>
      </c>
      <c r="M63" s="122">
        <v>3.0383999999999998</v>
      </c>
      <c r="N63" s="1">
        <v>0.27389999999999998</v>
      </c>
      <c r="O63" s="2">
        <v>0.59719999999999995</v>
      </c>
      <c r="P63" s="2">
        <v>0.27465891039526702</v>
      </c>
      <c r="Q63" s="2">
        <v>1.52E-2</v>
      </c>
      <c r="R63" s="2">
        <v>0.23019999999999999</v>
      </c>
      <c r="S63" s="2">
        <v>2.12E-2</v>
      </c>
      <c r="T63" s="2">
        <v>0.60199999999999998</v>
      </c>
      <c r="U63" s="2">
        <v>2.7799999999999998E-2</v>
      </c>
      <c r="V63" s="2">
        <v>1E-3</v>
      </c>
      <c r="W63" s="2">
        <v>2.5899999999999999E-2</v>
      </c>
      <c r="X63" s="2">
        <v>7.2800000000000004E-2</v>
      </c>
      <c r="Y63" s="2">
        <v>0.82150000000000001</v>
      </c>
      <c r="Z63" s="2">
        <v>0.25640000000000002</v>
      </c>
      <c r="AA63" s="2">
        <v>2.0000000000000001E-4</v>
      </c>
      <c r="AB63" s="2">
        <v>0.34449999999999997</v>
      </c>
      <c r="AC63" s="3">
        <v>0.30640000000000001</v>
      </c>
      <c r="AD63" s="123">
        <v>542.33000000000004</v>
      </c>
      <c r="AE63" s="60">
        <v>119.3126</v>
      </c>
      <c r="AF63" s="60">
        <v>365.01683349000001</v>
      </c>
      <c r="AG63" s="60">
        <f t="shared" si="832"/>
        <v>36.127176077839266</v>
      </c>
      <c r="AH63" s="60">
        <f t="shared" si="833"/>
        <v>114.22836787236061</v>
      </c>
      <c r="AI63" s="60">
        <v>13.868004845333299</v>
      </c>
      <c r="AJ63" s="60">
        <v>75.958503064337791</v>
      </c>
      <c r="AK63" s="60">
        <f t="shared" si="834"/>
        <v>1.4694172417796147</v>
      </c>
      <c r="AL63" s="60">
        <f t="shared" si="835"/>
        <v>44.456081171458848</v>
      </c>
      <c r="AM63" s="60">
        <v>55.824297069983551</v>
      </c>
      <c r="AN63" s="124">
        <v>1406.7722861635852</v>
      </c>
      <c r="AO63" s="123">
        <v>1142.4000000000001</v>
      </c>
      <c r="AP63" s="60">
        <v>251.328</v>
      </c>
      <c r="AQ63" s="60">
        <v>768.89574720000007</v>
      </c>
      <c r="AR63" s="60">
        <f t="shared" si="836"/>
        <v>76.100687683372811</v>
      </c>
      <c r="AS63" s="60">
        <f t="shared" si="837"/>
        <v>240.61823512876802</v>
      </c>
      <c r="AT63" s="125">
        <v>105.882844469533</v>
      </c>
      <c r="AU63" s="126">
        <v>15.415794297871434</v>
      </c>
      <c r="AV63" s="60">
        <v>165.60098119187595</v>
      </c>
      <c r="AW63" s="60">
        <f t="shared" si="838"/>
        <v>3.2035509811568406</v>
      </c>
      <c r="AX63" s="60">
        <f t="shared" si="839"/>
        <v>96.92095506020685</v>
      </c>
      <c r="AY63" s="60">
        <v>121.70537864307049</v>
      </c>
      <c r="AZ63" s="124">
        <v>3066.975541805376</v>
      </c>
      <c r="BA63" s="127">
        <v>179</v>
      </c>
      <c r="BB63" s="60">
        <v>912.39283333333321</v>
      </c>
      <c r="BC63" s="60">
        <v>95.149521858125595</v>
      </c>
      <c r="BD63" s="61">
        <v>76.119617486500474</v>
      </c>
      <c r="BE63" s="61">
        <v>19.029904371625122</v>
      </c>
      <c r="BF63" s="60">
        <v>35.681076874999995</v>
      </c>
      <c r="BG63" s="61">
        <v>28.544861499999996</v>
      </c>
      <c r="BH63" s="61">
        <v>7.136215374999999</v>
      </c>
      <c r="BI63" s="60">
        <v>76.155310540851488</v>
      </c>
      <c r="BJ63" s="61">
        <f t="shared" si="840"/>
        <v>44.571266289623068</v>
      </c>
      <c r="BK63" s="60">
        <f t="shared" si="841"/>
        <v>1.473224482412772</v>
      </c>
      <c r="BL63" s="60">
        <v>55.968937130365525</v>
      </c>
      <c r="BM63" s="124">
        <v>1410.417215685211</v>
      </c>
      <c r="BN63" s="123">
        <v>28.63</v>
      </c>
      <c r="BO63" s="60">
        <v>6.2985999999999995</v>
      </c>
      <c r="BP63" s="60">
        <v>19.269507390000001</v>
      </c>
      <c r="BQ63" s="60">
        <f t="shared" si="842"/>
        <v>1.9071802244178602</v>
      </c>
      <c r="BR63" s="60">
        <f t="shared" si="843"/>
        <v>6.0301996426266005</v>
      </c>
      <c r="BS63" s="60">
        <v>3.6946878306333302</v>
      </c>
      <c r="BT63" s="60">
        <v>4.2261740511062325</v>
      </c>
      <c r="BU63" s="60">
        <f t="shared" si="844"/>
        <v>8.1755337018650065E-2</v>
      </c>
      <c r="BV63" s="60">
        <f t="shared" si="845"/>
        <v>2.4734444345428424</v>
      </c>
      <c r="BW63" s="60">
        <v>3.1059484635869783</v>
      </c>
      <c r="BX63" s="124">
        <v>78.269901282391842</v>
      </c>
      <c r="BY63" s="59">
        <v>765.1</v>
      </c>
      <c r="BZ63" s="60">
        <v>55.8523</v>
      </c>
      <c r="CA63" s="61">
        <f t="shared" si="846"/>
        <v>32.6885639164</v>
      </c>
      <c r="CB63" s="61">
        <f t="shared" si="847"/>
        <v>1.0804627435</v>
      </c>
      <c r="CC63" s="60">
        <v>41.047615</v>
      </c>
      <c r="CD63" s="62">
        <v>1034.3998979999999</v>
      </c>
      <c r="CE63" s="123">
        <v>70.599999999999994</v>
      </c>
      <c r="CF63" s="60">
        <v>5.1537999999999995</v>
      </c>
      <c r="CG63" s="61">
        <f t="shared" si="848"/>
        <v>3.0163542183999996</v>
      </c>
      <c r="CH63" s="61">
        <f t="shared" si="849"/>
        <v>9.9700260999999998E-2</v>
      </c>
      <c r="CI63" s="60">
        <v>3.78769</v>
      </c>
      <c r="CJ63" s="124">
        <v>95.449787999999998</v>
      </c>
      <c r="CK63" s="128">
        <v>1142.546198945894</v>
      </c>
      <c r="CL63" s="129">
        <v>251.36016376809675</v>
      </c>
      <c r="CM63" s="129">
        <v>119.67565037740144</v>
      </c>
      <c r="CN63" s="130">
        <v>81.662931482511439</v>
      </c>
      <c r="CO63" s="131">
        <f t="shared" ref="CO63:CO78" si="1167">CN63*0.48745</f>
        <v>39.8065959511502</v>
      </c>
      <c r="CP63" s="129">
        <v>768.99414683913096</v>
      </c>
      <c r="CQ63" s="131">
        <f t="shared" si="850"/>
        <v>76.110426689256158</v>
      </c>
      <c r="CR63" s="129">
        <v>240.64902831183764</v>
      </c>
      <c r="CS63" s="129">
        <v>166.62805967492821</v>
      </c>
      <c r="CT63" s="131">
        <f t="shared" si="851"/>
        <v>3.2234198144114865</v>
      </c>
      <c r="CU63" s="131">
        <f t="shared" si="852"/>
        <v>97.522071229825883</v>
      </c>
      <c r="CV63" s="129">
        <f t="shared" ref="CV63:CV78" si="1168">CK63+CL63+CM63+CP63+CS63</f>
        <v>2449.2042196054517</v>
      </c>
      <c r="CW63" s="124">
        <f t="shared" ref="CW63:CW78" si="1169">CV63*1.05*1.2</f>
        <v>3085.9973167028693</v>
      </c>
      <c r="CX63" s="123">
        <v>105.9388</v>
      </c>
      <c r="CY63" s="60">
        <v>7.7335323999999996</v>
      </c>
      <c r="CZ63" s="60">
        <f t="shared" si="853"/>
        <v>0.14960518427800001</v>
      </c>
      <c r="DA63" s="60">
        <f t="shared" si="854"/>
        <v>4.5261890406831995</v>
      </c>
      <c r="DB63" s="60">
        <v>5.6836166199999996</v>
      </c>
      <c r="DC63" s="124">
        <v>143.22713882399998</v>
      </c>
      <c r="DD63" s="123">
        <v>3.5495999999999999</v>
      </c>
      <c r="DE63" s="60">
        <v>0.25912079999999998</v>
      </c>
      <c r="DF63" s="60">
        <f t="shared" si="855"/>
        <v>5.0126918759999996E-3</v>
      </c>
      <c r="DG63" s="60">
        <f t="shared" si="856"/>
        <v>0.15165511237439999</v>
      </c>
      <c r="DH63" s="60">
        <v>0.19043604</v>
      </c>
      <c r="DI63" s="124">
        <v>4.798988207999999</v>
      </c>
      <c r="DJ63" s="59">
        <v>51.665639482176005</v>
      </c>
      <c r="DK63" s="60">
        <v>11.366440686078722</v>
      </c>
      <c r="DL63" s="60">
        <v>0.84666605767217629</v>
      </c>
      <c r="DM63" s="60">
        <v>34.773713650397006</v>
      </c>
      <c r="DN63" s="60">
        <f t="shared" si="857"/>
        <v>3.4416935348343936</v>
      </c>
      <c r="DO63" s="60">
        <f t="shared" si="858"/>
        <v>10.88208594975524</v>
      </c>
      <c r="DP63" s="60">
        <v>7.2016295709716447</v>
      </c>
      <c r="DQ63" s="60">
        <f t="shared" si="859"/>
        <v>0.13931552405044648</v>
      </c>
      <c r="DR63" s="60">
        <f t="shared" si="860"/>
        <v>4.2148833357434325</v>
      </c>
      <c r="DS63" s="60">
        <v>5.292704472364778</v>
      </c>
      <c r="DT63" s="62">
        <v>133.3761527035924</v>
      </c>
      <c r="DU63" s="123">
        <v>144</v>
      </c>
      <c r="DV63" s="60">
        <v>31.68</v>
      </c>
      <c r="DW63" s="60">
        <v>96.919631999999993</v>
      </c>
      <c r="DX63" s="60">
        <f t="shared" si="861"/>
        <v>9.592523657568</v>
      </c>
      <c r="DY63" s="60">
        <f t="shared" si="862"/>
        <v>30.330029638079996</v>
      </c>
      <c r="DZ63" s="60">
        <v>2.8015517156666698</v>
      </c>
      <c r="EA63" s="60">
        <v>1.2228871459999999</v>
      </c>
      <c r="EB63" s="60"/>
      <c r="EC63" s="60">
        <v>20.193557172901667</v>
      </c>
      <c r="ED63" s="60">
        <f t="shared" si="863"/>
        <v>0.39064436350978277</v>
      </c>
      <c r="EE63" s="60">
        <f t="shared" si="864"/>
        <v>11.818642819469813</v>
      </c>
      <c r="EF63" s="60">
        <v>14.840881401728417</v>
      </c>
      <c r="EG63" s="124">
        <v>373.99021132355608</v>
      </c>
      <c r="EH63" s="128">
        <v>908.40967458333341</v>
      </c>
      <c r="EI63" s="129">
        <v>199.8501284083334</v>
      </c>
      <c r="EJ63" s="129">
        <v>1400.9186831874376</v>
      </c>
      <c r="EK63" s="129">
        <v>611.40785670733635</v>
      </c>
      <c r="EL63" s="129">
        <f t="shared" si="865"/>
        <v>60.513481209751909</v>
      </c>
      <c r="EM63" s="129">
        <v>191.33397467799384</v>
      </c>
      <c r="EN63" s="129">
        <v>227.80280303071018</v>
      </c>
      <c r="EO63" s="129">
        <f t="shared" si="866"/>
        <v>4.4068452246290883</v>
      </c>
      <c r="EP63" s="129">
        <f t="shared" si="867"/>
        <v>133.32569092417768</v>
      </c>
      <c r="EQ63" s="129">
        <v>3348.3891459171514</v>
      </c>
      <c r="ER63" s="124">
        <v>4218.9703238556103</v>
      </c>
      <c r="ES63" s="123">
        <v>494.17</v>
      </c>
      <c r="ET63" s="60">
        <v>108.7174</v>
      </c>
      <c r="EU63" s="60">
        <v>332.60260101</v>
      </c>
      <c r="EV63" s="60">
        <f t="shared" si="868"/>
        <v>32.919009832363741</v>
      </c>
      <c r="EW63" s="60">
        <f t="shared" si="869"/>
        <v>104.08465796006939</v>
      </c>
      <c r="EX63" s="60">
        <v>38.576376749224998</v>
      </c>
      <c r="EY63" s="60">
        <v>71.106845576423396</v>
      </c>
      <c r="EZ63" s="60">
        <f t="shared" si="870"/>
        <v>1.3755619276759106</v>
      </c>
      <c r="FA63" s="60">
        <f t="shared" si="871"/>
        <v>41.616561296822169</v>
      </c>
      <c r="FB63" s="60">
        <v>52.258661166782403</v>
      </c>
      <c r="FC63" s="124">
        <v>1316.9182614029166</v>
      </c>
      <c r="FD63" s="123">
        <v>0.83333333333333293</v>
      </c>
      <c r="FE63" s="60">
        <v>6.0833333333333302E-2</v>
      </c>
      <c r="FF63" s="60">
        <f t="shared" si="872"/>
        <v>1.1768208333333328E-3</v>
      </c>
      <c r="FG63" s="60">
        <f t="shared" si="873"/>
        <v>3.5603803333333316E-2</v>
      </c>
      <c r="FH63" s="60">
        <v>4.4708333333333301E-2</v>
      </c>
      <c r="FI63" s="124">
        <v>1.1266499999999995</v>
      </c>
      <c r="FJ63" s="123">
        <v>1308.4952416666699</v>
      </c>
      <c r="FK63" s="60">
        <v>95.520152641666897</v>
      </c>
      <c r="FL63" s="60">
        <f t="shared" si="874"/>
        <v>1.8478373528530463</v>
      </c>
      <c r="FM63" s="60">
        <f t="shared" si="875"/>
        <v>55.904888696283102</v>
      </c>
      <c r="FN63" s="60">
        <v>70.200999999999993</v>
      </c>
      <c r="FO63" s="124">
        <v>1769.0596731700043</v>
      </c>
      <c r="FP63" s="123">
        <v>1018.2170833333303</v>
      </c>
      <c r="FQ63" s="60">
        <v>74.329847083333107</v>
      </c>
      <c r="FR63" s="60">
        <f t="shared" si="876"/>
        <v>1.4379108918270791</v>
      </c>
      <c r="FS63" s="60">
        <f t="shared" si="877"/>
        <v>43.502880942768201</v>
      </c>
      <c r="FT63" s="60">
        <v>54.627346520833299</v>
      </c>
      <c r="FU63" s="62">
        <v>1376.6091323249959</v>
      </c>
      <c r="FV63" s="132">
        <f t="shared" ref="FV63:FV78" si="1170">AD63+AE63+AO63+AP63+BN63+BO63+CK63+CL63+DJ63+DK63+DU63+DV63+EH63+EI63+ES63+ET63</f>
        <v>5434.0648458739124</v>
      </c>
      <c r="FW63" s="133">
        <f t="shared" ref="FW63:FW78" si="1171">AI63+AT63-AU63+BE63+BH63+BS63+CM63-CO63+DL63+DZ63+EA63+EB63+EJ63+EX63+FD63</f>
        <v>1659.2644152098392</v>
      </c>
      <c r="FX63" s="133">
        <f t="shared" ref="FX63:FX78" si="1172">AU63+BD63+BG63+CO63</f>
        <v>159.88686923552211</v>
      </c>
      <c r="FY63" s="133">
        <f t="shared" ref="FY63:FY78" si="1173">BB63</f>
        <v>912.39283333333321</v>
      </c>
      <c r="FZ63" s="133">
        <f t="shared" ref="FZ63:FZ78" si="1174">BY63</f>
        <v>765.1</v>
      </c>
      <c r="GA63" s="133">
        <f t="shared" ref="GA63:GA78" si="1175">CE63</f>
        <v>70.599999999999994</v>
      </c>
      <c r="GB63" s="133">
        <f t="shared" ref="GB63:GB78" si="1176">CX63</f>
        <v>105.9388</v>
      </c>
      <c r="GC63" s="133">
        <f t="shared" ref="GC63:GC78" si="1177">DD63</f>
        <v>3.5495999999999999</v>
      </c>
      <c r="GD63" s="133">
        <f t="shared" ref="GD63:GD78" si="1178">FJ63</f>
        <v>1308.4952416666699</v>
      </c>
      <c r="GE63" s="133">
        <f t="shared" ref="GE63:GE78" si="1179">FP63</f>
        <v>1018.2170833333303</v>
      </c>
      <c r="GF63" s="133">
        <f t="shared" ref="GF63:GF78" si="1180">AF63+AQ63+BP63+CP63+DM63+DW63+EK63+EU63</f>
        <v>2997.8800382868644</v>
      </c>
      <c r="GG63" s="134">
        <f t="shared" ref="GG63:GG78" si="1181">(AH63+AS63+BR63+CR63+DO63+DY63+EM63+EW63)*1.22</f>
        <v>1144.5510266014196</v>
      </c>
      <c r="GH63" s="134">
        <f t="shared" ref="GH63:GH78" si="1182">AG63+AR63+BQ63+CQ63+DN63+DX63+EL63+EV63</f>
        <v>296.71217890940409</v>
      </c>
      <c r="GI63" s="133">
        <f t="shared" ref="GI63:GI78" si="1183">AJ63+AV63+BI63+BT63+BZ63+CF63+CS63+CY63+DE63+DP63+EC63+EN63+EY63+FE63+FK63+FQ63</f>
        <v>1053.7834501324398</v>
      </c>
      <c r="GJ63" s="134">
        <f t="shared" ref="GJ63:GJ78" si="1184">(AL63+AX63+BJ63+BV63+CA63+CG63+CU63+DA63+DG63+DR63+EE63+EP63+FA63+FG63+FM63+FS63)*1.22</f>
        <v>752.4297933963777</v>
      </c>
      <c r="GK63" s="135">
        <f t="shared" ref="GK63:GK78" si="1185">AK63+AW63+BK63+BU63+CB63+CH63+CT63+CZ63+DF63+DQ63+ED63+EO63+EZ63+FF63+FL63+FR63</f>
        <v>20.385440842812049</v>
      </c>
      <c r="GL63" s="132">
        <f t="shared" ref="GL63:GL78" si="1186">FV63+FW63+FX63+FY63+FZ63+GA63+GB63+GC63+GD63+GE63+GF63+GI63</f>
        <v>15489.173177071913</v>
      </c>
      <c r="GM63" s="136">
        <f t="shared" ref="GM63:GM78" si="1187">GL63*1.05*1.2</f>
        <v>19516.358203110609</v>
      </c>
      <c r="GN63" s="114">
        <f t="shared" ref="GN63:GN78" si="1188">GM63-CD63-CJ63-FU63</f>
        <v>17009.899384785611</v>
      </c>
      <c r="GO63" s="115">
        <f t="shared" ref="GO63:GO78" si="1189">GU63-CA63*1.22*1.05*1.2-CG63*1.22*1.05*1.2-FS63*1.22*1.05*1.2</f>
        <v>9115.3593102563173</v>
      </c>
      <c r="GP63" s="115">
        <f t="shared" ref="GP63:GP78" si="1190">GV63-CB63*1.05*1.2-CH63*1.05*1.2-FR63*1.05*1.2</f>
        <v>597.70168301517799</v>
      </c>
      <c r="GQ63" s="30">
        <f t="shared" ref="GQ63:GQ78" si="1191">GO63/GN63</f>
        <v>0.53588555135190796</v>
      </c>
      <c r="GR63" s="31">
        <f t="shared" ref="GR63:GR78" si="1192">GP63/GN63</f>
        <v>3.5138460815928647E-2</v>
      </c>
      <c r="GS63" s="137">
        <f t="shared" si="878"/>
        <v>1.0894162134772314</v>
      </c>
      <c r="GT63" s="116">
        <f t="shared" ref="GT63:GT78" si="1193">GM63</f>
        <v>19516.358203110609</v>
      </c>
      <c r="GU63" s="115">
        <f t="shared" si="1017"/>
        <v>9237.1175389983546</v>
      </c>
      <c r="GV63" s="115">
        <f t="shared" si="1018"/>
        <v>601.00045612455017</v>
      </c>
      <c r="GW63" s="24">
        <f t="shared" si="1019"/>
        <v>0.47330129129962883</v>
      </c>
      <c r="GX63" s="117">
        <f t="shared" si="1020"/>
        <v>3.0794703082912257E-2</v>
      </c>
      <c r="GY63" s="137">
        <f t="shared" si="879"/>
        <v>1.0789364118541949</v>
      </c>
      <c r="GZ63" s="114">
        <f t="shared" si="1021"/>
        <v>14192.709882936815</v>
      </c>
      <c r="HA63" s="115">
        <f t="shared" ref="HA63:HA78" si="1194">GO63-(AD63+AE63+AH63*1.22+AL63*1.22+BJ63*1.22)*1.05*1.2</f>
        <v>7969.2449486457499</v>
      </c>
      <c r="HB63" s="115">
        <f t="shared" ref="HB63:HB78" si="1195">GP63-(AG63+AK63+BD63+BG63+BK63)*1.05*1.2</f>
        <v>416.59646906162754</v>
      </c>
      <c r="HC63" s="30">
        <f t="shared" ref="HC63:HC78" si="1196">HA63/GZ63</f>
        <v>0.56150270204753316</v>
      </c>
      <c r="HD63" s="31">
        <f t="shared" ref="HD63:HD78" si="1197">HB63/GZ63</f>
        <v>2.9352848927214431E-2</v>
      </c>
      <c r="HE63" s="137">
        <f t="shared" si="880"/>
        <v>1.0925342297096741</v>
      </c>
      <c r="HF63" s="114">
        <f t="shared" ref="HF63:HF78" si="1198">GZ63+AN63</f>
        <v>15599.4821691004</v>
      </c>
      <c r="HG63" s="115">
        <f t="shared" ref="HG63:HG78" si="1199">HA63+(AD63+AE63+AH63*1.22+AL63*1.22)*1.05*1.2</f>
        <v>9046.8443597159094</v>
      </c>
      <c r="HH63" s="115">
        <f t="shared" ref="HH63:HH78" si="1200">HB63+(AG63+AK63)*1.05*1.2</f>
        <v>463.96817664434735</v>
      </c>
      <c r="HI63" s="30">
        <f t="shared" ref="HI63:HI78" si="1201">HG63/HF63</f>
        <v>0.57994517136190482</v>
      </c>
      <c r="HJ63" s="31">
        <f t="shared" ref="HJ63:HJ78" si="1202">HH63/HF63</f>
        <v>2.9742537067248286E-2</v>
      </c>
      <c r="HK63" s="138">
        <f t="shared" si="881"/>
        <v>1.0954845273441272</v>
      </c>
      <c r="HL63" s="29">
        <f t="shared" ref="HL63:HL78" si="1203">J63*GS63</f>
        <v>3.6093000931898138</v>
      </c>
      <c r="HM63" s="30">
        <f t="shared" ref="HM63:HM78" si="1204">K63*GY63</f>
        <v>4.1764106235757072</v>
      </c>
      <c r="HN63" s="30">
        <f t="shared" ref="HN63:HN78" si="1205">L63*HE63</f>
        <v>3.0203108780323937</v>
      </c>
      <c r="HO63" s="31">
        <f t="shared" ref="HO63:HO78" si="1206">M63*HK63</f>
        <v>3.3285201878823956</v>
      </c>
      <c r="HR63" s="32">
        <f t="shared" ref="HR63:HR78" si="1207">AD63+AE63+AH63*1.22+AL63*1.22</f>
        <v>855.23762783345978</v>
      </c>
      <c r="HS63" s="33">
        <f t="shared" si="882"/>
        <v>989.25336411496301</v>
      </c>
      <c r="HT63" s="33">
        <f t="shared" ref="HT63:HT78" si="1208">AG63+AK63</f>
        <v>37.596593319618883</v>
      </c>
      <c r="HU63" s="33">
        <f t="shared" si="883"/>
        <v>43.420305624827847</v>
      </c>
      <c r="HV63" s="33">
        <f t="shared" ref="HV63:HV78" si="1209">AN63/1.05/1.2</f>
        <v>1116.485941399671</v>
      </c>
      <c r="HW63" s="30">
        <f t="shared" si="1038"/>
        <v>0.76600841633643857</v>
      </c>
      <c r="HX63" s="31">
        <f t="shared" si="1039"/>
        <v>3.3674040957906111E-2</v>
      </c>
      <c r="HY63" s="139">
        <f t="shared" si="884"/>
        <v>1.1252496277842996</v>
      </c>
      <c r="HZ63" s="32">
        <f t="shared" ref="HZ63:HZ78" si="1210">AO63+AP63+AS63*1.22+AX63*1.22</f>
        <v>1805.5258120305496</v>
      </c>
      <c r="IA63" s="33">
        <f t="shared" si="885"/>
        <v>2088.451706775737</v>
      </c>
      <c r="IB63" s="33">
        <f t="shared" ref="IB63:IB78" si="1211">AR63+AU63+AW63</f>
        <v>94.720032962401078</v>
      </c>
      <c r="IC63" s="33">
        <f t="shared" si="886"/>
        <v>109.39216606827701</v>
      </c>
      <c r="ID63" s="33">
        <f t="shared" ref="ID63:ID78" si="1212">AZ63/1.05/1.2</f>
        <v>2434.1075728614096</v>
      </c>
      <c r="IE63" s="30">
        <f t="shared" si="1043"/>
        <v>0.74176089510623711</v>
      </c>
      <c r="IF63" s="31">
        <f t="shared" si="1044"/>
        <v>3.8913659370877006E-2</v>
      </c>
      <c r="IG63" s="139">
        <f t="shared" si="887"/>
        <v>1.1222616580996962</v>
      </c>
      <c r="IH63" s="32">
        <f t="shared" ref="IH63:IH78" si="1213">BJ63*1.22</f>
        <v>54.376944873340143</v>
      </c>
      <c r="II63" s="33">
        <f t="shared" si="888"/>
        <v>62.897812134992549</v>
      </c>
      <c r="IJ63" s="33">
        <f t="shared" ref="IJ63:IJ78" si="1214">BD63+BG63+BK63</f>
        <v>106.13770346891324</v>
      </c>
      <c r="IK63" s="33">
        <f t="shared" si="889"/>
        <v>122.57843373624792</v>
      </c>
      <c r="IL63" s="33">
        <f t="shared" ref="IL63:IL78" si="1215">BM63/1.05/1.2</f>
        <v>1119.3787426073104</v>
      </c>
      <c r="IM63" s="30">
        <f t="shared" ref="IM63:IM78" si="1216">IH63/IL63</f>
        <v>4.857778945013979E-2</v>
      </c>
      <c r="IN63" s="31">
        <f t="shared" ref="IN63:IN78" si="1217">IJ63/IL63</f>
        <v>9.4818401876823416E-2</v>
      </c>
      <c r="IO63" s="139">
        <f t="shared" si="890"/>
        <v>1.0222995100575569</v>
      </c>
      <c r="IP63" s="32">
        <f t="shared" ref="IP63:IP78" si="1218">BN63+BO63+BR63*1.22+BV63*1.22</f>
        <v>45.30304577414671</v>
      </c>
      <c r="IQ63" s="33">
        <f t="shared" si="891"/>
        <v>52.402033046955502</v>
      </c>
      <c r="IR63" s="33">
        <f t="shared" ref="IR63:IR78" si="1219">BQ63+BU63</f>
        <v>1.9889355614365103</v>
      </c>
      <c r="IS63" s="33">
        <f t="shared" si="892"/>
        <v>2.2970216799030259</v>
      </c>
      <c r="IT63" s="33">
        <f t="shared" ref="IT63:IT78" si="1220">BX63/1.05/1.2</f>
        <v>62.118969271739559</v>
      </c>
      <c r="IU63" s="30">
        <f t="shared" ref="IU63:IU78" si="1221">IP63/IT63</f>
        <v>0.72929487248844138</v>
      </c>
      <c r="IV63" s="31">
        <f t="shared" ref="IV63:IV78" si="1222">IR63/IT63</f>
        <v>3.2018167473705297E-2</v>
      </c>
      <c r="IW63" s="139">
        <f t="shared" si="893"/>
        <v>1.1192401206606157</v>
      </c>
      <c r="IX63" s="32">
        <f t="shared" ref="IX63:IX78" si="1223">CA63*1.22</f>
        <v>39.880047978008001</v>
      </c>
      <c r="IY63" s="33">
        <f t="shared" si="894"/>
        <v>46.129251496161856</v>
      </c>
      <c r="IZ63" s="33">
        <f t="shared" ref="IZ63:IZ78" si="1224">CB63</f>
        <v>1.0804627435</v>
      </c>
      <c r="JA63" s="33">
        <f t="shared" si="895"/>
        <v>1.2478264224681501</v>
      </c>
      <c r="JB63" s="33">
        <f t="shared" ref="JB63:JB78" si="1225">CD63/1.05/1.2</f>
        <v>820.95229999999992</v>
      </c>
      <c r="JC63" s="30">
        <f t="shared" ref="JC63:JC78" si="1226">IX63/JB63</f>
        <v>4.8577789450139804E-2</v>
      </c>
      <c r="JD63" s="31">
        <f t="shared" ref="JD63:JD78" si="1227">IZ63/JB63</f>
        <v>1.3161090400745576E-3</v>
      </c>
      <c r="JE63" s="139">
        <f t="shared" ref="JE63:JE78" si="1228">1+JC63*(JA63*$GW$6-JA63)/JA63+JD63*(JB63*$GX$6-JB63)/JB63</f>
        <v>1.0078160048971445</v>
      </c>
      <c r="JF63" s="32">
        <f t="shared" ref="JF63:JF78" si="1229">CG63*1.22</f>
        <v>3.6799521464479996</v>
      </c>
      <c r="JG63" s="33">
        <f t="shared" si="896"/>
        <v>4.2566006477964011</v>
      </c>
      <c r="JH63" s="33">
        <f t="shared" ref="JH63:JH78" si="1230">CH63</f>
        <v>9.9700260999999998E-2</v>
      </c>
      <c r="JI63" s="33">
        <f t="shared" si="897"/>
        <v>0.1151438314289</v>
      </c>
      <c r="JJ63" s="33">
        <f t="shared" ref="JJ63:JJ78" si="1231">CJ63/1.05/1.2</f>
        <v>75.753799999999998</v>
      </c>
      <c r="JK63" s="30">
        <f t="shared" ref="JK63:JK78" si="1232">JF63/JJ63</f>
        <v>4.857778945013979E-2</v>
      </c>
      <c r="JL63" s="31">
        <f t="shared" ref="JL63:JL78" si="1233">JH63/JJ63</f>
        <v>1.3161090400745574E-3</v>
      </c>
      <c r="JM63" s="139">
        <f t="shared" ref="JM63:JM78" si="1234">1+JK63*(JI63*$GW$6-JI63)/JI63+JL63*(JJ63*$GX$6-JJ63)/JJ63</f>
        <v>1.0078160048971445</v>
      </c>
      <c r="JN63" s="32">
        <f t="shared" ref="JN63:JN78" si="1235">CK63+CL63+CR63*1.22+CU63*1.22</f>
        <v>1806.4751041548202</v>
      </c>
      <c r="JO63" s="33">
        <f t="shared" si="898"/>
        <v>2089.5497529758804</v>
      </c>
      <c r="JP63" s="33">
        <f t="shared" ref="JP63:JP78" si="1236">CO63+CQ63+CT63</f>
        <v>119.14044245481784</v>
      </c>
      <c r="JQ63" s="33">
        <f t="shared" si="899"/>
        <v>137.59529699106912</v>
      </c>
      <c r="JR63" s="33">
        <f t="shared" ref="JR63:JR78" si="1237">CW63/1.05/1.2</f>
        <v>2449.2042196054517</v>
      </c>
      <c r="JS63" s="30">
        <f t="shared" ref="JS63:JS78" si="1238">JN63/JR63</f>
        <v>0.73757634814373696</v>
      </c>
      <c r="JT63" s="31">
        <f t="shared" ref="JT63:JT78" si="1239">JP63/JR63</f>
        <v>4.8644552177854107E-2</v>
      </c>
      <c r="JU63" s="139">
        <f t="shared" si="900"/>
        <v>1.1231132548864731</v>
      </c>
      <c r="JV63" s="32">
        <f t="shared" ref="JV63:JV78" si="1240">DA63*1.22</f>
        <v>5.521950629633503</v>
      </c>
      <c r="JW63" s="33">
        <f t="shared" si="901"/>
        <v>6.3872402932970731</v>
      </c>
      <c r="JX63" s="33">
        <f t="shared" ref="JX63:JX78" si="1241">CZ63</f>
        <v>0.14960518427800001</v>
      </c>
      <c r="JY63" s="33">
        <f t="shared" si="902"/>
        <v>0.17277902732266223</v>
      </c>
      <c r="JZ63" s="33">
        <f t="shared" ref="JZ63:JZ78" si="1242">DC63/1.05/1.2</f>
        <v>113.67233239999997</v>
      </c>
      <c r="KA63" s="30">
        <f t="shared" ref="KA63:KA78" si="1243">JV63/JZ63</f>
        <v>4.8577789450139797E-2</v>
      </c>
      <c r="KB63" s="31">
        <f t="shared" ref="KB63:KB78" si="1244">JX63/JZ63</f>
        <v>1.3161090400745578E-3</v>
      </c>
      <c r="KC63" s="139">
        <f t="shared" si="903"/>
        <v>1.0078160048971445</v>
      </c>
      <c r="KD63" s="32">
        <f t="shared" ref="KD63:KD78" si="1245">DG63*1.22</f>
        <v>0.18501923709676799</v>
      </c>
      <c r="KE63" s="33">
        <f t="shared" si="904"/>
        <v>0.21401175154983154</v>
      </c>
      <c r="KF63" s="33">
        <f t="shared" ref="KF63:KF78" si="1246">DF63</f>
        <v>5.0126918759999996E-3</v>
      </c>
      <c r="KG63" s="33">
        <f t="shared" si="905"/>
        <v>5.7891578475923995E-3</v>
      </c>
      <c r="KH63" s="33">
        <f t="shared" ref="KH63:KH78" si="1247">DI63/1.05/1.2</f>
        <v>3.8087207999999992</v>
      </c>
      <c r="KI63" s="30">
        <f t="shared" ref="KI63:KI78" si="1248">KD63/KH63</f>
        <v>4.8577789450139804E-2</v>
      </c>
      <c r="KJ63" s="31">
        <f t="shared" ref="KJ63:KJ78" si="1249">KF63/KH63</f>
        <v>1.3161090400745576E-3</v>
      </c>
      <c r="KK63" s="139">
        <f t="shared" si="906"/>
        <v>1.0078160048971445</v>
      </c>
      <c r="KL63" s="32">
        <f t="shared" ref="KL63:KL78" si="1250">DJ63+DK63+DO63*1.22+DR63*1.22</f>
        <v>81.450382696563096</v>
      </c>
      <c r="KM63" s="33">
        <f t="shared" si="907"/>
        <v>94.213657665114539</v>
      </c>
      <c r="KN63" s="33">
        <f t="shared" ref="KN63:KN78" si="1251">DN63+DQ63</f>
        <v>3.58100905888484</v>
      </c>
      <c r="KO63" s="33">
        <f t="shared" si="908"/>
        <v>4.1357073621061016</v>
      </c>
      <c r="KP63" s="33">
        <f t="shared" ref="KP63:KP78" si="1252">DT63/1.05/1.2</f>
        <v>105.85408944729555</v>
      </c>
      <c r="KQ63" s="30">
        <f t="shared" ref="KQ63:KQ78" si="1253">KL63/KP63</f>
        <v>0.76945900835618641</v>
      </c>
      <c r="KR63" s="31">
        <f t="shared" ref="KR63:KR78" si="1254">KN63/KP63</f>
        <v>3.3829671367281607E-2</v>
      </c>
      <c r="KS63" s="139">
        <f t="shared" si="909"/>
        <v>1.1258144427042065</v>
      </c>
      <c r="KT63" s="32">
        <f t="shared" ref="KT63:KT78" si="1255">DU63+DV63+DY63*1.22+EE63*1.22</f>
        <v>227.10138039821078</v>
      </c>
      <c r="KU63" s="33">
        <f t="shared" si="910"/>
        <v>262.68816670661045</v>
      </c>
      <c r="KV63" s="33">
        <f t="shared" ref="KV63:KV78" si="1256">DX63+ED63</f>
        <v>9.9831680210777822</v>
      </c>
      <c r="KW63" s="33">
        <f t="shared" si="911"/>
        <v>11.529560747542732</v>
      </c>
      <c r="KX63" s="33">
        <f t="shared" ref="KX63:KX78" si="1257">EG63/1.05/1.2</f>
        <v>296.81762803456832</v>
      </c>
      <c r="KY63" s="30">
        <f t="shared" si="1087"/>
        <v>0.7651209326818077</v>
      </c>
      <c r="KZ63" s="31">
        <f t="shared" si="1088"/>
        <v>3.363401320596468E-2</v>
      </c>
      <c r="LA63" s="139">
        <f t="shared" si="912"/>
        <v>1.1251043587968432</v>
      </c>
      <c r="LB63" s="32">
        <f t="shared" ref="LB63:LB78" si="1258">EH63+EI63+EM63*1.22+EP63*1.22</f>
        <v>1504.3445950263163</v>
      </c>
      <c r="LC63" s="33">
        <f t="shared" si="913"/>
        <v>1740.07539306694</v>
      </c>
      <c r="LD63" s="33">
        <f t="shared" ref="LD63:LD78" si="1259">EL63+EO63</f>
        <v>64.920326434380996</v>
      </c>
      <c r="LE63" s="33">
        <f t="shared" si="914"/>
        <v>74.976484999066614</v>
      </c>
      <c r="LF63" s="33">
        <f t="shared" ref="LF63:LF78" si="1260">ER63/1.05/1.2</f>
        <v>3348.3891459171509</v>
      </c>
      <c r="LG63" s="30">
        <f t="shared" ref="LG63:LG78" si="1261">LB63/LF63</f>
        <v>0.44927412241215592</v>
      </c>
      <c r="LH63" s="31">
        <f t="shared" ref="LH63:LH78" si="1262">LD63/LF63</f>
        <v>1.9388524931022853E-2</v>
      </c>
      <c r="LI63" s="139">
        <f t="shared" si="915"/>
        <v>1.0734045374938002</v>
      </c>
      <c r="LJ63" s="32">
        <f t="shared" ref="LJ63:LJ78" si="1263">ES63+ET63+EW63*1.22+FA63*1.22</f>
        <v>780.64288749340778</v>
      </c>
      <c r="LK63" s="33">
        <f t="shared" si="916"/>
        <v>902.96962796362482</v>
      </c>
      <c r="LL63" s="33">
        <f t="shared" ref="LL63:LL78" si="1264">EV63+EZ63</f>
        <v>34.294571760039652</v>
      </c>
      <c r="LM63" s="33">
        <f t="shared" si="917"/>
        <v>39.606800925669795</v>
      </c>
      <c r="LN63" s="33">
        <f t="shared" ref="LN63:LN78" si="1265">FC63/1.05/1.2</f>
        <v>1045.1732233356481</v>
      </c>
      <c r="LO63" s="30">
        <f t="shared" si="1097"/>
        <v>0.74690287701975622</v>
      </c>
      <c r="LP63" s="31">
        <f t="shared" si="1098"/>
        <v>3.2812332917015664E-2</v>
      </c>
      <c r="LQ63" s="139">
        <f t="shared" si="918"/>
        <v>1.1221223111978418</v>
      </c>
      <c r="LR63" s="32">
        <f t="shared" ref="LR63:LR78" si="1266">FG63*1.22</f>
        <v>4.3436640066666643E-2</v>
      </c>
      <c r="LS63" s="33">
        <f t="shared" si="919"/>
        <v>5.0243161565113312E-2</v>
      </c>
      <c r="LT63" s="33">
        <f t="shared" ref="LT63:LT78" si="1267">FF63</f>
        <v>1.1768208333333328E-3</v>
      </c>
      <c r="LU63" s="33">
        <f t="shared" si="920"/>
        <v>1.359110380416666E-3</v>
      </c>
      <c r="LV63" s="33">
        <f t="shared" ref="LV63:LV78" si="1268">FI63/1.05/1.2</f>
        <v>0.89416666666666633</v>
      </c>
      <c r="LW63" s="30">
        <f t="shared" ref="LW63:LW78" si="1269">LR63/LV63</f>
        <v>4.857778945013979E-2</v>
      </c>
      <c r="LX63" s="31">
        <f t="shared" ref="LX63:LX78" si="1270">LT63/LV63</f>
        <v>1.3161090400745572E-3</v>
      </c>
      <c r="LY63" s="139">
        <f t="shared" si="921"/>
        <v>1.0078160048971445</v>
      </c>
      <c r="LZ63" s="32">
        <f t="shared" ref="LZ63:LZ78" si="1271">FM63*1.22</f>
        <v>68.203964209465383</v>
      </c>
      <c r="MA63" s="33">
        <f t="shared" si="922"/>
        <v>78.891525401088614</v>
      </c>
      <c r="MB63" s="33">
        <f t="shared" ref="MB63:MB78" si="1272">FL63</f>
        <v>1.8478373528530463</v>
      </c>
      <c r="MC63" s="33">
        <f t="shared" si="923"/>
        <v>2.1340673588099834</v>
      </c>
      <c r="MD63" s="33">
        <f t="shared" ref="MD63:MD78" si="1273">FO63/1.05/1.2</f>
        <v>1404.0156136269875</v>
      </c>
      <c r="ME63" s="30">
        <f t="shared" si="1107"/>
        <v>4.8577781861894237E-2</v>
      </c>
      <c r="MF63" s="31">
        <f t="shared" si="1108"/>
        <v>1.3161088344876279E-3</v>
      </c>
      <c r="MG63" s="139">
        <f t="shared" si="924"/>
        <v>1.0078160036762209</v>
      </c>
      <c r="MH63" s="32">
        <f t="shared" ref="MH63:MH78" si="1274">FS63*1.22</f>
        <v>53.073514750177203</v>
      </c>
      <c r="MI63" s="33">
        <f t="shared" si="925"/>
        <v>61.390134511529972</v>
      </c>
      <c r="MJ63" s="33">
        <f t="shared" ref="MJ63:MJ78" si="1275">FR63</f>
        <v>1.4379108918270791</v>
      </c>
      <c r="MK63" s="33">
        <f t="shared" si="926"/>
        <v>1.6606432889710938</v>
      </c>
      <c r="ML63" s="33">
        <f t="shared" ref="ML63:ML78" si="1276">FU63/1.05/1.2</f>
        <v>1092.5469304166634</v>
      </c>
      <c r="MM63" s="30">
        <f t="shared" ref="MM63:MM78" si="1277">MH63/ML63</f>
        <v>4.857778945013979E-2</v>
      </c>
      <c r="MN63" s="31">
        <f t="shared" ref="MN63:MN78" si="1278">MJ63/ML63</f>
        <v>1.3161090400745574E-3</v>
      </c>
      <c r="MO63" s="139">
        <f t="shared" ref="MO63:MO78" si="1279">1+MM63*(MK63*$GW$6-MK63)/MK63+MN63*(ML63*$GX$6-ML63)/ML63</f>
        <v>1.0078160048971445</v>
      </c>
      <c r="MP63" s="34">
        <v>3.313058910395267</v>
      </c>
      <c r="MQ63" s="35">
        <v>3.8708589103952669</v>
      </c>
      <c r="MR63" s="35">
        <v>2.7645</v>
      </c>
      <c r="MS63" s="36">
        <v>3.0383999999999998</v>
      </c>
      <c r="MT63" s="34">
        <f t="shared" ref="MT63:MT78" si="1280">GS63</f>
        <v>1.0894162134772314</v>
      </c>
      <c r="MU63" s="35">
        <f t="shared" si="1157"/>
        <v>1.0789364118541949</v>
      </c>
      <c r="MV63" s="35">
        <f t="shared" ref="MV63:MV78" si="1281">HE63</f>
        <v>1.0925342297096741</v>
      </c>
      <c r="MW63" s="36">
        <f t="shared" ref="MW63:MW78" si="1282">HK63</f>
        <v>1.0954845273441272</v>
      </c>
      <c r="MX63" s="41">
        <f t="shared" ref="MX63:MX78" si="1283">MP63*MT63</f>
        <v>3.6093000931898138</v>
      </c>
      <c r="MY63" s="271">
        <f t="shared" ref="MY63:MY78" si="1284">MQ63*MU63</f>
        <v>4.1764106235757072</v>
      </c>
      <c r="MZ63" s="42">
        <f t="shared" ref="MZ63:MZ78" si="1285">MR63*MV63</f>
        <v>3.0203108780323937</v>
      </c>
      <c r="NA63" s="140">
        <f t="shared" ref="NA63:NA78" si="1286">MS63*MW63</f>
        <v>3.3285201878823956</v>
      </c>
      <c r="NB63" s="34">
        <f t="shared" ref="NB63:NB78" si="1287">NF63/J63</f>
        <v>1.0894253282624466</v>
      </c>
      <c r="NC63" s="35">
        <f t="shared" si="1158"/>
        <v>1.0789569331307245</v>
      </c>
      <c r="ND63" s="35">
        <f t="shared" ref="ND63:ND78" si="1288">NH63/L63</f>
        <v>1.0925450347006851</v>
      </c>
      <c r="NE63" s="141">
        <f t="shared" si="1159"/>
        <v>1.0954932271854148</v>
      </c>
      <c r="NF63" s="37">
        <f t="shared" ref="NF63:NF78" si="1289">NN63+NO63+NP63+NQ63+NT63+NU63+NV63+NW63+NX63+NY63+NZ63+OA63+OB63</f>
        <v>3.6093302910101879</v>
      </c>
      <c r="NG63" s="38">
        <f t="shared" si="1160"/>
        <v>4.1764900585418152</v>
      </c>
      <c r="NH63" s="38">
        <f t="shared" ref="NH63:NH78" si="1290">NF63-NN63-NP63</f>
        <v>3.0203407484300442</v>
      </c>
      <c r="NI63" s="39">
        <f t="shared" si="1161"/>
        <v>3.328546621480164</v>
      </c>
      <c r="NJ63" s="118">
        <f t="shared" si="1126"/>
        <v>-3.019782037405605E-5</v>
      </c>
      <c r="NK63" s="118">
        <f t="shared" si="1127"/>
        <v>-7.9434966107960747E-5</v>
      </c>
      <c r="NL63" s="118">
        <f t="shared" si="1128"/>
        <v>-2.9870397650455516E-5</v>
      </c>
      <c r="NM63" s="118">
        <f t="shared" si="1129"/>
        <v>-2.6433597768438233E-5</v>
      </c>
      <c r="NN63" s="119">
        <f t="shared" ref="NN63:NN78" si="1291">N63*HY63</f>
        <v>0.30820587305011965</v>
      </c>
      <c r="NO63" s="120">
        <f t="shared" ref="NO63:NO78" si="1292">O63*IG63</f>
        <v>0.67021466221713855</v>
      </c>
      <c r="NP63" s="120">
        <f t="shared" ref="NP63:NP68" si="1293">P63*IO63</f>
        <v>0.28078366953002393</v>
      </c>
      <c r="NQ63" s="120">
        <f t="shared" ref="NQ63:NQ78" si="1294">Q63*IW63</f>
        <v>1.7012449834041359E-2</v>
      </c>
      <c r="NR63" s="120">
        <f>R63*JE63+0.005</f>
        <v>0.23699924432732267</v>
      </c>
      <c r="NS63" s="120">
        <f t="shared" ref="NS63:NS78" si="1295">S63*JM63</f>
        <v>2.1365699303819465E-2</v>
      </c>
      <c r="NT63" s="120">
        <f t="shared" ref="NT63:NT78" si="1296">T63*JU63</f>
        <v>0.67611417944165675</v>
      </c>
      <c r="NU63" s="120">
        <f t="shared" ref="NU63:NU78" si="1297">U63*KC63</f>
        <v>2.8017284936140616E-2</v>
      </c>
      <c r="NV63" s="120">
        <f t="shared" ref="NV63:NV78" si="1298">V63*KK63</f>
        <v>1.0078160048971445E-3</v>
      </c>
      <c r="NW63" s="120">
        <f t="shared" ref="NW63:NW78" si="1299">W63*KS63</f>
        <v>2.9158594066038948E-2</v>
      </c>
      <c r="NX63" s="120">
        <f t="shared" ref="NX63:NX78" si="1300">X63*LA63</f>
        <v>8.1907597320410197E-2</v>
      </c>
      <c r="NY63" s="120">
        <f t="shared" ref="NY63:NY78" si="1301">Y63*LI63</f>
        <v>0.88180182755115688</v>
      </c>
      <c r="NZ63" s="120">
        <f t="shared" ref="NZ63:NZ78" si="1302">Z63*LQ63</f>
        <v>0.28771216059112664</v>
      </c>
      <c r="OA63" s="120">
        <f t="shared" ref="OA63:OA78" si="1303">AA63*LY63</f>
        <v>2.0156320097942891E-4</v>
      </c>
      <c r="OB63" s="120">
        <f t="shared" ref="OB63:OB78" si="1304">AB63*MG63</f>
        <v>0.34719261326645806</v>
      </c>
      <c r="OC63" s="121">
        <f t="shared" ref="OC63:OC78" si="1305">AC63*MO63</f>
        <v>0.30879482390048507</v>
      </c>
      <c r="OD63" s="4"/>
      <c r="OE63" s="4">
        <f t="shared" si="927"/>
        <v>21084.03423818899</v>
      </c>
      <c r="OF63" s="4"/>
      <c r="OG63" s="4"/>
      <c r="OH63" s="4">
        <f t="shared" si="928"/>
        <v>0</v>
      </c>
      <c r="OI63" s="4"/>
      <c r="OJ63" s="583">
        <f t="shared" si="929"/>
        <v>18765.239393319192</v>
      </c>
      <c r="OK63" s="284">
        <f t="shared" si="930"/>
        <v>964.02599999999995</v>
      </c>
      <c r="OL63" s="584">
        <f>OK63/OJ63</f>
        <v>5.1372965715705862E-2</v>
      </c>
      <c r="OM63" s="585">
        <f t="shared" si="281"/>
        <v>1838.58</v>
      </c>
      <c r="ON63" s="284">
        <f>OM63*1.05</f>
        <v>1930.509</v>
      </c>
      <c r="OO63" s="33">
        <f>ON63/OK63</f>
        <v>2.0025486864462163</v>
      </c>
      <c r="OP63" s="586">
        <f t="shared" si="481"/>
        <v>5.1503899297127419E-2</v>
      </c>
      <c r="OQ63" s="33">
        <f t="shared" si="931"/>
        <v>0.21510143218009681</v>
      </c>
      <c r="OR63" s="39">
        <f t="shared" si="932"/>
        <v>0.45210067650741947</v>
      </c>
      <c r="OS63" s="587">
        <f t="shared" si="1151"/>
        <v>18765.239393319192</v>
      </c>
      <c r="OT63" s="284">
        <f t="shared" si="976"/>
        <v>88.955999999999989</v>
      </c>
      <c r="OU63" s="584">
        <f>OT63/OS63</f>
        <v>4.7404671017237405E-3</v>
      </c>
      <c r="OV63" s="585">
        <f t="shared" si="283"/>
        <v>151.1</v>
      </c>
      <c r="OW63" s="284">
        <f>OV63*1.05</f>
        <v>158.655</v>
      </c>
      <c r="OX63" s="33">
        <f t="shared" si="1153"/>
        <v>1.7835221907459871</v>
      </c>
      <c r="OY63" s="30">
        <f t="shared" si="1154"/>
        <v>3.7142611687018649E-3</v>
      </c>
      <c r="OZ63" s="33">
        <f>(1+OY63)*MY63-MY63</f>
        <v>1.5512279803700402E-2</v>
      </c>
      <c r="PA63" s="588">
        <f>OZ63+NS63</f>
        <v>3.6877979107519866E-2</v>
      </c>
      <c r="PB63" s="32">
        <f t="shared" si="933"/>
        <v>4.1764106235757072</v>
      </c>
      <c r="PC63" s="589">
        <f t="shared" si="934"/>
        <v>1.0552181604658293</v>
      </c>
      <c r="PD63" s="590">
        <f t="shared" si="1155"/>
        <v>4.4070243355595045</v>
      </c>
      <c r="PE63" s="591">
        <f t="shared" si="935"/>
        <v>0.30820587305011965</v>
      </c>
      <c r="PF63" s="592">
        <f t="shared" si="936"/>
        <v>0.67021466221713855</v>
      </c>
      <c r="PG63" s="592">
        <f t="shared" si="937"/>
        <v>0.28078366953002393</v>
      </c>
      <c r="PH63" s="592">
        <f t="shared" si="938"/>
        <v>1.7012449834041359E-2</v>
      </c>
      <c r="PI63" s="593">
        <f t="shared" si="284"/>
        <v>0.45210067650741947</v>
      </c>
      <c r="PJ63" s="593">
        <f t="shared" si="285"/>
        <v>3.6877979107519866E-2</v>
      </c>
      <c r="PK63" s="592">
        <f t="shared" si="939"/>
        <v>0.67611417944165675</v>
      </c>
      <c r="PL63" s="592">
        <f t="shared" si="940"/>
        <v>2.8017284936140616E-2</v>
      </c>
      <c r="PM63" s="592">
        <f t="shared" si="941"/>
        <v>1.0078160048971445E-3</v>
      </c>
      <c r="PN63" s="592">
        <f t="shared" si="942"/>
        <v>2.9158594066038948E-2</v>
      </c>
      <c r="PO63" s="592">
        <f t="shared" si="943"/>
        <v>8.1907597320410197E-2</v>
      </c>
      <c r="PP63" s="592">
        <f t="shared" si="944"/>
        <v>0.88180182755115688</v>
      </c>
      <c r="PQ63" s="592">
        <f t="shared" si="945"/>
        <v>0.28771216059112664</v>
      </c>
      <c r="PR63" s="592">
        <f t="shared" si="946"/>
        <v>2.0156320097942891E-4</v>
      </c>
      <c r="PS63" s="592">
        <f t="shared" si="947"/>
        <v>0.34719261326645806</v>
      </c>
      <c r="PT63" s="594">
        <f t="shared" si="948"/>
        <v>0.30879482390048507</v>
      </c>
      <c r="PU63" s="334"/>
      <c r="PV63" s="310">
        <f t="shared" si="286"/>
        <v>4.4071037705256115</v>
      </c>
      <c r="PW63" s="281">
        <f t="shared" si="287"/>
        <v>-7.9434966107072569E-5</v>
      </c>
      <c r="PX63" s="4"/>
      <c r="QA63" s="133">
        <f t="shared" si="288"/>
        <v>1064.87315464931</v>
      </c>
      <c r="QB63" s="323">
        <f t="shared" si="289"/>
        <v>95.999291826956437</v>
      </c>
      <c r="QC63" s="258"/>
      <c r="QD63" s="323">
        <f t="shared" si="1156"/>
        <v>4493.1500000000005</v>
      </c>
      <c r="QF63" s="133">
        <f t="shared" si="949"/>
        <v>2031.356154649312</v>
      </c>
      <c r="QH63" s="133">
        <f t="shared" si="290"/>
        <v>165.6982918269529</v>
      </c>
      <c r="QJ63" s="390">
        <f>'лист 1'!E99</f>
        <v>1838.58</v>
      </c>
      <c r="QK63" s="390">
        <f>'лист 1'!F99</f>
        <v>151.1</v>
      </c>
      <c r="QM63" s="389">
        <f t="shared" si="291"/>
        <v>0</v>
      </c>
      <c r="QN63" s="389">
        <f t="shared" si="292"/>
        <v>0</v>
      </c>
      <c r="QP63" s="4">
        <f t="shared" si="293"/>
        <v>18765.239393319192</v>
      </c>
      <c r="QQ63" s="4">
        <f t="shared" si="294"/>
        <v>19801.42139331919</v>
      </c>
      <c r="QS63" s="395">
        <f t="shared" si="295"/>
        <v>13.836822719027833</v>
      </c>
      <c r="QU63" s="5">
        <v>1</v>
      </c>
    </row>
    <row r="64" spans="1:463" ht="15.05" customHeight="1" x14ac:dyDescent="0.3">
      <c r="A64" s="452">
        <f t="shared" si="639"/>
        <v>53</v>
      </c>
      <c r="B64" s="25" t="s">
        <v>386</v>
      </c>
      <c r="C64" s="26">
        <v>9</v>
      </c>
      <c r="D64" s="256">
        <v>7466.11</v>
      </c>
      <c r="E64" s="27">
        <v>7466.11</v>
      </c>
      <c r="F64" s="28">
        <v>941.36</v>
      </c>
      <c r="G64" s="311">
        <f t="shared" si="280"/>
        <v>6524.75</v>
      </c>
      <c r="H64" s="27"/>
      <c r="I64" s="257"/>
      <c r="J64" s="32">
        <v>3.3261999673910516</v>
      </c>
      <c r="K64" s="33">
        <v>3.8792999673910513</v>
      </c>
      <c r="L64" s="33">
        <v>2.7086000000000006</v>
      </c>
      <c r="M64" s="122">
        <v>3.0434000000000005</v>
      </c>
      <c r="N64" s="1">
        <v>0.33479999999999999</v>
      </c>
      <c r="O64" s="2">
        <v>0.64070000000000005</v>
      </c>
      <c r="P64" s="2">
        <v>0.28279996739105112</v>
      </c>
      <c r="Q64" s="2">
        <v>1.6400000000000001E-2</v>
      </c>
      <c r="R64" s="2">
        <v>0.24970000000000001</v>
      </c>
      <c r="S64" s="2">
        <v>0</v>
      </c>
      <c r="T64" s="2">
        <v>0.60540000000000005</v>
      </c>
      <c r="U64" s="2">
        <v>2.4400000000000002E-2</v>
      </c>
      <c r="V64" s="2">
        <v>8.0000000000000004E-4</v>
      </c>
      <c r="W64" s="2">
        <v>2.7E-2</v>
      </c>
      <c r="X64" s="2">
        <v>0.109</v>
      </c>
      <c r="Y64" s="2">
        <v>0.81699999999999995</v>
      </c>
      <c r="Z64" s="2">
        <v>0.127</v>
      </c>
      <c r="AA64" s="2">
        <v>1E-4</v>
      </c>
      <c r="AB64" s="2">
        <v>0.34079999999999999</v>
      </c>
      <c r="AC64" s="3">
        <v>0.3034</v>
      </c>
      <c r="AD64" s="123">
        <v>964.07</v>
      </c>
      <c r="AE64" s="60">
        <v>212.09540000000001</v>
      </c>
      <c r="AF64" s="60">
        <v>648.87020571000005</v>
      </c>
      <c r="AG64" s="60">
        <f t="shared" si="832"/>
        <v>64.221279739941551</v>
      </c>
      <c r="AH64" s="60">
        <f t="shared" si="833"/>
        <v>203.05744217488743</v>
      </c>
      <c r="AI64" s="60">
        <v>23.791752111025001</v>
      </c>
      <c r="AJ64" s="60">
        <v>134.96439723795331</v>
      </c>
      <c r="AK64" s="60">
        <f t="shared" si="834"/>
        <v>2.6108862645682067</v>
      </c>
      <c r="AL64" s="60">
        <f t="shared" si="835"/>
        <v>78.990342842662457</v>
      </c>
      <c r="AM64" s="60">
        <v>99.189587752948938</v>
      </c>
      <c r="AN64" s="124">
        <v>2499.5776113743132</v>
      </c>
      <c r="AO64" s="123">
        <v>1778.76</v>
      </c>
      <c r="AP64" s="60">
        <v>391.3272</v>
      </c>
      <c r="AQ64" s="60">
        <v>1197.19975428</v>
      </c>
      <c r="AR64" s="60">
        <f t="shared" si="836"/>
        <v>118.49164848010872</v>
      </c>
      <c r="AS64" s="60">
        <f t="shared" si="837"/>
        <v>374.65169110438319</v>
      </c>
      <c r="AT64" s="125">
        <v>170.69297399370001</v>
      </c>
      <c r="AU64" s="126">
        <v>31.389713482931722</v>
      </c>
      <c r="AV64" s="60">
        <v>258.2725347639801</v>
      </c>
      <c r="AW64" s="60">
        <f t="shared" si="838"/>
        <v>4.9962821850091954</v>
      </c>
      <c r="AX64" s="60">
        <f t="shared" si="839"/>
        <v>151.15864987624511</v>
      </c>
      <c r="AY64" s="60">
        <v>189.81262315188403</v>
      </c>
      <c r="AZ64" s="124">
        <v>4783.2781034274767</v>
      </c>
      <c r="BA64" s="127">
        <v>268</v>
      </c>
      <c r="BB64" s="60">
        <v>1366.0406666666665</v>
      </c>
      <c r="BC64" s="60">
        <v>142.45850199987521</v>
      </c>
      <c r="BD64" s="61">
        <v>113.96680159990018</v>
      </c>
      <c r="BE64" s="61">
        <v>28.491700399975031</v>
      </c>
      <c r="BF64" s="60">
        <v>53.421947499999995</v>
      </c>
      <c r="BG64" s="61">
        <v>42.737558</v>
      </c>
      <c r="BH64" s="61">
        <v>10.684389499999995</v>
      </c>
      <c r="BI64" s="60">
        <v>114.02024148015754</v>
      </c>
      <c r="BJ64" s="61">
        <f t="shared" si="840"/>
        <v>66.732398690608846</v>
      </c>
      <c r="BK64" s="60">
        <f t="shared" si="841"/>
        <v>2.2057215714336476</v>
      </c>
      <c r="BL64" s="60">
        <v>83.797067882334957</v>
      </c>
      <c r="BM64" s="124">
        <v>2111.6861106348406</v>
      </c>
      <c r="BN64" s="123">
        <v>44.88</v>
      </c>
      <c r="BO64" s="60">
        <v>9.8736000000000015</v>
      </c>
      <c r="BP64" s="60">
        <v>30.206618640000002</v>
      </c>
      <c r="BQ64" s="60">
        <f t="shared" si="842"/>
        <v>2.9896698732753606</v>
      </c>
      <c r="BR64" s="60">
        <f t="shared" si="843"/>
        <v>9.4528592372016007</v>
      </c>
      <c r="BS64" s="60">
        <v>5.7177003565250004</v>
      </c>
      <c r="BT64" s="60">
        <v>6.6194880867463253</v>
      </c>
      <c r="BU64" s="60">
        <f t="shared" si="844"/>
        <v>0.12805399703810766</v>
      </c>
      <c r="BV64" s="60">
        <f t="shared" si="845"/>
        <v>3.8741745535538485</v>
      </c>
      <c r="BW64" s="60">
        <v>4.8648703541635676</v>
      </c>
      <c r="BX64" s="124">
        <v>122.59473292492189</v>
      </c>
      <c r="BY64" s="59">
        <v>1205.25</v>
      </c>
      <c r="BZ64" s="60">
        <v>87.983249999999998</v>
      </c>
      <c r="CA64" s="61">
        <f t="shared" si="846"/>
        <v>51.493780760999996</v>
      </c>
      <c r="CB64" s="61">
        <f t="shared" si="847"/>
        <v>1.7020359712500002</v>
      </c>
      <c r="CC64" s="60">
        <v>64.661662500000006</v>
      </c>
      <c r="CD64" s="62">
        <v>1629.4738949999999</v>
      </c>
      <c r="CE64" s="123"/>
      <c r="CF64" s="60">
        <v>0</v>
      </c>
      <c r="CG64" s="61">
        <f t="shared" si="848"/>
        <v>0</v>
      </c>
      <c r="CH64" s="61">
        <f t="shared" si="849"/>
        <v>0</v>
      </c>
      <c r="CI64" s="60">
        <v>0</v>
      </c>
      <c r="CJ64" s="124">
        <v>0</v>
      </c>
      <c r="CK64" s="128">
        <v>1670.7076956756619</v>
      </c>
      <c r="CL64" s="129">
        <v>367.55569304864565</v>
      </c>
      <c r="CM64" s="129">
        <v>174.18056902692416</v>
      </c>
      <c r="CN64" s="130">
        <v>118.72116780335179</v>
      </c>
      <c r="CO64" s="131">
        <f t="shared" si="1167"/>
        <v>57.870633245743832</v>
      </c>
      <c r="CP64" s="129">
        <v>1124.4748266975912</v>
      </c>
      <c r="CQ64" s="131">
        <f t="shared" si="850"/>
        <v>111.29377149756739</v>
      </c>
      <c r="CR64" s="129">
        <v>351.89315226674421</v>
      </c>
      <c r="CS64" s="129">
        <v>243.59507126476407</v>
      </c>
      <c r="CT64" s="131">
        <f t="shared" si="851"/>
        <v>4.7123466536168612</v>
      </c>
      <c r="CU64" s="131">
        <f t="shared" si="852"/>
        <v>142.56840016898593</v>
      </c>
      <c r="CV64" s="129">
        <f t="shared" si="1168"/>
        <v>3580.513855713587</v>
      </c>
      <c r="CW64" s="124">
        <f t="shared" si="1169"/>
        <v>4511.4474581991199</v>
      </c>
      <c r="CX64" s="123">
        <v>134.85308000000001</v>
      </c>
      <c r="CY64" s="60">
        <v>9.8442748400000006</v>
      </c>
      <c r="CZ64" s="60">
        <f t="shared" si="853"/>
        <v>0.19043749677980001</v>
      </c>
      <c r="DA64" s="60">
        <f t="shared" si="854"/>
        <v>5.7615390470571208</v>
      </c>
      <c r="DB64" s="60">
        <v>7.2348677419999996</v>
      </c>
      <c r="DC64" s="124">
        <v>182.3186670984</v>
      </c>
      <c r="DD64" s="123">
        <v>4.5147200000000005</v>
      </c>
      <c r="DE64" s="60">
        <v>0.32957456000000002</v>
      </c>
      <c r="DF64" s="60">
        <f t="shared" si="855"/>
        <v>6.375619863200001E-3</v>
      </c>
      <c r="DG64" s="60">
        <f t="shared" si="856"/>
        <v>0.19288944358208002</v>
      </c>
      <c r="DH64" s="60">
        <v>0.24221472799999999</v>
      </c>
      <c r="DI64" s="124">
        <v>6.1038111455999999</v>
      </c>
      <c r="DJ64" s="59">
        <v>78.057660895567992</v>
      </c>
      <c r="DK64" s="60">
        <v>17.17268539702496</v>
      </c>
      <c r="DL64" s="60">
        <v>1.2801249091515559</v>
      </c>
      <c r="DM64" s="60">
        <v>52.536942838744721</v>
      </c>
      <c r="DN64" s="60">
        <f t="shared" si="857"/>
        <v>5.19979138052192</v>
      </c>
      <c r="DO64" s="60">
        <f t="shared" si="858"/>
        <v>16.440910891956772</v>
      </c>
      <c r="DP64" s="60">
        <v>10.880461224955713</v>
      </c>
      <c r="DQ64" s="60">
        <f t="shared" si="859"/>
        <v>0.21048252239676829</v>
      </c>
      <c r="DR64" s="60">
        <f t="shared" si="860"/>
        <v>6.3679857802073805</v>
      </c>
      <c r="DS64" s="60">
        <v>7.9963937632722466</v>
      </c>
      <c r="DT64" s="62">
        <v>201.50912283446061</v>
      </c>
      <c r="DU64" s="123">
        <v>312.85000000000002</v>
      </c>
      <c r="DV64" s="60">
        <v>68.826999999999998</v>
      </c>
      <c r="DW64" s="60">
        <v>210.56463105</v>
      </c>
      <c r="DX64" s="60">
        <f t="shared" si="861"/>
        <v>20.840423793542701</v>
      </c>
      <c r="DY64" s="60">
        <f t="shared" si="862"/>
        <v>65.894095640787</v>
      </c>
      <c r="DZ64" s="60">
        <v>6.0455962620833299</v>
      </c>
      <c r="EA64" s="60">
        <v>3.6139612163958299</v>
      </c>
      <c r="EB64" s="60"/>
      <c r="EC64" s="60">
        <v>43.938786762578978</v>
      </c>
      <c r="ED64" s="60">
        <f t="shared" si="863"/>
        <v>0.84999582992209033</v>
      </c>
      <c r="EE64" s="60">
        <f t="shared" si="864"/>
        <v>25.715965850961073</v>
      </c>
      <c r="EF64" s="60">
        <v>32.291998764552908</v>
      </c>
      <c r="EG64" s="124">
        <v>813.75836886673324</v>
      </c>
      <c r="EH64" s="128">
        <v>1329.5239155420638</v>
      </c>
      <c r="EI64" s="129">
        <v>292.49526141925401</v>
      </c>
      <c r="EJ64" s="129">
        <v>1994.8678861041778</v>
      </c>
      <c r="EK64" s="129">
        <v>894.84005992733285</v>
      </c>
      <c r="EL64" s="129">
        <f t="shared" si="865"/>
        <v>88.56590009124784</v>
      </c>
      <c r="EM64" s="129">
        <v>280.03124835365952</v>
      </c>
      <c r="EN64" s="129">
        <v>329.35607997847654</v>
      </c>
      <c r="EO64" s="129">
        <f t="shared" si="866"/>
        <v>6.3713933671836287</v>
      </c>
      <c r="EP64" s="129">
        <f t="shared" si="867"/>
        <v>192.761574216843</v>
      </c>
      <c r="EQ64" s="129">
        <v>4841.0832029713047</v>
      </c>
      <c r="ER64" s="124">
        <v>6099.7648357438438</v>
      </c>
      <c r="ES64" s="123">
        <v>355.96</v>
      </c>
      <c r="ET64" s="60">
        <v>78.311199999999999</v>
      </c>
      <c r="EU64" s="60">
        <v>239.57994588</v>
      </c>
      <c r="EV64" s="60">
        <f t="shared" si="868"/>
        <v>23.712185563527122</v>
      </c>
      <c r="EW64" s="60">
        <f t="shared" si="869"/>
        <v>74.974148263687198</v>
      </c>
      <c r="EX64" s="60">
        <v>27.434008702549999</v>
      </c>
      <c r="EY64" s="60">
        <v>51.1938162845262</v>
      </c>
      <c r="EZ64" s="60">
        <f t="shared" si="870"/>
        <v>0.99034437602415937</v>
      </c>
      <c r="FA64" s="60">
        <f t="shared" si="871"/>
        <v>29.962102469212081</v>
      </c>
      <c r="FB64" s="60">
        <v>37.623948543353798</v>
      </c>
      <c r="FC64" s="124">
        <v>948.12350329251592</v>
      </c>
      <c r="FD64" s="123">
        <v>0.83333333333333293</v>
      </c>
      <c r="FE64" s="60">
        <v>6.0833333333333302E-2</v>
      </c>
      <c r="FF64" s="60">
        <f t="shared" si="872"/>
        <v>1.1768208333333328E-3</v>
      </c>
      <c r="FG64" s="60">
        <f t="shared" si="873"/>
        <v>3.5603803333333316E-2</v>
      </c>
      <c r="FH64" s="60">
        <v>4.4708333333333301E-2</v>
      </c>
      <c r="FI64" s="124">
        <v>1.1266499999999995</v>
      </c>
      <c r="FJ64" s="123">
        <v>1881.73867</v>
      </c>
      <c r="FK64" s="60">
        <v>137.36692291</v>
      </c>
      <c r="FL64" s="60">
        <f t="shared" si="874"/>
        <v>2.6573631236939503</v>
      </c>
      <c r="FM64" s="60">
        <f t="shared" si="875"/>
        <v>80.396464237689884</v>
      </c>
      <c r="FN64" s="60">
        <v>100.9555</v>
      </c>
      <c r="FO64" s="124">
        <v>2544.0733114919999</v>
      </c>
      <c r="FP64" s="123">
        <v>1464.2915000000003</v>
      </c>
      <c r="FQ64" s="60">
        <v>106.89327950000001</v>
      </c>
      <c r="FR64" s="60">
        <f t="shared" si="876"/>
        <v>2.0678504919275</v>
      </c>
      <c r="FS64" s="60">
        <f t="shared" si="877"/>
        <v>62.561215906406005</v>
      </c>
      <c r="FT64" s="60">
        <v>78.5592389749999</v>
      </c>
      <c r="FU64" s="62">
        <v>1979.6928221700002</v>
      </c>
      <c r="FV64" s="132">
        <f t="shared" si="1170"/>
        <v>7972.4673119782201</v>
      </c>
      <c r="FW64" s="133">
        <f t="shared" si="1171"/>
        <v>2358.3736491871655</v>
      </c>
      <c r="FX64" s="133">
        <f t="shared" si="1172"/>
        <v>245.96470632857574</v>
      </c>
      <c r="FY64" s="133">
        <f t="shared" si="1173"/>
        <v>1366.0406666666665</v>
      </c>
      <c r="FZ64" s="133">
        <f t="shared" si="1174"/>
        <v>1205.25</v>
      </c>
      <c r="GA64" s="133">
        <f t="shared" si="1175"/>
        <v>0</v>
      </c>
      <c r="GB64" s="133">
        <f t="shared" si="1176"/>
        <v>134.85308000000001</v>
      </c>
      <c r="GC64" s="133">
        <f t="shared" si="1177"/>
        <v>4.5147200000000005</v>
      </c>
      <c r="GD64" s="133">
        <f t="shared" si="1178"/>
        <v>1881.73867</v>
      </c>
      <c r="GE64" s="133">
        <f t="shared" si="1179"/>
        <v>1464.2915000000003</v>
      </c>
      <c r="GF64" s="133">
        <f t="shared" si="1180"/>
        <v>4398.2729850236692</v>
      </c>
      <c r="GG64" s="134">
        <f t="shared" si="1181"/>
        <v>1679.2025684786342</v>
      </c>
      <c r="GH64" s="134">
        <f t="shared" si="1182"/>
        <v>435.31467041973258</v>
      </c>
      <c r="GI64" s="133">
        <f t="shared" si="1183"/>
        <v>1535.3190122274723</v>
      </c>
      <c r="GJ64" s="134">
        <f t="shared" si="1184"/>
        <v>1096.2591669309845</v>
      </c>
      <c r="GK64" s="135">
        <f t="shared" si="1185"/>
        <v>29.700746291540447</v>
      </c>
      <c r="GL64" s="132">
        <f t="shared" si="1186"/>
        <v>22567.086301411768</v>
      </c>
      <c r="GM64" s="136">
        <f t="shared" si="1187"/>
        <v>28434.528739778827</v>
      </c>
      <c r="GN64" s="114">
        <f t="shared" si="1188"/>
        <v>24825.362022608828</v>
      </c>
      <c r="GO64" s="115">
        <f t="shared" si="1189"/>
        <v>13367.065258831541</v>
      </c>
      <c r="GP64" s="115">
        <f t="shared" si="1190"/>
        <v>891.08489808660579</v>
      </c>
      <c r="GQ64" s="30">
        <f t="shared" si="1191"/>
        <v>0.53844392064284718</v>
      </c>
      <c r="GR64" s="31">
        <f t="shared" si="1192"/>
        <v>3.5894135089554038E-2</v>
      </c>
      <c r="GS64" s="137">
        <f t="shared" si="878"/>
        <v>1.0899341638901061</v>
      </c>
      <c r="GT64" s="116">
        <f t="shared" si="1193"/>
        <v>28434.528739778827</v>
      </c>
      <c r="GU64" s="115">
        <f t="shared" si="1017"/>
        <v>13542.390599708677</v>
      </c>
      <c r="GV64" s="115">
        <f t="shared" si="1018"/>
        <v>895.83495503020947</v>
      </c>
      <c r="GW64" s="24">
        <f t="shared" ref="GW64:GW78" si="1306">GU64/GT64</f>
        <v>0.47626569526237256</v>
      </c>
      <c r="GX64" s="117">
        <f t="shared" ref="GX64:GX78" si="1307">GV64/GT64</f>
        <v>3.1505180311885046E-2</v>
      </c>
      <c r="GY64" s="137">
        <f t="shared" si="879"/>
        <v>1.0795109868779249</v>
      </c>
      <c r="GZ64" s="114">
        <f t="shared" ref="GZ64:GZ78" si="1308">GN64-AN64-BM64</f>
        <v>20214.098300599675</v>
      </c>
      <c r="HA64" s="115">
        <f t="shared" si="1194"/>
        <v>11348.95195643536</v>
      </c>
      <c r="HB64" s="115">
        <f t="shared" si="1195"/>
        <v>606.64966664504277</v>
      </c>
      <c r="HC64" s="30">
        <f t="shared" si="1196"/>
        <v>0.56143745754410823</v>
      </c>
      <c r="HD64" s="31">
        <f t="shared" si="1197"/>
        <v>3.001121581698481E-2</v>
      </c>
      <c r="HE64" s="137">
        <f t="shared" si="880"/>
        <v>1.0926259869272128</v>
      </c>
      <c r="HF64" s="114">
        <f t="shared" si="1198"/>
        <v>22713.675911973987</v>
      </c>
      <c r="HG64" s="115">
        <f t="shared" si="1199"/>
        <v>13264.484215564336</v>
      </c>
      <c r="HH64" s="115">
        <f t="shared" si="1200"/>
        <v>690.85819581072508</v>
      </c>
      <c r="HI64" s="30">
        <f t="shared" si="1201"/>
        <v>0.58398668128269315</v>
      </c>
      <c r="HJ64" s="31">
        <f t="shared" si="1202"/>
        <v>3.0415957262405282E-2</v>
      </c>
      <c r="HK64" s="138">
        <f t="shared" si="881"/>
        <v>1.0962221447369447</v>
      </c>
      <c r="HL64" s="29">
        <f t="shared" si="1203"/>
        <v>3.6253389803896638</v>
      </c>
      <c r="HM64" s="30">
        <f t="shared" si="1204"/>
        <v>4.1877469361938156</v>
      </c>
      <c r="HN64" s="30">
        <f t="shared" si="1205"/>
        <v>2.9594867481910492</v>
      </c>
      <c r="HO64" s="31">
        <f t="shared" si="1206"/>
        <v>3.3362424752924182</v>
      </c>
      <c r="HR64" s="32">
        <f t="shared" si="1207"/>
        <v>1520.2636977214108</v>
      </c>
      <c r="HS64" s="33">
        <f t="shared" si="882"/>
        <v>1758.4890191543559</v>
      </c>
      <c r="HT64" s="33">
        <f t="shared" si="1208"/>
        <v>66.832166004509759</v>
      </c>
      <c r="HU64" s="33">
        <f t="shared" si="883"/>
        <v>77.184468518608327</v>
      </c>
      <c r="HV64" s="33">
        <f t="shared" si="1209"/>
        <v>1983.7917550589787</v>
      </c>
      <c r="HW64" s="30">
        <f t="shared" si="1038"/>
        <v>0.7663423813737007</v>
      </c>
      <c r="HX64" s="31">
        <f t="shared" si="1039"/>
        <v>3.3689103623945053E-2</v>
      </c>
      <c r="HY64" s="139">
        <f t="shared" si="884"/>
        <v>1.1253042933126081</v>
      </c>
      <c r="HZ64" s="32">
        <f t="shared" si="1210"/>
        <v>2811.5758159963666</v>
      </c>
      <c r="IA64" s="33">
        <f t="shared" si="885"/>
        <v>3252.1497463629976</v>
      </c>
      <c r="IB64" s="33">
        <f t="shared" si="1211"/>
        <v>154.87764414804963</v>
      </c>
      <c r="IC64" s="33">
        <f t="shared" si="886"/>
        <v>178.86819122658252</v>
      </c>
      <c r="ID64" s="33">
        <f t="shared" si="1212"/>
        <v>3796.2524630376797</v>
      </c>
      <c r="IE64" s="30">
        <f t="shared" si="1043"/>
        <v>0.74061876636797863</v>
      </c>
      <c r="IF64" s="31">
        <f t="shared" si="1044"/>
        <v>4.0797509031872937E-2</v>
      </c>
      <c r="IG64" s="139">
        <f t="shared" si="887"/>
        <v>1.1223744948388994</v>
      </c>
      <c r="IH64" s="32">
        <f t="shared" si="1213"/>
        <v>81.413526402542786</v>
      </c>
      <c r="II64" s="33">
        <f t="shared" si="888"/>
        <v>94.171025989821246</v>
      </c>
      <c r="IJ64" s="33">
        <f t="shared" si="1214"/>
        <v>158.91008117133384</v>
      </c>
      <c r="IK64" s="33">
        <f t="shared" si="889"/>
        <v>183.52525274477347</v>
      </c>
      <c r="IL64" s="33">
        <f t="shared" si="1215"/>
        <v>1675.9413576466989</v>
      </c>
      <c r="IM64" s="30">
        <f t="shared" si="1216"/>
        <v>4.8577789450139804E-2</v>
      </c>
      <c r="IN64" s="31">
        <f t="shared" si="1217"/>
        <v>9.4818401876823485E-2</v>
      </c>
      <c r="IO64" s="139">
        <f t="shared" si="890"/>
        <v>1.0222995100575569</v>
      </c>
      <c r="IP64" s="32">
        <f t="shared" si="1218"/>
        <v>71.012581224721657</v>
      </c>
      <c r="IQ64" s="33">
        <f t="shared" si="891"/>
        <v>82.14025270263555</v>
      </c>
      <c r="IR64" s="33">
        <f t="shared" si="1219"/>
        <v>3.1177238703134682</v>
      </c>
      <c r="IS64" s="33">
        <f t="shared" si="892"/>
        <v>3.6006592978250245</v>
      </c>
      <c r="IT64" s="33">
        <f t="shared" si="1220"/>
        <v>97.297407083271338</v>
      </c>
      <c r="IU64" s="30">
        <f t="shared" si="1221"/>
        <v>0.72985070572277444</v>
      </c>
      <c r="IV64" s="31">
        <f t="shared" si="1222"/>
        <v>3.2043236955381402E-2</v>
      </c>
      <c r="IW64" s="139">
        <f t="shared" si="893"/>
        <v>1.1193311029911475</v>
      </c>
      <c r="IX64" s="32">
        <f t="shared" si="1223"/>
        <v>62.822412528419996</v>
      </c>
      <c r="IY64" s="33">
        <f t="shared" si="894"/>
        <v>72.666684571623406</v>
      </c>
      <c r="IZ64" s="33">
        <f t="shared" si="1224"/>
        <v>1.7020359712500002</v>
      </c>
      <c r="JA64" s="33">
        <f t="shared" si="895"/>
        <v>1.9656813431966254</v>
      </c>
      <c r="JB64" s="33">
        <f t="shared" si="1225"/>
        <v>1293.23325</v>
      </c>
      <c r="JC64" s="30">
        <f t="shared" si="1226"/>
        <v>4.857778945013979E-2</v>
      </c>
      <c r="JD64" s="31">
        <f t="shared" si="1227"/>
        <v>1.3161090400745574E-3</v>
      </c>
      <c r="JE64" s="139">
        <f t="shared" si="1228"/>
        <v>1.0078160048971445</v>
      </c>
      <c r="JF64" s="32">
        <f t="shared" si="1229"/>
        <v>0</v>
      </c>
      <c r="JG64" s="33">
        <f t="shared" si="896"/>
        <v>0</v>
      </c>
      <c r="JH64" s="33">
        <f t="shared" si="1230"/>
        <v>0</v>
      </c>
      <c r="JI64" s="33">
        <f t="shared" si="897"/>
        <v>0</v>
      </c>
      <c r="JJ64" s="33">
        <f t="shared" si="1231"/>
        <v>0</v>
      </c>
      <c r="JK64" s="30"/>
      <c r="JL64" s="31"/>
      <c r="JM64" s="139"/>
      <c r="JN64" s="32">
        <f t="shared" si="1235"/>
        <v>2641.5064826958983</v>
      </c>
      <c r="JO64" s="33">
        <f t="shared" si="898"/>
        <v>3055.4305485343457</v>
      </c>
      <c r="JP64" s="33">
        <f t="shared" si="1236"/>
        <v>173.87675139692809</v>
      </c>
      <c r="JQ64" s="33">
        <f t="shared" si="899"/>
        <v>200.81026018831224</v>
      </c>
      <c r="JR64" s="33">
        <f t="shared" si="1237"/>
        <v>3580.5138557135874</v>
      </c>
      <c r="JS64" s="30">
        <f t="shared" si="1238"/>
        <v>0.73774508049472487</v>
      </c>
      <c r="JT64" s="31">
        <f t="shared" si="1239"/>
        <v>4.8561954625441571E-2</v>
      </c>
      <c r="JU64" s="139">
        <f t="shared" si="900"/>
        <v>1.1231269008850042</v>
      </c>
      <c r="JV64" s="32">
        <f t="shared" si="1240"/>
        <v>7.0290776374096868</v>
      </c>
      <c r="JW64" s="33">
        <f t="shared" si="901"/>
        <v>8.1305341031917848</v>
      </c>
      <c r="JX64" s="33">
        <f t="shared" si="1241"/>
        <v>0.19043749677980001</v>
      </c>
      <c r="JY64" s="33">
        <f t="shared" si="902"/>
        <v>0.21993626503099103</v>
      </c>
      <c r="JZ64" s="33">
        <f t="shared" si="1242"/>
        <v>144.69735484</v>
      </c>
      <c r="KA64" s="30">
        <f t="shared" si="1243"/>
        <v>4.8577789450139797E-2</v>
      </c>
      <c r="KB64" s="31">
        <f t="shared" si="1244"/>
        <v>1.3161090400745574E-3</v>
      </c>
      <c r="KC64" s="139">
        <f t="shared" si="903"/>
        <v>1.0078160048971445</v>
      </c>
      <c r="KD64" s="32">
        <f t="shared" si="1245"/>
        <v>0.23532512117013762</v>
      </c>
      <c r="KE64" s="33">
        <f t="shared" si="904"/>
        <v>0.27220056765749823</v>
      </c>
      <c r="KF64" s="33">
        <f t="shared" si="1246"/>
        <v>6.375619863200001E-3</v>
      </c>
      <c r="KG64" s="33">
        <f t="shared" si="905"/>
        <v>7.3632033800096813E-3</v>
      </c>
      <c r="KH64" s="33">
        <f t="shared" si="1247"/>
        <v>4.8442945599999998</v>
      </c>
      <c r="KI64" s="30">
        <f t="shared" si="1248"/>
        <v>4.8577789450139804E-2</v>
      </c>
      <c r="KJ64" s="31">
        <f t="shared" si="1249"/>
        <v>1.3161090400745576E-3</v>
      </c>
      <c r="KK64" s="139">
        <f t="shared" si="906"/>
        <v>1.0078160048971445</v>
      </c>
      <c r="KL64" s="32">
        <f t="shared" si="1250"/>
        <v>123.05720023263324</v>
      </c>
      <c r="KM64" s="33">
        <f t="shared" si="907"/>
        <v>142.34026350908687</v>
      </c>
      <c r="KN64" s="33">
        <f t="shared" si="1251"/>
        <v>5.4102739029186884</v>
      </c>
      <c r="KO64" s="33">
        <f t="shared" si="908"/>
        <v>6.2483253304807933</v>
      </c>
      <c r="KP64" s="33">
        <f t="shared" si="1252"/>
        <v>159.92787526544492</v>
      </c>
      <c r="KQ64" s="30">
        <f t="shared" si="1253"/>
        <v>0.7694543557737229</v>
      </c>
      <c r="KR64" s="31">
        <f t="shared" si="1254"/>
        <v>3.3829461524070334E-2</v>
      </c>
      <c r="KS64" s="139">
        <f t="shared" si="909"/>
        <v>1.1258136811398209</v>
      </c>
      <c r="KT64" s="32">
        <f t="shared" si="1255"/>
        <v>493.44127501993268</v>
      </c>
      <c r="KU64" s="33">
        <f t="shared" si="910"/>
        <v>570.76352281555614</v>
      </c>
      <c r="KV64" s="33">
        <f t="shared" si="1256"/>
        <v>21.690419623464791</v>
      </c>
      <c r="KW64" s="33">
        <f t="shared" si="911"/>
        <v>25.050265623139488</v>
      </c>
      <c r="KX64" s="33">
        <f t="shared" si="1257"/>
        <v>645.83997529105818</v>
      </c>
      <c r="KY64" s="30">
        <f t="shared" si="1087"/>
        <v>0.76403024572388145</v>
      </c>
      <c r="KZ64" s="31">
        <f t="shared" si="1088"/>
        <v>3.3584820471494747E-2</v>
      </c>
      <c r="LA64" s="139">
        <f t="shared" si="912"/>
        <v>1.1249258281959669</v>
      </c>
      <c r="LB64" s="32">
        <f t="shared" si="1258"/>
        <v>2198.8264204973311</v>
      </c>
      <c r="LC64" s="33">
        <f t="shared" si="913"/>
        <v>2543.3825205892631</v>
      </c>
      <c r="LD64" s="33">
        <f t="shared" si="1259"/>
        <v>94.937293458431469</v>
      </c>
      <c r="LE64" s="33">
        <f t="shared" si="914"/>
        <v>109.6430802151425</v>
      </c>
      <c r="LF64" s="33">
        <f t="shared" si="1260"/>
        <v>4841.0832029713047</v>
      </c>
      <c r="LG64" s="30">
        <f t="shared" si="1261"/>
        <v>0.45420132815477343</v>
      </c>
      <c r="LH64" s="31">
        <f t="shared" si="1262"/>
        <v>1.9610754345259329E-2</v>
      </c>
      <c r="LI64" s="139">
        <f t="shared" si="915"/>
        <v>1.0742110539699337</v>
      </c>
      <c r="LJ64" s="32">
        <f t="shared" si="1263"/>
        <v>562.29342589413704</v>
      </c>
      <c r="LK64" s="33">
        <f t="shared" si="916"/>
        <v>650.4048057317483</v>
      </c>
      <c r="LL64" s="33">
        <f t="shared" si="1264"/>
        <v>24.70252993955128</v>
      </c>
      <c r="LM64" s="33">
        <f t="shared" si="917"/>
        <v>28.528951827187775</v>
      </c>
      <c r="LN64" s="33">
        <f t="shared" si="1265"/>
        <v>752.4789708670761</v>
      </c>
      <c r="LO64" s="30">
        <f t="shared" si="1097"/>
        <v>0.74725467111221777</v>
      </c>
      <c r="LP64" s="31">
        <f t="shared" si="1098"/>
        <v>3.2828199718440948E-2</v>
      </c>
      <c r="LQ64" s="139">
        <f t="shared" si="918"/>
        <v>1.1221798950996711</v>
      </c>
      <c r="LR64" s="32">
        <f t="shared" si="1266"/>
        <v>4.3436640066666643E-2</v>
      </c>
      <c r="LS64" s="33">
        <f t="shared" si="919"/>
        <v>5.0243161565113312E-2</v>
      </c>
      <c r="LT64" s="33">
        <f t="shared" si="1267"/>
        <v>1.1768208333333328E-3</v>
      </c>
      <c r="LU64" s="33">
        <f t="shared" si="920"/>
        <v>1.359110380416666E-3</v>
      </c>
      <c r="LV64" s="33">
        <f t="shared" si="1268"/>
        <v>0.89416666666666633</v>
      </c>
      <c r="LW64" s="30">
        <f t="shared" si="1269"/>
        <v>4.857778945013979E-2</v>
      </c>
      <c r="LX64" s="31">
        <f t="shared" si="1270"/>
        <v>1.3161090400745572E-3</v>
      </c>
      <c r="LY64" s="139">
        <f t="shared" si="921"/>
        <v>1.0078160048971445</v>
      </c>
      <c r="LZ64" s="32">
        <f t="shared" si="1271"/>
        <v>98.083686369981649</v>
      </c>
      <c r="MA64" s="33">
        <f t="shared" si="922"/>
        <v>113.45340002415777</v>
      </c>
      <c r="MB64" s="33">
        <f t="shared" si="1272"/>
        <v>2.6573631236939503</v>
      </c>
      <c r="MC64" s="33">
        <f t="shared" si="923"/>
        <v>3.0689886715541435</v>
      </c>
      <c r="MD64" s="33">
        <f t="shared" si="1273"/>
        <v>2019.1058027714284</v>
      </c>
      <c r="ME64" s="30">
        <f t="shared" si="1107"/>
        <v>4.8577784401070905E-2</v>
      </c>
      <c r="MF64" s="31">
        <f t="shared" si="1108"/>
        <v>1.3161089032810707E-3</v>
      </c>
      <c r="MG64" s="139">
        <f t="shared" si="924"/>
        <v>1.0078160040847661</v>
      </c>
      <c r="MH64" s="32">
        <f t="shared" si="1274"/>
        <v>76.324683405815321</v>
      </c>
      <c r="MI64" s="33">
        <f t="shared" si="925"/>
        <v>88.284761295506584</v>
      </c>
      <c r="MJ64" s="33">
        <f t="shared" si="1275"/>
        <v>2.0678504919275</v>
      </c>
      <c r="MK64" s="33">
        <f t="shared" si="926"/>
        <v>2.3881605331270697</v>
      </c>
      <c r="ML64" s="33">
        <f t="shared" si="1276"/>
        <v>1571.1847795000003</v>
      </c>
      <c r="MM64" s="30">
        <f t="shared" si="1277"/>
        <v>4.8577789450139783E-2</v>
      </c>
      <c r="MN64" s="31">
        <f t="shared" si="1278"/>
        <v>1.3161090400745572E-3</v>
      </c>
      <c r="MO64" s="139">
        <f t="shared" si="1279"/>
        <v>1.0078160048971445</v>
      </c>
      <c r="MP64" s="34">
        <v>3.3261999673910516</v>
      </c>
      <c r="MQ64" s="35">
        <v>3.8792999673910513</v>
      </c>
      <c r="MR64" s="35">
        <v>2.7086000000000006</v>
      </c>
      <c r="MS64" s="36">
        <v>3.0434000000000005</v>
      </c>
      <c r="MT64" s="34">
        <f t="shared" si="1280"/>
        <v>1.0899341638901061</v>
      </c>
      <c r="MU64" s="35">
        <f t="shared" si="1157"/>
        <v>1.0795109868779249</v>
      </c>
      <c r="MV64" s="35">
        <f t="shared" si="1281"/>
        <v>1.0926259869272128</v>
      </c>
      <c r="MW64" s="36">
        <f t="shared" si="1282"/>
        <v>1.0962221447369447</v>
      </c>
      <c r="MX64" s="41">
        <f t="shared" si="1283"/>
        <v>3.6253389803896638</v>
      </c>
      <c r="MY64" s="271">
        <f t="shared" si="1284"/>
        <v>4.1877469361938156</v>
      </c>
      <c r="MZ64" s="42">
        <f t="shared" si="1285"/>
        <v>2.9594867481910492</v>
      </c>
      <c r="NA64" s="140">
        <f t="shared" si="1286"/>
        <v>3.3362424752924182</v>
      </c>
      <c r="NB64" s="34">
        <f t="shared" si="1287"/>
        <v>1.0899477413657057</v>
      </c>
      <c r="NC64" s="35">
        <f t="shared" si="1158"/>
        <v>1.0795265149123285</v>
      </c>
      <c r="ND64" s="35">
        <f t="shared" si="1288"/>
        <v>1.0926404771023164</v>
      </c>
      <c r="NE64" s="141">
        <f t="shared" si="1159"/>
        <v>1.0962337759349396</v>
      </c>
      <c r="NF64" s="37">
        <f t="shared" si="1289"/>
        <v>3.6253841417885604</v>
      </c>
      <c r="NG64" s="38">
        <f t="shared" si="1160"/>
        <v>4.1878071740971716</v>
      </c>
      <c r="NH64" s="38">
        <f t="shared" si="1290"/>
        <v>2.9595259962793348</v>
      </c>
      <c r="NI64" s="39">
        <f t="shared" si="1161"/>
        <v>3.336277873680396</v>
      </c>
      <c r="NJ64" s="118">
        <f t="shared" ref="NJ64:NJ78" si="1309">MX64-NF64</f>
        <v>-4.5161398896542693E-5</v>
      </c>
      <c r="NK64" s="118">
        <f t="shared" ref="NK64:NK78" si="1310">MY64-NG64</f>
        <v>-6.0237903356075151E-5</v>
      </c>
      <c r="NL64" s="118">
        <f t="shared" ref="NL64:NL78" si="1311">MZ64-NH64</f>
        <v>-3.9248088285592786E-5</v>
      </c>
      <c r="NM64" s="118">
        <f t="shared" ref="NM64:NM78" si="1312">NA64-NI64</f>
        <v>-3.5398387977725321E-5</v>
      </c>
      <c r="NN64" s="119">
        <f t="shared" si="1291"/>
        <v>0.37675187740106114</v>
      </c>
      <c r="NO64" s="120">
        <f t="shared" si="1292"/>
        <v>0.71910533884328287</v>
      </c>
      <c r="NP64" s="120">
        <f t="shared" si="1293"/>
        <v>0.28910626810816464</v>
      </c>
      <c r="NQ64" s="120">
        <f t="shared" si="1294"/>
        <v>1.8357030089054819E-2</v>
      </c>
      <c r="NR64" s="120">
        <f>R64*JE64+0.005</f>
        <v>0.25665165642281701</v>
      </c>
      <c r="NS64" s="120">
        <f t="shared" si="1295"/>
        <v>0</v>
      </c>
      <c r="NT64" s="120">
        <f t="shared" si="1296"/>
        <v>0.67994102579578164</v>
      </c>
      <c r="NU64" s="120">
        <f t="shared" si="1297"/>
        <v>2.4590710519490327E-2</v>
      </c>
      <c r="NV64" s="120">
        <f t="shared" si="1298"/>
        <v>8.0625280391771563E-4</v>
      </c>
      <c r="NW64" s="120">
        <f t="shared" si="1299"/>
        <v>3.0396969390775165E-2</v>
      </c>
      <c r="NX64" s="120">
        <f t="shared" si="1300"/>
        <v>0.12261691527336038</v>
      </c>
      <c r="NY64" s="120">
        <f t="shared" si="1301"/>
        <v>0.87763043109343575</v>
      </c>
      <c r="NZ64" s="120">
        <f t="shared" si="1302"/>
        <v>0.14251684667765824</v>
      </c>
      <c r="OA64" s="120">
        <f t="shared" si="1303"/>
        <v>1.0078160048971445E-4</v>
      </c>
      <c r="OB64" s="120">
        <f t="shared" si="1304"/>
        <v>0.34346369419208828</v>
      </c>
      <c r="OC64" s="121">
        <f t="shared" si="1305"/>
        <v>0.30577137588579367</v>
      </c>
      <c r="OD64" s="4"/>
      <c r="OE64" s="4">
        <f t="shared" si="927"/>
        <v>30736.750924510212</v>
      </c>
      <c r="OF64" s="4"/>
      <c r="OG64" s="4"/>
      <c r="OH64" s="4">
        <f t="shared" si="928"/>
        <v>0</v>
      </c>
      <c r="OI64" s="4"/>
      <c r="OJ64" s="583">
        <f t="shared" si="929"/>
        <v>27324.001821930597</v>
      </c>
      <c r="OK64" s="284">
        <f t="shared" si="930"/>
        <v>1518.615</v>
      </c>
      <c r="OL64" s="584">
        <f t="shared" ref="OL64:OL68" si="1313">OK64/OJ64</f>
        <v>5.5578059535230304E-2</v>
      </c>
      <c r="OM64" s="585">
        <f t="shared" si="281"/>
        <v>4054.62</v>
      </c>
      <c r="ON64" s="284">
        <f t="shared" ref="ON64:ON68" si="1314">OM64*1.05</f>
        <v>4257.3509999999997</v>
      </c>
      <c r="OO64" s="33">
        <f t="shared" ref="OO64:OO65" si="1315">ON64/OK64</f>
        <v>2.8034432690313209</v>
      </c>
      <c r="OP64" s="586">
        <f t="shared" si="481"/>
        <v>0.10023187737463314</v>
      </c>
      <c r="OQ64" s="33">
        <f t="shared" si="931"/>
        <v>0.41974573738457366</v>
      </c>
      <c r="OR64" s="39">
        <f t="shared" si="932"/>
        <v>0.67639739380739061</v>
      </c>
      <c r="OS64" s="587"/>
      <c r="OT64" s="284">
        <f t="shared" si="976"/>
        <v>0</v>
      </c>
      <c r="OU64" s="584"/>
      <c r="OV64" s="585">
        <f t="shared" si="283"/>
        <v>0</v>
      </c>
      <c r="OW64" s="284">
        <f t="shared" ref="OW64:OW68" si="1316">OV64*1.05</f>
        <v>0</v>
      </c>
      <c r="OX64" s="33"/>
      <c r="OY64" s="33"/>
      <c r="OZ64" s="33"/>
      <c r="PA64" s="588"/>
      <c r="PB64" s="32">
        <f t="shared" si="933"/>
        <v>4.1877469361938156</v>
      </c>
      <c r="PC64" s="589">
        <f t="shared" si="934"/>
        <v>1.1002318773746331</v>
      </c>
      <c r="PD64" s="590">
        <f t="shared" si="297"/>
        <v>4.6074926735783892</v>
      </c>
      <c r="PE64" s="591">
        <f t="shared" si="935"/>
        <v>0.37675187740106114</v>
      </c>
      <c r="PF64" s="592">
        <f t="shared" si="936"/>
        <v>0.71910533884328287</v>
      </c>
      <c r="PG64" s="592">
        <f t="shared" si="937"/>
        <v>0.28910626810816464</v>
      </c>
      <c r="PH64" s="592">
        <f t="shared" si="938"/>
        <v>1.8357030089054819E-2</v>
      </c>
      <c r="PI64" s="593">
        <f t="shared" si="284"/>
        <v>0.67639739380739061</v>
      </c>
      <c r="PJ64" s="593">
        <f t="shared" si="285"/>
        <v>0</v>
      </c>
      <c r="PK64" s="592">
        <f t="shared" si="939"/>
        <v>0.67994102579578164</v>
      </c>
      <c r="PL64" s="592">
        <f t="shared" si="940"/>
        <v>2.4590710519490327E-2</v>
      </c>
      <c r="PM64" s="592">
        <f t="shared" si="941"/>
        <v>8.0625280391771563E-4</v>
      </c>
      <c r="PN64" s="592">
        <f t="shared" si="942"/>
        <v>3.0396969390775165E-2</v>
      </c>
      <c r="PO64" s="592">
        <f t="shared" si="943"/>
        <v>0.12261691527336038</v>
      </c>
      <c r="PP64" s="592">
        <f t="shared" si="944"/>
        <v>0.87763043109343575</v>
      </c>
      <c r="PQ64" s="592">
        <f t="shared" si="945"/>
        <v>0.14251684667765824</v>
      </c>
      <c r="PR64" s="592">
        <f t="shared" si="946"/>
        <v>1.0078160048971445E-4</v>
      </c>
      <c r="PS64" s="592">
        <f t="shared" si="947"/>
        <v>0.34346369419208828</v>
      </c>
      <c r="PT64" s="594">
        <f t="shared" si="948"/>
        <v>0.30577137588579367</v>
      </c>
      <c r="PU64" s="334"/>
      <c r="PV64" s="310">
        <f t="shared" si="286"/>
        <v>4.6075529114817453</v>
      </c>
      <c r="PW64" s="281">
        <f t="shared" si="287"/>
        <v>-6.0237903356075151E-5</v>
      </c>
      <c r="PX64" s="4"/>
      <c r="QA64" s="133">
        <f t="shared" si="288"/>
        <v>1674.5878952447754</v>
      </c>
      <c r="QB64" s="323">
        <f t="shared" si="289"/>
        <v>0</v>
      </c>
      <c r="QC64" s="258"/>
      <c r="QD64" s="323">
        <v>0</v>
      </c>
      <c r="QF64" s="133">
        <f t="shared" si="949"/>
        <v>4413.3238952447718</v>
      </c>
      <c r="QH64" s="133">
        <f t="shared" si="290"/>
        <v>0</v>
      </c>
      <c r="QJ64" s="390">
        <f>'лист 1'!E102</f>
        <v>4054.62</v>
      </c>
      <c r="QK64" s="390">
        <f>'лист 1'!F102</f>
        <v>0</v>
      </c>
      <c r="QM64" s="389">
        <f t="shared" si="291"/>
        <v>0</v>
      </c>
      <c r="QN64" s="389">
        <f t="shared" si="292"/>
        <v>0</v>
      </c>
      <c r="QP64" s="4">
        <f t="shared" si="293"/>
        <v>27324.001821930597</v>
      </c>
      <c r="QQ64" s="4">
        <f t="shared" si="294"/>
        <v>30062.737821930594</v>
      </c>
      <c r="QS64" s="395">
        <f t="shared" si="295"/>
        <v>25.18474424307442</v>
      </c>
      <c r="QU64" s="5">
        <v>1</v>
      </c>
    </row>
    <row r="65" spans="1:463" ht="15.05" customHeight="1" x14ac:dyDescent="0.3">
      <c r="A65" s="452">
        <f t="shared" si="639"/>
        <v>54</v>
      </c>
      <c r="B65" s="25" t="s">
        <v>387</v>
      </c>
      <c r="C65" s="26">
        <v>8</v>
      </c>
      <c r="D65" s="256">
        <v>6124</v>
      </c>
      <c r="E65" s="27">
        <v>6124</v>
      </c>
      <c r="F65" s="28">
        <v>757.35</v>
      </c>
      <c r="G65" s="311">
        <f t="shared" si="280"/>
        <v>5366.65</v>
      </c>
      <c r="H65" s="27"/>
      <c r="I65" s="257"/>
      <c r="J65" s="32">
        <v>3.2789934176507578</v>
      </c>
      <c r="K65" s="33">
        <v>3.8900934176507578</v>
      </c>
      <c r="L65" s="33">
        <v>2.5330999999999997</v>
      </c>
      <c r="M65" s="122">
        <v>2.9907999999999997</v>
      </c>
      <c r="N65" s="1">
        <v>0.4577</v>
      </c>
      <c r="O65" s="2">
        <v>0.51629999999999998</v>
      </c>
      <c r="P65" s="2">
        <v>0.28819341765075818</v>
      </c>
      <c r="Q65" s="2">
        <v>1.61E-2</v>
      </c>
      <c r="R65" s="2">
        <v>0.30940000000000001</v>
      </c>
      <c r="S65" s="2">
        <v>0</v>
      </c>
      <c r="T65" s="2">
        <v>0.54369999999999996</v>
      </c>
      <c r="U65" s="2">
        <v>2.3800000000000002E-2</v>
      </c>
      <c r="V65" s="2">
        <v>8.0000000000000004E-4</v>
      </c>
      <c r="W65" s="2">
        <v>3.2300000000000002E-2</v>
      </c>
      <c r="X65" s="2">
        <v>0.1028</v>
      </c>
      <c r="Y65" s="2">
        <v>0.81269999999999998</v>
      </c>
      <c r="Z65" s="2">
        <v>0.1447</v>
      </c>
      <c r="AA65" s="2">
        <v>2.0000000000000001E-4</v>
      </c>
      <c r="AB65" s="2">
        <v>0.3397</v>
      </c>
      <c r="AC65" s="3">
        <v>0.30170000000000002</v>
      </c>
      <c r="AD65" s="123">
        <v>1080.98</v>
      </c>
      <c r="AE65" s="60">
        <v>237.81559999999999</v>
      </c>
      <c r="AF65" s="60">
        <v>727.55683194000005</v>
      </c>
      <c r="AG65" s="60">
        <f t="shared" si="832"/>
        <v>72.009209884429566</v>
      </c>
      <c r="AH65" s="60">
        <f t="shared" si="833"/>
        <v>227.68163498730362</v>
      </c>
      <c r="AI65" s="60">
        <v>26.763904875083298</v>
      </c>
      <c r="AJ65" s="60">
        <v>151.33749271871554</v>
      </c>
      <c r="AK65" s="60">
        <f t="shared" si="834"/>
        <v>2.9276237966435521</v>
      </c>
      <c r="AL65" s="60">
        <f t="shared" si="835"/>
        <v>88.572991688497211</v>
      </c>
      <c r="AM65" s="60">
        <v>111.22269147668995</v>
      </c>
      <c r="AN65" s="124">
        <v>2802.8118252125864</v>
      </c>
      <c r="AO65" s="123">
        <v>1175.3699999999999</v>
      </c>
      <c r="AP65" s="60">
        <v>258.58139999999997</v>
      </c>
      <c r="AQ65" s="60">
        <v>791.08630460999996</v>
      </c>
      <c r="AR65" s="60">
        <f t="shared" si="836"/>
        <v>78.296975912470145</v>
      </c>
      <c r="AS65" s="60">
        <f t="shared" si="837"/>
        <v>247.56254816465338</v>
      </c>
      <c r="AT65" s="125">
        <v>113.470284730125</v>
      </c>
      <c r="AU65" s="126">
        <v>12.509695747336369</v>
      </c>
      <c r="AV65" s="60">
        <v>170.71108322182911</v>
      </c>
      <c r="AW65" s="60">
        <f t="shared" si="838"/>
        <v>3.3024059049262844</v>
      </c>
      <c r="AX65" s="60">
        <f t="shared" si="839"/>
        <v>99.911734255073483</v>
      </c>
      <c r="AY65" s="60">
        <v>125.4609536280977</v>
      </c>
      <c r="AZ65" s="124">
        <v>3161.6160314280619</v>
      </c>
      <c r="BA65" s="127">
        <v>224</v>
      </c>
      <c r="BB65" s="60">
        <v>1141.765333333333</v>
      </c>
      <c r="BC65" s="60">
        <v>119.0697927163136</v>
      </c>
      <c r="BD65" s="61">
        <v>95.255834173050886</v>
      </c>
      <c r="BE65" s="61">
        <v>23.813958543262714</v>
      </c>
      <c r="BF65" s="60">
        <v>44.651179999999997</v>
      </c>
      <c r="BG65" s="61">
        <v>35.720943999999996</v>
      </c>
      <c r="BH65" s="61">
        <v>8.9302360000000007</v>
      </c>
      <c r="BI65" s="60">
        <v>95.3005003416242</v>
      </c>
      <c r="BJ65" s="61">
        <f t="shared" si="840"/>
        <v>55.776333233941713</v>
      </c>
      <c r="BK65" s="60">
        <f t="shared" si="841"/>
        <v>1.8435881791087203</v>
      </c>
      <c r="BL65" s="60">
        <v>70.03934031956355</v>
      </c>
      <c r="BM65" s="124">
        <v>1764.9913760530012</v>
      </c>
      <c r="BN65" s="123">
        <v>36.24</v>
      </c>
      <c r="BO65" s="60">
        <v>7.9728000000000003</v>
      </c>
      <c r="BP65" s="60">
        <v>24.391440720000002</v>
      </c>
      <c r="BQ65" s="60">
        <f t="shared" si="842"/>
        <v>2.4141184538212803</v>
      </c>
      <c r="BR65" s="60">
        <f t="shared" si="843"/>
        <v>7.6330574589168005</v>
      </c>
      <c r="BS65" s="60">
        <v>4.5443496000833301</v>
      </c>
      <c r="BT65" s="60">
        <v>5.3398470933660835</v>
      </c>
      <c r="BU65" s="60">
        <f t="shared" si="844"/>
        <v>0.10329934202116689</v>
      </c>
      <c r="BV65" s="60">
        <f t="shared" si="845"/>
        <v>3.1252416286401812</v>
      </c>
      <c r="BW65" s="60">
        <v>3.9244218706724716</v>
      </c>
      <c r="BX65" s="124">
        <v>98.895431140946286</v>
      </c>
      <c r="BY65" s="59">
        <v>1228.05</v>
      </c>
      <c r="BZ65" s="60">
        <v>89.647649999999999</v>
      </c>
      <c r="CA65" s="61">
        <f t="shared" si="846"/>
        <v>52.467900820200001</v>
      </c>
      <c r="CB65" s="61">
        <f t="shared" si="847"/>
        <v>1.7342337892500002</v>
      </c>
      <c r="CC65" s="60">
        <v>65.884882500000003</v>
      </c>
      <c r="CD65" s="62">
        <v>1660.299039</v>
      </c>
      <c r="CE65" s="123"/>
      <c r="CF65" s="60">
        <v>0</v>
      </c>
      <c r="CG65" s="61">
        <f t="shared" si="848"/>
        <v>0</v>
      </c>
      <c r="CH65" s="61">
        <f t="shared" si="849"/>
        <v>0</v>
      </c>
      <c r="CI65" s="60">
        <v>0</v>
      </c>
      <c r="CJ65" s="124">
        <v>0</v>
      </c>
      <c r="CK65" s="128">
        <v>1227.3732795281285</v>
      </c>
      <c r="CL65" s="129">
        <v>270.02212149618822</v>
      </c>
      <c r="CM65" s="129">
        <v>134.38742549233834</v>
      </c>
      <c r="CN65" s="130">
        <v>97.379817820488356</v>
      </c>
      <c r="CO65" s="131">
        <f t="shared" si="1167"/>
        <v>47.467792196597046</v>
      </c>
      <c r="CP65" s="129">
        <v>826.08726790624542</v>
      </c>
      <c r="CQ65" s="131">
        <f t="shared" si="850"/>
        <v>81.761161253752732</v>
      </c>
      <c r="CR65" s="129">
        <v>258.51574961858046</v>
      </c>
      <c r="CS65" s="129">
        <v>179.42451689287176</v>
      </c>
      <c r="CT65" s="131">
        <f t="shared" si="851"/>
        <v>3.4709672792926045</v>
      </c>
      <c r="CU65" s="131">
        <f t="shared" si="852"/>
        <v>105.01142815285728</v>
      </c>
      <c r="CV65" s="129">
        <f t="shared" si="1168"/>
        <v>2637.2946113157723</v>
      </c>
      <c r="CW65" s="124">
        <f t="shared" si="1169"/>
        <v>3322.9912102578733</v>
      </c>
      <c r="CX65" s="123">
        <v>107.50104</v>
      </c>
      <c r="CY65" s="60">
        <v>7.8475759199999997</v>
      </c>
      <c r="CZ65" s="60">
        <f t="shared" si="853"/>
        <v>0.15181135617239999</v>
      </c>
      <c r="DA65" s="60">
        <f t="shared" si="854"/>
        <v>4.5929350635465598</v>
      </c>
      <c r="DB65" s="60">
        <v>5.7674307960000002</v>
      </c>
      <c r="DC65" s="124">
        <v>145.33925605919998</v>
      </c>
      <c r="DD65" s="123">
        <v>3.5913600000000003</v>
      </c>
      <c r="DE65" s="60">
        <v>0.26216928</v>
      </c>
      <c r="DF65" s="60">
        <f t="shared" si="855"/>
        <v>5.0716647216000003E-3</v>
      </c>
      <c r="DG65" s="60">
        <f t="shared" si="856"/>
        <v>0.15343929016704</v>
      </c>
      <c r="DH65" s="60">
        <v>0.19267646399999999</v>
      </c>
      <c r="DI65" s="124">
        <v>4.8554468928000007</v>
      </c>
      <c r="DJ65" s="59">
        <v>76.472198628408009</v>
      </c>
      <c r="DK65" s="60">
        <v>16.823883698249762</v>
      </c>
      <c r="DL65" s="60">
        <v>1.2514043940178563</v>
      </c>
      <c r="DM65" s="60">
        <v>51.469842703445899</v>
      </c>
      <c r="DN65" s="60">
        <f t="shared" si="857"/>
        <v>5.0941762117308551</v>
      </c>
      <c r="DO65" s="60">
        <f t="shared" si="858"/>
        <v>16.106972575616361</v>
      </c>
      <c r="DP65" s="60">
        <v>10.65926504796087</v>
      </c>
      <c r="DQ65" s="60">
        <f t="shared" si="859"/>
        <v>0.20620348235280306</v>
      </c>
      <c r="DR65" s="60">
        <f t="shared" si="860"/>
        <v>6.2385267360899626</v>
      </c>
      <c r="DS65" s="60">
        <v>7.8338297236041203</v>
      </c>
      <c r="DT65" s="62">
        <v>197.41250903482381</v>
      </c>
      <c r="DU65" s="123">
        <v>242.56</v>
      </c>
      <c r="DV65" s="60">
        <v>53.363199999999999</v>
      </c>
      <c r="DW65" s="60">
        <v>163.25573567999999</v>
      </c>
      <c r="DX65" s="60">
        <f t="shared" si="861"/>
        <v>16.158073183192318</v>
      </c>
      <c r="DY65" s="60">
        <f t="shared" si="862"/>
        <v>51.089249923699192</v>
      </c>
      <c r="DZ65" s="60">
        <v>4.7072011409166699</v>
      </c>
      <c r="EA65" s="60">
        <v>2.1874094096833301</v>
      </c>
      <c r="EB65" s="60"/>
      <c r="EC65" s="60">
        <v>34.023368874833793</v>
      </c>
      <c r="ED65" s="60">
        <f t="shared" si="863"/>
        <v>0.65818207088365976</v>
      </c>
      <c r="EE65" s="60">
        <f t="shared" si="864"/>
        <v>19.912789054636225</v>
      </c>
      <c r="EF65" s="60">
        <v>25.004845755271688</v>
      </c>
      <c r="EG65" s="124">
        <v>630.12211303284653</v>
      </c>
      <c r="EH65" s="128">
        <v>1087.5216406888887</v>
      </c>
      <c r="EI65" s="129">
        <v>239.25476095155551</v>
      </c>
      <c r="EJ65" s="129">
        <v>1622.3624071453519</v>
      </c>
      <c r="EK65" s="129">
        <v>731.95970283057875</v>
      </c>
      <c r="EL65" s="129">
        <f t="shared" si="865"/>
        <v>72.4449796279537</v>
      </c>
      <c r="EM65" s="129">
        <v>229.0594694038013</v>
      </c>
      <c r="EN65" s="129">
        <v>268.72019134799535</v>
      </c>
      <c r="EO65" s="129">
        <f t="shared" si="866"/>
        <v>5.1983921016269701</v>
      </c>
      <c r="EP65" s="129">
        <f t="shared" si="867"/>
        <v>157.27332894985855</v>
      </c>
      <c r="EQ65" s="129">
        <v>3949.81870296437</v>
      </c>
      <c r="ER65" s="124">
        <v>4976.7715657351064</v>
      </c>
      <c r="ES65" s="123">
        <v>332.79</v>
      </c>
      <c r="ET65" s="60">
        <v>73.213800000000006</v>
      </c>
      <c r="EU65" s="60">
        <v>223.98530787000001</v>
      </c>
      <c r="EV65" s="60">
        <f t="shared" si="868"/>
        <v>22.168721861125384</v>
      </c>
      <c r="EW65" s="60">
        <f t="shared" si="869"/>
        <v>70.093962244837797</v>
      </c>
      <c r="EX65" s="60">
        <v>25.765038994699999</v>
      </c>
      <c r="EY65" s="60">
        <v>47.870052721123102</v>
      </c>
      <c r="EZ65" s="60">
        <f t="shared" si="870"/>
        <v>0.92604616989012645</v>
      </c>
      <c r="FA65" s="60">
        <f t="shared" si="871"/>
        <v>28.016810015986277</v>
      </c>
      <c r="FB65" s="60">
        <v>35.181209979291197</v>
      </c>
      <c r="FC65" s="124">
        <v>886.56649147813721</v>
      </c>
      <c r="FD65" s="123">
        <v>0.83333333333333293</v>
      </c>
      <c r="FE65" s="60">
        <v>6.0833333333333302E-2</v>
      </c>
      <c r="FF65" s="60">
        <f t="shared" si="872"/>
        <v>1.1768208333333328E-3</v>
      </c>
      <c r="FG65" s="60">
        <f t="shared" si="873"/>
        <v>3.5603803333333316E-2</v>
      </c>
      <c r="FH65" s="60">
        <v>4.4708333333333301E-2</v>
      </c>
      <c r="FI65" s="124">
        <v>1.1266499999999995</v>
      </c>
      <c r="FJ65" s="123">
        <v>1538.8806300000001</v>
      </c>
      <c r="FK65" s="60">
        <v>112.33828599</v>
      </c>
      <c r="FL65" s="60">
        <f t="shared" si="874"/>
        <v>2.1731841424765501</v>
      </c>
      <c r="FM65" s="60">
        <f t="shared" si="875"/>
        <v>65.748003964795316</v>
      </c>
      <c r="FN65" s="60">
        <v>82.561000000000007</v>
      </c>
      <c r="FO65" s="124">
        <v>2080.5358991879998</v>
      </c>
      <c r="FP65" s="123">
        <v>1197.4935</v>
      </c>
      <c r="FQ65" s="60">
        <v>87.417025499999994</v>
      </c>
      <c r="FR65" s="60">
        <f t="shared" si="876"/>
        <v>1.6910823582975001</v>
      </c>
      <c r="FS65" s="60">
        <f t="shared" si="877"/>
        <v>51.162387680334</v>
      </c>
      <c r="FT65" s="60">
        <v>64.245526275000003</v>
      </c>
      <c r="FU65" s="62">
        <v>1618.9872621299999</v>
      </c>
      <c r="FV65" s="132">
        <f t="shared" si="1170"/>
        <v>6416.3546849914192</v>
      </c>
      <c r="FW65" s="133">
        <f t="shared" si="1171"/>
        <v>1909.0394657149623</v>
      </c>
      <c r="FX65" s="133">
        <f t="shared" si="1172"/>
        <v>190.95426611698429</v>
      </c>
      <c r="FY65" s="133">
        <f t="shared" si="1173"/>
        <v>1141.765333333333</v>
      </c>
      <c r="FZ65" s="133">
        <f t="shared" si="1174"/>
        <v>1228.05</v>
      </c>
      <c r="GA65" s="133">
        <f t="shared" si="1175"/>
        <v>0</v>
      </c>
      <c r="GB65" s="133">
        <f t="shared" si="1176"/>
        <v>107.50104</v>
      </c>
      <c r="GC65" s="133">
        <f t="shared" si="1177"/>
        <v>3.5913600000000003</v>
      </c>
      <c r="GD65" s="133">
        <f t="shared" si="1178"/>
        <v>1538.8806300000001</v>
      </c>
      <c r="GE65" s="133">
        <f t="shared" si="1179"/>
        <v>1197.4935</v>
      </c>
      <c r="GF65" s="133">
        <f t="shared" si="1180"/>
        <v>3539.7924342602696</v>
      </c>
      <c r="GG65" s="134">
        <f t="shared" si="1181"/>
        <v>1351.4460261404388</v>
      </c>
      <c r="GH65" s="134">
        <f t="shared" si="1182"/>
        <v>350.34741638847601</v>
      </c>
      <c r="GI65" s="133">
        <f t="shared" si="1183"/>
        <v>1260.9598582836529</v>
      </c>
      <c r="GJ65" s="134">
        <f t="shared" si="1184"/>
        <v>900.35933429230761</v>
      </c>
      <c r="GK65" s="135">
        <f t="shared" si="1185"/>
        <v>24.393268458497275</v>
      </c>
      <c r="GL65" s="132">
        <f t="shared" si="1186"/>
        <v>18534.382572700619</v>
      </c>
      <c r="GM65" s="136">
        <f t="shared" si="1187"/>
        <v>23353.32204160278</v>
      </c>
      <c r="GN65" s="114">
        <f t="shared" si="1188"/>
        <v>20074.03574047278</v>
      </c>
      <c r="GO65" s="115">
        <f t="shared" si="1189"/>
        <v>10762.581177751428</v>
      </c>
      <c r="GP65" s="115">
        <f t="shared" si="1190"/>
        <v>708.45973986867659</v>
      </c>
      <c r="GQ65" s="30">
        <f t="shared" si="1191"/>
        <v>0.53614436662838927</v>
      </c>
      <c r="GR65" s="31">
        <f t="shared" si="1192"/>
        <v>3.5292342258826277E-2</v>
      </c>
      <c r="GS65" s="137">
        <f t="shared" si="878"/>
        <v>1.0894806060665607</v>
      </c>
      <c r="GT65" s="116">
        <f t="shared" si="1193"/>
        <v>23353.32204160278</v>
      </c>
      <c r="GU65" s="115">
        <f t="shared" si="1017"/>
        <v>10921.881657234448</v>
      </c>
      <c r="GV65" s="115">
        <f t="shared" si="1018"/>
        <v>712.77563821458648</v>
      </c>
      <c r="GW65" s="24">
        <f t="shared" si="1306"/>
        <v>0.46768000020629441</v>
      </c>
      <c r="GX65" s="117">
        <f t="shared" si="1307"/>
        <v>3.0521380938643854E-2</v>
      </c>
      <c r="GY65" s="137">
        <f t="shared" si="879"/>
        <v>1.0780132179397224</v>
      </c>
      <c r="GZ65" s="114">
        <f t="shared" si="1308"/>
        <v>15506.232539207193</v>
      </c>
      <c r="HA65" s="115">
        <f t="shared" si="1194"/>
        <v>8529.0127301781722</v>
      </c>
      <c r="HB65" s="115">
        <f t="shared" si="1195"/>
        <v>446.68566782680335</v>
      </c>
      <c r="HC65" s="30">
        <f t="shared" si="1196"/>
        <v>0.55003771603532559</v>
      </c>
      <c r="HD65" s="31">
        <f t="shared" si="1197"/>
        <v>2.8806846969266567E-2</v>
      </c>
      <c r="HE65" s="137">
        <f t="shared" si="880"/>
        <v>1.090653090698275</v>
      </c>
      <c r="HF65" s="114">
        <f t="shared" si="1198"/>
        <v>18309.04436441978</v>
      </c>
      <c r="HG65" s="115">
        <f t="shared" si="1199"/>
        <v>10676.841798304213</v>
      </c>
      <c r="HH65" s="115">
        <f t="shared" si="1200"/>
        <v>541.1060782649555</v>
      </c>
      <c r="HI65" s="30">
        <f t="shared" si="1201"/>
        <v>0.58314577133543177</v>
      </c>
      <c r="HJ65" s="31">
        <f t="shared" si="1202"/>
        <v>2.9554031739444275E-2</v>
      </c>
      <c r="HK65" s="138">
        <f t="shared" si="881"/>
        <v>1.0959568618847022</v>
      </c>
      <c r="HL65" s="29">
        <f t="shared" si="1203"/>
        <v>3.5723997359504107</v>
      </c>
      <c r="HM65" s="30">
        <f t="shared" si="1204"/>
        <v>4.1935721232478258</v>
      </c>
      <c r="HN65" s="30">
        <f t="shared" si="1205"/>
        <v>2.7627333440477999</v>
      </c>
      <c r="HO65" s="31">
        <f t="shared" si="1206"/>
        <v>3.2777877825247672</v>
      </c>
      <c r="HR65" s="32">
        <f t="shared" si="1207"/>
        <v>1704.626244544477</v>
      </c>
      <c r="HS65" s="33">
        <f t="shared" si="882"/>
        <v>1971.7411770645967</v>
      </c>
      <c r="HT65" s="33">
        <f t="shared" si="1208"/>
        <v>74.936833681073125</v>
      </c>
      <c r="HU65" s="33">
        <f t="shared" si="883"/>
        <v>86.544549218271356</v>
      </c>
      <c r="HV65" s="33">
        <f t="shared" si="1209"/>
        <v>2224.4538295337989</v>
      </c>
      <c r="HW65" s="30">
        <f t="shared" si="1038"/>
        <v>0.76631226142451903</v>
      </c>
      <c r="HX65" s="31">
        <f t="shared" si="1039"/>
        <v>3.3687745138220461E-2</v>
      </c>
      <c r="HY65" s="139">
        <f t="shared" si="884"/>
        <v>1.1252993630871324</v>
      </c>
      <c r="HZ65" s="32">
        <f t="shared" si="1210"/>
        <v>1857.8700245520668</v>
      </c>
      <c r="IA65" s="33">
        <f t="shared" si="885"/>
        <v>2148.9982573993757</v>
      </c>
      <c r="IB65" s="33">
        <f t="shared" si="1211"/>
        <v>94.1090775647328</v>
      </c>
      <c r="IC65" s="33">
        <f t="shared" si="886"/>
        <v>108.68657367950992</v>
      </c>
      <c r="ID65" s="33">
        <f t="shared" si="1212"/>
        <v>2509.2190725619539</v>
      </c>
      <c r="IE65" s="30">
        <f t="shared" si="1043"/>
        <v>0.74041762429900193</v>
      </c>
      <c r="IF65" s="31">
        <f t="shared" si="1044"/>
        <v>3.7505325299733945E-2</v>
      </c>
      <c r="IG65" s="139">
        <f t="shared" si="887"/>
        <v>1.1218330166165826</v>
      </c>
      <c r="IH65" s="32">
        <f t="shared" si="1213"/>
        <v>68.047126545408886</v>
      </c>
      <c r="II65" s="33">
        <f t="shared" si="888"/>
        <v>78.710111275074468</v>
      </c>
      <c r="IJ65" s="33">
        <f t="shared" si="1214"/>
        <v>132.8203663521596</v>
      </c>
      <c r="IK65" s="33">
        <f t="shared" si="889"/>
        <v>153.39424110010913</v>
      </c>
      <c r="IL65" s="33">
        <f t="shared" si="1215"/>
        <v>1400.7868063912708</v>
      </c>
      <c r="IM65" s="30">
        <f t="shared" si="1216"/>
        <v>4.857778945013979E-2</v>
      </c>
      <c r="IN65" s="31">
        <f t="shared" si="1217"/>
        <v>9.4818401876823444E-2</v>
      </c>
      <c r="IO65" s="139">
        <f t="shared" si="890"/>
        <v>1.0222995100575569</v>
      </c>
      <c r="IP65" s="32">
        <f t="shared" si="1218"/>
        <v>57.337924886819515</v>
      </c>
      <c r="IQ65" s="33">
        <f t="shared" si="891"/>
        <v>66.322777716584142</v>
      </c>
      <c r="IR65" s="33">
        <f t="shared" si="1219"/>
        <v>2.5174177958424471</v>
      </c>
      <c r="IS65" s="33">
        <f t="shared" si="892"/>
        <v>2.9073658124184423</v>
      </c>
      <c r="IT65" s="33">
        <f t="shared" si="1220"/>
        <v>78.488437413449432</v>
      </c>
      <c r="IU65" s="30">
        <f t="shared" si="1221"/>
        <v>0.73052702762807631</v>
      </c>
      <c r="IV65" s="31">
        <f t="shared" si="1222"/>
        <v>3.2073740780206604E-2</v>
      </c>
      <c r="IW65" s="139">
        <f t="shared" si="893"/>
        <v>1.1194418076761734</v>
      </c>
      <c r="IX65" s="32">
        <f t="shared" si="1223"/>
        <v>64.010839000643998</v>
      </c>
      <c r="IY65" s="33">
        <f t="shared" si="894"/>
        <v>74.041337472044916</v>
      </c>
      <c r="IZ65" s="33">
        <f t="shared" si="1224"/>
        <v>1.7342337892500002</v>
      </c>
      <c r="JA65" s="33">
        <f t="shared" si="895"/>
        <v>2.0028666032048252</v>
      </c>
      <c r="JB65" s="33">
        <f t="shared" si="1225"/>
        <v>1317.6976499999998</v>
      </c>
      <c r="JC65" s="30">
        <f t="shared" si="1226"/>
        <v>4.8577789450139797E-2</v>
      </c>
      <c r="JD65" s="31">
        <f t="shared" si="1227"/>
        <v>1.3161090400745576E-3</v>
      </c>
      <c r="JE65" s="139">
        <f t="shared" si="1228"/>
        <v>1.0078160048971445</v>
      </c>
      <c r="JF65" s="32">
        <f t="shared" si="1229"/>
        <v>0</v>
      </c>
      <c r="JG65" s="33">
        <f t="shared" si="896"/>
        <v>0</v>
      </c>
      <c r="JH65" s="33">
        <f t="shared" si="1230"/>
        <v>0</v>
      </c>
      <c r="JI65" s="33">
        <f t="shared" si="897"/>
        <v>0</v>
      </c>
      <c r="JJ65" s="33">
        <f t="shared" si="1231"/>
        <v>0</v>
      </c>
      <c r="JK65" s="30"/>
      <c r="JL65" s="31"/>
      <c r="JM65" s="139"/>
      <c r="JN65" s="32">
        <f t="shared" si="1235"/>
        <v>1940.8985579054706</v>
      </c>
      <c r="JO65" s="33">
        <f t="shared" si="898"/>
        <v>2245.0373619292582</v>
      </c>
      <c r="JP65" s="33">
        <f t="shared" si="1236"/>
        <v>132.69992072964237</v>
      </c>
      <c r="JQ65" s="33">
        <f t="shared" si="899"/>
        <v>153.25513845066399</v>
      </c>
      <c r="JR65" s="33">
        <f t="shared" si="1237"/>
        <v>2637.2946113157723</v>
      </c>
      <c r="JS65" s="30">
        <f t="shared" si="1238"/>
        <v>0.73594301887157654</v>
      </c>
      <c r="JT65" s="31">
        <f t="shared" si="1239"/>
        <v>5.0316684438769271E-2</v>
      </c>
      <c r="JU65" s="139">
        <f t="shared" si="900"/>
        <v>1.1231163254767416</v>
      </c>
      <c r="JV65" s="32">
        <f t="shared" si="1240"/>
        <v>5.6033807775268025</v>
      </c>
      <c r="JW65" s="33">
        <f t="shared" si="901"/>
        <v>6.481430545365253</v>
      </c>
      <c r="JX65" s="33">
        <f t="shared" si="1241"/>
        <v>0.15181135617239999</v>
      </c>
      <c r="JY65" s="33">
        <f t="shared" si="902"/>
        <v>0.17532693524350476</v>
      </c>
      <c r="JZ65" s="33">
        <f t="shared" si="1242"/>
        <v>115.34861591999999</v>
      </c>
      <c r="KA65" s="30">
        <f t="shared" si="1243"/>
        <v>4.8577789450139797E-2</v>
      </c>
      <c r="KB65" s="31">
        <f t="shared" si="1244"/>
        <v>1.3161090400745574E-3</v>
      </c>
      <c r="KC65" s="139">
        <f t="shared" si="903"/>
        <v>1.0078160048971445</v>
      </c>
      <c r="KD65" s="32">
        <f t="shared" si="1245"/>
        <v>0.18719593400378878</v>
      </c>
      <c r="KE65" s="33">
        <f t="shared" si="904"/>
        <v>0.21652953686218249</v>
      </c>
      <c r="KF65" s="33">
        <f t="shared" si="1246"/>
        <v>5.0716647216000003E-3</v>
      </c>
      <c r="KG65" s="33">
        <f t="shared" si="905"/>
        <v>5.8572655869758407E-3</v>
      </c>
      <c r="KH65" s="33">
        <f t="shared" si="1247"/>
        <v>3.8535292800000005</v>
      </c>
      <c r="KI65" s="30">
        <f t="shared" si="1248"/>
        <v>4.8577789450139783E-2</v>
      </c>
      <c r="KJ65" s="31">
        <f t="shared" si="1249"/>
        <v>1.3161090400745572E-3</v>
      </c>
      <c r="KK65" s="139">
        <f t="shared" si="906"/>
        <v>1.0078160048971445</v>
      </c>
      <c r="KL65" s="32">
        <f t="shared" si="1250"/>
        <v>120.55759148693949</v>
      </c>
      <c r="KM65" s="33">
        <f t="shared" si="907"/>
        <v>139.44896607294291</v>
      </c>
      <c r="KN65" s="33">
        <f t="shared" si="1251"/>
        <v>5.3003796940836585</v>
      </c>
      <c r="KO65" s="33">
        <f t="shared" si="908"/>
        <v>6.1214085086972174</v>
      </c>
      <c r="KP65" s="33">
        <f t="shared" si="1252"/>
        <v>156.6765944720824</v>
      </c>
      <c r="KQ65" s="30">
        <f t="shared" si="1253"/>
        <v>0.7694677810246966</v>
      </c>
      <c r="KR65" s="31">
        <f t="shared" si="1254"/>
        <v>3.3830067036771806E-2</v>
      </c>
      <c r="KS65" s="139">
        <f t="shared" si="909"/>
        <v>1.1258158786705659</v>
      </c>
      <c r="KT65" s="32">
        <f t="shared" si="1255"/>
        <v>382.54568755356922</v>
      </c>
      <c r="KU65" s="33">
        <f t="shared" si="910"/>
        <v>442.49059679321357</v>
      </c>
      <c r="KV65" s="33">
        <f t="shared" si="1256"/>
        <v>16.816255254075976</v>
      </c>
      <c r="KW65" s="33">
        <f t="shared" si="911"/>
        <v>19.421093192932346</v>
      </c>
      <c r="KX65" s="33">
        <f t="shared" si="1257"/>
        <v>500.09691510543377</v>
      </c>
      <c r="KY65" s="30">
        <f t="shared" si="1087"/>
        <v>0.76494310602359628</v>
      </c>
      <c r="KZ65" s="31">
        <f t="shared" si="1088"/>
        <v>3.362599277488177E-2</v>
      </c>
      <c r="LA65" s="139">
        <f t="shared" si="912"/>
        <v>1.1250752509947268</v>
      </c>
      <c r="LB65" s="32">
        <f t="shared" si="1258"/>
        <v>1798.1024156319093</v>
      </c>
      <c r="LC65" s="33">
        <f t="shared" si="913"/>
        <v>2079.8650641614295</v>
      </c>
      <c r="LD65" s="33">
        <f t="shared" si="1259"/>
        <v>77.643371729580664</v>
      </c>
      <c r="LE65" s="33">
        <f t="shared" si="914"/>
        <v>89.670330010492705</v>
      </c>
      <c r="LF65" s="33">
        <f t="shared" si="1260"/>
        <v>3949.81870296437</v>
      </c>
      <c r="LG65" s="30">
        <f t="shared" si="1261"/>
        <v>0.4552366958722483</v>
      </c>
      <c r="LH65" s="31">
        <f t="shared" si="1262"/>
        <v>1.965745204237063E-2</v>
      </c>
      <c r="LI65" s="139">
        <f t="shared" si="915"/>
        <v>1.0743805295645446</v>
      </c>
      <c r="LJ65" s="32">
        <f t="shared" si="1263"/>
        <v>525.69894215820534</v>
      </c>
      <c r="LK65" s="33">
        <f t="shared" si="916"/>
        <v>608.07596639439612</v>
      </c>
      <c r="LL65" s="33">
        <f t="shared" si="1264"/>
        <v>23.094768031015512</v>
      </c>
      <c r="LM65" s="33">
        <f t="shared" si="917"/>
        <v>26.672147599019816</v>
      </c>
      <c r="LN65" s="33">
        <f t="shared" si="1265"/>
        <v>703.62419958582325</v>
      </c>
      <c r="LO65" s="30">
        <f t="shared" si="1097"/>
        <v>0.74713027560400758</v>
      </c>
      <c r="LP65" s="31">
        <f t="shared" si="1098"/>
        <v>3.282258916707223E-2</v>
      </c>
      <c r="LQ65" s="139">
        <f t="shared" si="918"/>
        <v>1.1221595332491276</v>
      </c>
      <c r="LR65" s="32">
        <f t="shared" si="1266"/>
        <v>4.3436640066666643E-2</v>
      </c>
      <c r="LS65" s="33">
        <f t="shared" si="919"/>
        <v>5.0243161565113312E-2</v>
      </c>
      <c r="LT65" s="33">
        <f t="shared" si="1267"/>
        <v>1.1768208333333328E-3</v>
      </c>
      <c r="LU65" s="33">
        <f t="shared" si="920"/>
        <v>1.359110380416666E-3</v>
      </c>
      <c r="LV65" s="33">
        <f t="shared" si="1268"/>
        <v>0.89416666666666633</v>
      </c>
      <c r="LW65" s="30">
        <f t="shared" si="1269"/>
        <v>4.857778945013979E-2</v>
      </c>
      <c r="LX65" s="31">
        <f t="shared" si="1270"/>
        <v>1.3161090400745572E-3</v>
      </c>
      <c r="LY65" s="139">
        <f t="shared" si="921"/>
        <v>1.0078160048971445</v>
      </c>
      <c r="LZ65" s="32">
        <f t="shared" si="1271"/>
        <v>80.21256483705028</v>
      </c>
      <c r="MA65" s="33">
        <f t="shared" si="922"/>
        <v>92.781873747016064</v>
      </c>
      <c r="MB65" s="33">
        <f t="shared" si="1272"/>
        <v>2.1731841424765501</v>
      </c>
      <c r="MC65" s="33">
        <f t="shared" si="923"/>
        <v>2.5098103661461679</v>
      </c>
      <c r="MD65" s="33">
        <f t="shared" si="1273"/>
        <v>1651.2189676095236</v>
      </c>
      <c r="ME65" s="30">
        <f t="shared" si="1107"/>
        <v>4.8577787931526936E-2</v>
      </c>
      <c r="MF65" s="31">
        <f t="shared" si="1108"/>
        <v>1.316108998931061E-3</v>
      </c>
      <c r="MG65" s="139">
        <f t="shared" si="924"/>
        <v>1.0078160046528046</v>
      </c>
      <c r="MH65" s="32">
        <f t="shared" si="1274"/>
        <v>62.418112970007478</v>
      </c>
      <c r="MI65" s="33">
        <f t="shared" si="925"/>
        <v>72.199031272407652</v>
      </c>
      <c r="MJ65" s="33">
        <f t="shared" si="1275"/>
        <v>1.6910823582975001</v>
      </c>
      <c r="MK65" s="33">
        <f t="shared" si="926"/>
        <v>1.9530310155977828</v>
      </c>
      <c r="ML65" s="33">
        <f t="shared" si="1276"/>
        <v>1284.9105254999999</v>
      </c>
      <c r="MM65" s="30">
        <f t="shared" si="1277"/>
        <v>4.8577789450139797E-2</v>
      </c>
      <c r="MN65" s="31">
        <f t="shared" si="1278"/>
        <v>1.3161090400745574E-3</v>
      </c>
      <c r="MO65" s="139">
        <f t="shared" si="1279"/>
        <v>1.0078160048971445</v>
      </c>
      <c r="MP65" s="34">
        <v>3.2789934176507578</v>
      </c>
      <c r="MQ65" s="35">
        <v>3.8900934176507578</v>
      </c>
      <c r="MR65" s="35">
        <v>2.5330999999999997</v>
      </c>
      <c r="MS65" s="36">
        <v>2.9907999999999997</v>
      </c>
      <c r="MT65" s="34">
        <f t="shared" si="1280"/>
        <v>1.0894806060665607</v>
      </c>
      <c r="MU65" s="35">
        <f t="shared" si="1157"/>
        <v>1.0780132179397224</v>
      </c>
      <c r="MV65" s="35">
        <f t="shared" si="1281"/>
        <v>1.090653090698275</v>
      </c>
      <c r="MW65" s="36">
        <f t="shared" si="1282"/>
        <v>1.0959568618847022</v>
      </c>
      <c r="MX65" s="41">
        <f t="shared" si="1283"/>
        <v>3.5723997359504107</v>
      </c>
      <c r="MY65" s="271">
        <f t="shared" si="1284"/>
        <v>4.1935721232478258</v>
      </c>
      <c r="MZ65" s="42">
        <f t="shared" si="1285"/>
        <v>2.7627333440477999</v>
      </c>
      <c r="NA65" s="140">
        <f t="shared" si="1286"/>
        <v>3.2777877825247672</v>
      </c>
      <c r="NB65" s="34">
        <f t="shared" si="1287"/>
        <v>1.0894896274841102</v>
      </c>
      <c r="NC65" s="35">
        <f t="shared" si="1158"/>
        <v>1.077944724588175</v>
      </c>
      <c r="ND65" s="35">
        <f t="shared" si="1288"/>
        <v>1.090663538339588</v>
      </c>
      <c r="NE65" s="141">
        <f t="shared" si="1159"/>
        <v>1.0959640656188949</v>
      </c>
      <c r="NF65" s="37">
        <f t="shared" si="1289"/>
        <v>3.5724293171191737</v>
      </c>
      <c r="NG65" s="38">
        <f t="shared" si="1160"/>
        <v>4.1933056777118187</v>
      </c>
      <c r="NH65" s="38">
        <f t="shared" si="1290"/>
        <v>2.7627598089680099</v>
      </c>
      <c r="NI65" s="39">
        <f t="shared" si="1161"/>
        <v>3.2778093274529905</v>
      </c>
      <c r="NJ65" s="118">
        <f t="shared" si="1309"/>
        <v>-2.9581168762948806E-5</v>
      </c>
      <c r="NK65" s="118">
        <f t="shared" si="1310"/>
        <v>2.664455360070761E-4</v>
      </c>
      <c r="NL65" s="118">
        <f t="shared" si="1311"/>
        <v>-2.6464920209967602E-5</v>
      </c>
      <c r="NM65" s="118">
        <f t="shared" si="1312"/>
        <v>-2.1544928223260484E-5</v>
      </c>
      <c r="NN65" s="119">
        <f t="shared" si="1291"/>
        <v>0.51504951848498048</v>
      </c>
      <c r="NO65" s="120">
        <f t="shared" si="1292"/>
        <v>0.57920238647914157</v>
      </c>
      <c r="NP65" s="120">
        <f t="shared" si="1293"/>
        <v>0.29461998966618297</v>
      </c>
      <c r="NQ65" s="120">
        <f t="shared" si="1294"/>
        <v>1.802301310358639E-2</v>
      </c>
      <c r="NR65" s="120">
        <f>R65*JE65+0.005</f>
        <v>0.31681827191517653</v>
      </c>
      <c r="NS65" s="120">
        <f t="shared" si="1295"/>
        <v>0</v>
      </c>
      <c r="NT65" s="120">
        <f t="shared" si="1296"/>
        <v>0.61063834616170432</v>
      </c>
      <c r="NU65" s="120">
        <f t="shared" si="1297"/>
        <v>2.3986020916552043E-2</v>
      </c>
      <c r="NV65" s="120">
        <f t="shared" si="1298"/>
        <v>8.0625280391771563E-4</v>
      </c>
      <c r="NW65" s="120">
        <f t="shared" si="1299"/>
        <v>3.6363852881059283E-2</v>
      </c>
      <c r="NX65" s="120">
        <f t="shared" si="1300"/>
        <v>0.11565773580225792</v>
      </c>
      <c r="NY65" s="120">
        <f t="shared" si="1301"/>
        <v>0.87314905637710538</v>
      </c>
      <c r="NZ65" s="120">
        <f t="shared" si="1302"/>
        <v>0.16237648446114877</v>
      </c>
      <c r="OA65" s="120">
        <f t="shared" si="1303"/>
        <v>2.0156320097942891E-4</v>
      </c>
      <c r="OB65" s="120">
        <f t="shared" si="1304"/>
        <v>0.34235509678055775</v>
      </c>
      <c r="OC65" s="121">
        <f t="shared" si="1305"/>
        <v>0.30405808867746853</v>
      </c>
      <c r="OD65" s="4"/>
      <c r="OE65" s="4">
        <f t="shared" si="927"/>
        <v>25210.990775249986</v>
      </c>
      <c r="OF65" s="4"/>
      <c r="OG65" s="4"/>
      <c r="OH65" s="4">
        <f t="shared" si="928"/>
        <v>0</v>
      </c>
      <c r="OI65" s="4"/>
      <c r="OJ65" s="583">
        <f t="shared" si="929"/>
        <v>22505.433835227941</v>
      </c>
      <c r="OK65" s="284">
        <f t="shared" si="930"/>
        <v>1547.3430000000001</v>
      </c>
      <c r="OL65" s="584">
        <f t="shared" si="1313"/>
        <v>6.8754195601327686E-2</v>
      </c>
      <c r="OM65" s="585">
        <f t="shared" si="281"/>
        <v>2570.2599999999998</v>
      </c>
      <c r="ON65" s="284">
        <f t="shared" si="1314"/>
        <v>2698.7729999999997</v>
      </c>
      <c r="OO65" s="33">
        <f t="shared" si="1315"/>
        <v>1.7441336536243093</v>
      </c>
      <c r="OP65" s="586">
        <f t="shared" si="481"/>
        <v>5.116231077481638E-2</v>
      </c>
      <c r="OQ65" s="33">
        <f t="shared" si="931"/>
        <v>0.21455284022621246</v>
      </c>
      <c r="OR65" s="39">
        <f t="shared" si="932"/>
        <v>0.53137111214138899</v>
      </c>
      <c r="OS65" s="587">
        <f t="shared" ref="OS65:OS74" si="1317">OJ65</f>
        <v>22505.433835227941</v>
      </c>
      <c r="OT65" s="284">
        <f t="shared" si="976"/>
        <v>0</v>
      </c>
      <c r="OU65" s="584"/>
      <c r="OV65" s="585">
        <f t="shared" si="283"/>
        <v>226.64999999999998</v>
      </c>
      <c r="OW65" s="284">
        <f t="shared" si="1316"/>
        <v>237.98249999999999</v>
      </c>
      <c r="OX65" s="33"/>
      <c r="OY65" s="30">
        <f>PY65</f>
        <v>1.051090957837518E-2</v>
      </c>
      <c r="OZ65" s="33">
        <f>OW65/G65</f>
        <v>4.4344702933860045E-2</v>
      </c>
      <c r="PA65" s="588">
        <f>OZ65+NS65</f>
        <v>4.4344702933860045E-2</v>
      </c>
      <c r="PB65" s="32">
        <f t="shared" si="933"/>
        <v>4.1935721232478258</v>
      </c>
      <c r="PC65" s="589">
        <f t="shared" si="934"/>
        <v>1.0616732203531916</v>
      </c>
      <c r="PD65" s="590">
        <f t="shared" si="297"/>
        <v>4.4522032208718905</v>
      </c>
      <c r="PE65" s="591">
        <f t="shared" si="935"/>
        <v>0.51504951848498048</v>
      </c>
      <c r="PF65" s="592">
        <f t="shared" si="936"/>
        <v>0.57920238647914157</v>
      </c>
      <c r="PG65" s="592">
        <f t="shared" si="937"/>
        <v>0.29461998966618297</v>
      </c>
      <c r="PH65" s="592">
        <f t="shared" si="938"/>
        <v>1.802301310358639E-2</v>
      </c>
      <c r="PI65" s="593">
        <f t="shared" si="284"/>
        <v>0.53137111214138899</v>
      </c>
      <c r="PJ65" s="593">
        <f t="shared" si="285"/>
        <v>4.4344702933860045E-2</v>
      </c>
      <c r="PK65" s="592">
        <f t="shared" si="939"/>
        <v>0.61063834616170432</v>
      </c>
      <c r="PL65" s="592">
        <f t="shared" si="940"/>
        <v>2.3986020916552043E-2</v>
      </c>
      <c r="PM65" s="592">
        <f t="shared" si="941"/>
        <v>8.0625280391771563E-4</v>
      </c>
      <c r="PN65" s="592">
        <f t="shared" si="942"/>
        <v>3.6363852881059283E-2</v>
      </c>
      <c r="PO65" s="592">
        <f t="shared" si="943"/>
        <v>0.11565773580225792</v>
      </c>
      <c r="PP65" s="592">
        <f t="shared" si="944"/>
        <v>0.87314905637710538</v>
      </c>
      <c r="PQ65" s="592">
        <f t="shared" si="945"/>
        <v>0.16237648446114877</v>
      </c>
      <c r="PR65" s="592">
        <f t="shared" si="946"/>
        <v>2.0156320097942891E-4</v>
      </c>
      <c r="PS65" s="592">
        <f t="shared" si="947"/>
        <v>0.34235509678055775</v>
      </c>
      <c r="PT65" s="594">
        <f t="shared" si="948"/>
        <v>0.30405808867746853</v>
      </c>
      <c r="PU65" s="334"/>
      <c r="PV65" s="310">
        <f t="shared" si="286"/>
        <v>4.4522032208718905</v>
      </c>
      <c r="PW65" s="281">
        <f t="shared" si="287"/>
        <v>0</v>
      </c>
      <c r="PX65" s="4">
        <f>PV65/PB65</f>
        <v>1.0616732203531916</v>
      </c>
      <c r="PY65" s="444">
        <f>PX65-1-OP65</f>
        <v>1.051090957837518E-2</v>
      </c>
      <c r="QA65" s="133">
        <f t="shared" si="288"/>
        <v>1700.2527789735821</v>
      </c>
      <c r="QB65" s="323">
        <f t="shared" si="289"/>
        <v>0</v>
      </c>
      <c r="QC65" s="258"/>
      <c r="QD65" s="323">
        <v>0</v>
      </c>
      <c r="QF65" s="133">
        <f t="shared" si="949"/>
        <v>2851.6827789735848</v>
      </c>
      <c r="QH65" s="133">
        <f t="shared" si="290"/>
        <v>237.98249999999999</v>
      </c>
      <c r="QJ65" s="390">
        <f>'лист 1'!E105</f>
        <v>2570.2599999999998</v>
      </c>
      <c r="QK65" s="390">
        <f>'лист 1'!F105</f>
        <v>226.64999999999998</v>
      </c>
      <c r="QM65" s="389">
        <f t="shared" si="291"/>
        <v>0</v>
      </c>
      <c r="QN65" s="389">
        <f t="shared" si="292"/>
        <v>0</v>
      </c>
      <c r="QP65" s="4">
        <f t="shared" si="293"/>
        <v>22505.433835227941</v>
      </c>
      <c r="QQ65" s="4">
        <f t="shared" si="294"/>
        <v>23893.416415292129</v>
      </c>
      <c r="QS65" s="395">
        <f t="shared" si="295"/>
        <v>15.51786585744388</v>
      </c>
      <c r="QU65" s="5">
        <v>1</v>
      </c>
    </row>
    <row r="66" spans="1:463" ht="15.05" customHeight="1" x14ac:dyDescent="0.3">
      <c r="A66" s="452">
        <f t="shared" si="639"/>
        <v>55</v>
      </c>
      <c r="B66" s="25" t="s">
        <v>388</v>
      </c>
      <c r="C66" s="26">
        <v>9</v>
      </c>
      <c r="D66" s="256">
        <v>2166.8000000000002</v>
      </c>
      <c r="E66" s="27">
        <v>2166.8000000000002</v>
      </c>
      <c r="F66" s="28">
        <v>234.2</v>
      </c>
      <c r="G66" s="311">
        <f t="shared" si="280"/>
        <v>1932.6000000000001</v>
      </c>
      <c r="H66" s="27"/>
      <c r="I66" s="257"/>
      <c r="J66" s="32">
        <v>3.3388793119511799</v>
      </c>
      <c r="K66" s="33">
        <v>3.8986793119511804</v>
      </c>
      <c r="L66" s="33">
        <v>2.7041000000000004</v>
      </c>
      <c r="M66" s="122">
        <v>3.0515000000000003</v>
      </c>
      <c r="N66" s="1">
        <v>0.34739999999999999</v>
      </c>
      <c r="O66" s="2">
        <v>0.6341</v>
      </c>
      <c r="P66" s="2">
        <v>0.28737931195117972</v>
      </c>
      <c r="Q66" s="2">
        <v>1.8499999999999999E-2</v>
      </c>
      <c r="R66" s="2">
        <v>0.2404</v>
      </c>
      <c r="S66" s="2">
        <v>2.47E-2</v>
      </c>
      <c r="T66" s="2">
        <v>0.65339999999999998</v>
      </c>
      <c r="U66" s="2">
        <v>2.9499999999999998E-2</v>
      </c>
      <c r="V66" s="2">
        <v>1E-3</v>
      </c>
      <c r="W66" s="2">
        <v>0.04</v>
      </c>
      <c r="X66" s="2">
        <v>5.4699999999999999E-2</v>
      </c>
      <c r="Y66" s="2">
        <v>0.74919999999999998</v>
      </c>
      <c r="Z66" s="2">
        <v>0.18540000000000001</v>
      </c>
      <c r="AA66" s="2">
        <v>5.0000000000000001E-4</v>
      </c>
      <c r="AB66" s="2">
        <v>0.33779999999999999</v>
      </c>
      <c r="AC66" s="3">
        <v>0.29470000000000002</v>
      </c>
      <c r="AD66" s="123">
        <v>290.2</v>
      </c>
      <c r="AE66" s="60">
        <v>63.844000000000001</v>
      </c>
      <c r="AF66" s="60">
        <v>195.31998060000001</v>
      </c>
      <c r="AG66" s="60">
        <f t="shared" si="832"/>
        <v>19.331599759904403</v>
      </c>
      <c r="AH66" s="60">
        <f t="shared" si="833"/>
        <v>61.123434728964</v>
      </c>
      <c r="AI66" s="60">
        <v>7.4706291073750002</v>
      </c>
      <c r="AJ66" s="60">
        <v>40.648926543882297</v>
      </c>
      <c r="AK66" s="60">
        <f t="shared" si="834"/>
        <v>0.78635348399140303</v>
      </c>
      <c r="AL66" s="60">
        <f t="shared" si="835"/>
        <v>23.790515940484905</v>
      </c>
      <c r="AM66" s="60">
        <v>29.874176812562865</v>
      </c>
      <c r="AN66" s="124">
        <v>752.82925567658413</v>
      </c>
      <c r="AO66" s="123">
        <v>510.94</v>
      </c>
      <c r="AP66" s="60">
        <v>112.4068</v>
      </c>
      <c r="AQ66" s="60">
        <v>343.88969982000003</v>
      </c>
      <c r="AR66" s="60">
        <f t="shared" si="836"/>
        <v>34.036139149984685</v>
      </c>
      <c r="AS66" s="60">
        <f t="shared" si="837"/>
        <v>107.6168426616708</v>
      </c>
      <c r="AT66" s="125">
        <v>49.005806857233303</v>
      </c>
      <c r="AU66" s="126">
        <v>8.6220672227795276</v>
      </c>
      <c r="AV66" s="60">
        <v>74.185688387438034</v>
      </c>
      <c r="AW66" s="60">
        <f t="shared" si="838"/>
        <v>1.4351221418549889</v>
      </c>
      <c r="AX66" s="60">
        <f t="shared" si="839"/>
        <v>43.418509471139082</v>
      </c>
      <c r="AY66" s="60">
        <v>54.521399753233574</v>
      </c>
      <c r="AZ66" s="124">
        <v>1373.9392737814858</v>
      </c>
      <c r="BA66" s="127">
        <v>79</v>
      </c>
      <c r="BB66" s="60">
        <v>402.67616666666663</v>
      </c>
      <c r="BC66" s="60">
        <v>41.9933643954856</v>
      </c>
      <c r="BD66" s="61">
        <v>33.59469151638848</v>
      </c>
      <c r="BE66" s="61">
        <v>8.3986728790971199</v>
      </c>
      <c r="BF66" s="60">
        <v>15.747514374999998</v>
      </c>
      <c r="BG66" s="61">
        <v>12.598011499999998</v>
      </c>
      <c r="BH66" s="61">
        <v>3.1495028749999996</v>
      </c>
      <c r="BI66" s="60">
        <v>33.610444316912108</v>
      </c>
      <c r="BJ66" s="61">
        <f t="shared" si="840"/>
        <v>19.671117524470517</v>
      </c>
      <c r="BK66" s="60">
        <f t="shared" si="841"/>
        <v>0.65019404531066483</v>
      </c>
      <c r="BL66" s="60">
        <v>24.70137448770322</v>
      </c>
      <c r="BM66" s="124">
        <v>622.47463709012095</v>
      </c>
      <c r="BN66" s="123">
        <v>14.66</v>
      </c>
      <c r="BO66" s="60">
        <v>3.2252000000000001</v>
      </c>
      <c r="BP66" s="60">
        <v>9.8669569799999994</v>
      </c>
      <c r="BQ66" s="60">
        <f t="shared" si="842"/>
        <v>0.97657220013851997</v>
      </c>
      <c r="BR66" s="60">
        <f t="shared" si="843"/>
        <v>3.0877655173211997</v>
      </c>
      <c r="BS66" s="60">
        <v>1.9001830263916699</v>
      </c>
      <c r="BT66" s="60">
        <v>2.1646208204665918</v>
      </c>
      <c r="BU66" s="60">
        <f t="shared" si="844"/>
        <v>4.1874589771926221E-2</v>
      </c>
      <c r="BV66" s="60">
        <f t="shared" si="845"/>
        <v>1.2668832983528413</v>
      </c>
      <c r="BW66" s="60">
        <v>1.5908480413429134</v>
      </c>
      <c r="BX66" s="124">
        <v>40.089370641841413</v>
      </c>
      <c r="BY66" s="59">
        <v>343.51</v>
      </c>
      <c r="BZ66" s="60">
        <v>25.076229999999999</v>
      </c>
      <c r="CA66" s="61">
        <f t="shared" si="846"/>
        <v>14.676314979639999</v>
      </c>
      <c r="CB66" s="61">
        <f t="shared" si="847"/>
        <v>0.48509966934999998</v>
      </c>
      <c r="CC66" s="60">
        <v>18.429311500000001</v>
      </c>
      <c r="CD66" s="62">
        <v>464.41864979999997</v>
      </c>
      <c r="CE66" s="123">
        <v>35.299999999999997</v>
      </c>
      <c r="CF66" s="60">
        <v>2.5768999999999997</v>
      </c>
      <c r="CG66" s="61">
        <f t="shared" si="848"/>
        <v>1.5081771091999998</v>
      </c>
      <c r="CH66" s="61">
        <f t="shared" si="849"/>
        <v>4.9850130499999999E-2</v>
      </c>
      <c r="CI66" s="60">
        <v>1.893845</v>
      </c>
      <c r="CJ66" s="124">
        <v>47.724893999999999</v>
      </c>
      <c r="CK66" s="128">
        <v>523.84911595061214</v>
      </c>
      <c r="CL66" s="129">
        <v>115.24680550913467</v>
      </c>
      <c r="CM66" s="129">
        <v>53.805630608016024</v>
      </c>
      <c r="CN66" s="130">
        <v>34.455027637726026</v>
      </c>
      <c r="CO66" s="131">
        <f t="shared" si="1167"/>
        <v>16.795103222009551</v>
      </c>
      <c r="CP66" s="129">
        <v>352.57821903790739</v>
      </c>
      <c r="CQ66" s="131">
        <f t="shared" si="850"/>
        <v>34.896076651057847</v>
      </c>
      <c r="CR66" s="129">
        <v>110.33582786572273</v>
      </c>
      <c r="CS66" s="129">
        <v>76.320023290713877</v>
      </c>
      <c r="CT66" s="131">
        <f t="shared" si="851"/>
        <v>1.47641085055886</v>
      </c>
      <c r="CU66" s="131">
        <f t="shared" si="852"/>
        <v>44.667667391309529</v>
      </c>
      <c r="CV66" s="129">
        <f t="shared" si="1168"/>
        <v>1121.7997943963842</v>
      </c>
      <c r="CW66" s="124">
        <f t="shared" si="1169"/>
        <v>1413.467740939444</v>
      </c>
      <c r="CX66" s="123">
        <v>47.303050000000006</v>
      </c>
      <c r="CY66" s="60">
        <v>3.4531226500000001</v>
      </c>
      <c r="CZ66" s="60">
        <f t="shared" si="853"/>
        <v>6.6800657664250002E-2</v>
      </c>
      <c r="DA66" s="60">
        <f t="shared" si="854"/>
        <v>2.0210021871202</v>
      </c>
      <c r="DB66" s="60">
        <v>2.5378086325</v>
      </c>
      <c r="DC66" s="124">
        <v>63.952777539000003</v>
      </c>
      <c r="DD66" s="123">
        <v>1.5399</v>
      </c>
      <c r="DE66" s="60">
        <v>0.1124127</v>
      </c>
      <c r="DF66" s="60">
        <f t="shared" si="855"/>
        <v>2.1746236815000002E-3</v>
      </c>
      <c r="DG66" s="60">
        <f t="shared" si="856"/>
        <v>6.5791556103600005E-2</v>
      </c>
      <c r="DH66" s="60">
        <v>8.2615635000000007E-2</v>
      </c>
      <c r="DI66" s="124">
        <v>2.081914002</v>
      </c>
      <c r="DJ66" s="59">
        <v>33.537100336344004</v>
      </c>
      <c r="DK66" s="60">
        <v>7.3781620739956812</v>
      </c>
      <c r="DL66" s="60">
        <v>0.55253852576448981</v>
      </c>
      <c r="DM66" s="60">
        <v>22.572245992677342</v>
      </c>
      <c r="DN66" s="60">
        <f t="shared" si="857"/>
        <v>2.2340654748792472</v>
      </c>
      <c r="DO66" s="60">
        <f t="shared" si="858"/>
        <v>7.0637586609484471</v>
      </c>
      <c r="DP66" s="60">
        <v>4.674923425801051</v>
      </c>
      <c r="DQ66" s="60">
        <f t="shared" si="859"/>
        <v>9.0436393672121335E-2</v>
      </c>
      <c r="DR66" s="60">
        <f t="shared" si="860"/>
        <v>2.7360830835717298</v>
      </c>
      <c r="DS66" s="60">
        <v>3.4357485177291283</v>
      </c>
      <c r="DT66" s="62">
        <v>86.580862646774037</v>
      </c>
      <c r="DU66" s="123">
        <v>45.59</v>
      </c>
      <c r="DV66" s="60">
        <v>10.0298</v>
      </c>
      <c r="DW66" s="60">
        <v>30.684486270000001</v>
      </c>
      <c r="DX66" s="60">
        <f t="shared" si="861"/>
        <v>3.0369663440869803</v>
      </c>
      <c r="DY66" s="60">
        <f t="shared" si="862"/>
        <v>9.6024031333337998</v>
      </c>
      <c r="DZ66" s="60">
        <v>0.88211286441666703</v>
      </c>
      <c r="EA66" s="60">
        <v>0.43835109093750002</v>
      </c>
      <c r="EB66" s="60"/>
      <c r="EC66" s="60">
        <v>6.3966067664508541</v>
      </c>
      <c r="ED66" s="60">
        <f t="shared" si="863"/>
        <v>0.12374235789699178</v>
      </c>
      <c r="EE66" s="60">
        <f t="shared" si="864"/>
        <v>3.7437292489871585</v>
      </c>
      <c r="EF66" s="60">
        <v>4.7010678495902516</v>
      </c>
      <c r="EG66" s="124">
        <v>118.46690980967433</v>
      </c>
      <c r="EH66" s="128">
        <v>349.23003496666661</v>
      </c>
      <c r="EI66" s="129">
        <v>76.830607692666646</v>
      </c>
      <c r="EJ66" s="129">
        <v>539.66987754021704</v>
      </c>
      <c r="EK66" s="129">
        <v>235.05032272441989</v>
      </c>
      <c r="EL66" s="129">
        <f t="shared" si="865"/>
        <v>23.263870641326736</v>
      </c>
      <c r="EM66" s="129">
        <v>73.556647993379954</v>
      </c>
      <c r="EN66" s="129">
        <v>87.65700153344973</v>
      </c>
      <c r="EO66" s="129">
        <f t="shared" si="866"/>
        <v>1.6957246946645852</v>
      </c>
      <c r="EP66" s="129">
        <f t="shared" si="867"/>
        <v>51.302837973479058</v>
      </c>
      <c r="EQ66" s="129">
        <v>1288.4378444574199</v>
      </c>
      <c r="ER66" s="124">
        <v>1623.4316840163492</v>
      </c>
      <c r="ES66" s="123">
        <v>150.61000000000001</v>
      </c>
      <c r="ET66" s="60">
        <v>33.1342</v>
      </c>
      <c r="EU66" s="60">
        <v>101.36851233</v>
      </c>
      <c r="EV66" s="60">
        <f t="shared" si="868"/>
        <v>10.032847139349421</v>
      </c>
      <c r="EW66" s="60">
        <f t="shared" si="869"/>
        <v>31.722262248550201</v>
      </c>
      <c r="EX66" s="60">
        <v>11.9516905508</v>
      </c>
      <c r="EY66" s="60">
        <v>21.6857014102984</v>
      </c>
      <c r="EZ66" s="60">
        <f t="shared" si="870"/>
        <v>0.41950989378222259</v>
      </c>
      <c r="FA66" s="60">
        <f t="shared" si="871"/>
        <v>12.691947093002524</v>
      </c>
      <c r="FB66" s="60">
        <v>15.9375052145549</v>
      </c>
      <c r="FC66" s="124">
        <v>401.62513140678396</v>
      </c>
      <c r="FD66" s="123">
        <v>0.83333333333333293</v>
      </c>
      <c r="FE66" s="60">
        <v>6.0833333333333302E-2</v>
      </c>
      <c r="FF66" s="60">
        <f t="shared" si="872"/>
        <v>1.1768208333333328E-3</v>
      </c>
      <c r="FG66" s="60">
        <f t="shared" si="873"/>
        <v>3.5603803333333316E-2</v>
      </c>
      <c r="FH66" s="60">
        <v>4.4708333333333301E-2</v>
      </c>
      <c r="FI66" s="124">
        <v>1.1266499999999995</v>
      </c>
      <c r="FJ66" s="123">
        <v>541.39902833333394</v>
      </c>
      <c r="FK66" s="60">
        <v>39.522129068333399</v>
      </c>
      <c r="FL66" s="60">
        <f t="shared" si="874"/>
        <v>0.76455558682690961</v>
      </c>
      <c r="FM66" s="60">
        <f t="shared" si="875"/>
        <v>23.131037435565354</v>
      </c>
      <c r="FN66" s="60">
        <v>29.045999999999999</v>
      </c>
      <c r="FO66" s="124">
        <v>731.96058888200082</v>
      </c>
      <c r="FP66" s="123">
        <v>421.29441666666577</v>
      </c>
      <c r="FQ66" s="60">
        <v>30.754492416666601</v>
      </c>
      <c r="FR66" s="60">
        <f t="shared" si="876"/>
        <v>0.59494565580041547</v>
      </c>
      <c r="FS66" s="60">
        <f t="shared" si="877"/>
        <v>17.999620267717628</v>
      </c>
      <c r="FT66" s="60">
        <v>22.602445454166599</v>
      </c>
      <c r="FU66" s="62">
        <v>569.58162544499874</v>
      </c>
      <c r="FV66" s="132">
        <f t="shared" si="1170"/>
        <v>2340.7118265294193</v>
      </c>
      <c r="FW66" s="133">
        <f t="shared" si="1171"/>
        <v>652.64115881379314</v>
      </c>
      <c r="FX66" s="133">
        <f t="shared" si="1172"/>
        <v>71.609873461177557</v>
      </c>
      <c r="FY66" s="133">
        <f t="shared" si="1173"/>
        <v>402.67616666666663</v>
      </c>
      <c r="FZ66" s="133">
        <f t="shared" si="1174"/>
        <v>343.51</v>
      </c>
      <c r="GA66" s="133">
        <f t="shared" si="1175"/>
        <v>35.299999999999997</v>
      </c>
      <c r="GB66" s="133">
        <f t="shared" si="1176"/>
        <v>47.303050000000006</v>
      </c>
      <c r="GC66" s="133">
        <f t="shared" si="1177"/>
        <v>1.5399</v>
      </c>
      <c r="GD66" s="133">
        <f t="shared" si="1178"/>
        <v>541.39902833333394</v>
      </c>
      <c r="GE66" s="133">
        <f t="shared" si="1179"/>
        <v>421.29441666666577</v>
      </c>
      <c r="GF66" s="133">
        <f t="shared" si="1180"/>
        <v>1291.3304237550046</v>
      </c>
      <c r="GG66" s="134">
        <f t="shared" si="1181"/>
        <v>493.01291022806708</v>
      </c>
      <c r="GH66" s="134">
        <f t="shared" si="1182"/>
        <v>127.80813736072784</v>
      </c>
      <c r="GI66" s="133">
        <f t="shared" si="1183"/>
        <v>448.90005666374634</v>
      </c>
      <c r="GJ66" s="134">
        <f t="shared" si="1184"/>
        <v>320.52674280344246</v>
      </c>
      <c r="GK66" s="135">
        <f t="shared" si="1185"/>
        <v>8.6839715961601733</v>
      </c>
      <c r="GL66" s="132">
        <f t="shared" si="1186"/>
        <v>6598.215900889807</v>
      </c>
      <c r="GM66" s="136">
        <f t="shared" si="1187"/>
        <v>8313.752035121157</v>
      </c>
      <c r="GN66" s="114">
        <f t="shared" si="1188"/>
        <v>7232.0268658761579</v>
      </c>
      <c r="GO66" s="115">
        <f t="shared" si="1189"/>
        <v>3921.8090467322709</v>
      </c>
      <c r="GP66" s="115">
        <f t="shared" si="1190"/>
        <v>260.7848295726431</v>
      </c>
      <c r="GQ66" s="30">
        <f t="shared" si="1191"/>
        <v>0.54228352845826233</v>
      </c>
      <c r="GR66" s="31">
        <f t="shared" si="1192"/>
        <v>3.6059715265044041E-2</v>
      </c>
      <c r="GS66" s="137">
        <f t="shared" si="878"/>
        <v>1.0905614788039648</v>
      </c>
      <c r="GT66" s="116">
        <f t="shared" si="1193"/>
        <v>8313.752035121157</v>
      </c>
      <c r="GU66" s="115">
        <f t="shared" ref="GU66:GU78" si="1318">(FV66+GG66+GJ66)*1.05*1.2</f>
        <v>3974.3568642467708</v>
      </c>
      <c r="GV66" s="115">
        <f t="shared" ref="GV66:GV78" si="1319">(FX66+GH66+GK66)*1.05*1.2</f>
        <v>262.20849784676261</v>
      </c>
      <c r="GW66" s="24">
        <f t="shared" si="1306"/>
        <v>0.47804611533483776</v>
      </c>
      <c r="GX66" s="117">
        <f t="shared" si="1307"/>
        <v>3.1539128992429881E-2</v>
      </c>
      <c r="GY66" s="137">
        <f t="shared" si="879"/>
        <v>1.0797952373538964</v>
      </c>
      <c r="GZ66" s="114">
        <f t="shared" si="1308"/>
        <v>5856.7229731094521</v>
      </c>
      <c r="HA66" s="115">
        <f t="shared" si="1194"/>
        <v>3314.9454399045781</v>
      </c>
      <c r="HB66" s="115">
        <f t="shared" si="1195"/>
        <v>176.4141581875935</v>
      </c>
      <c r="HC66" s="30">
        <f t="shared" si="1196"/>
        <v>0.56600687024549612</v>
      </c>
      <c r="HD66" s="31">
        <f t="shared" si="1197"/>
        <v>3.0121649768578975E-2</v>
      </c>
      <c r="HE66" s="137">
        <f t="shared" si="880"/>
        <v>1.0933591201166222</v>
      </c>
      <c r="HF66" s="114">
        <f t="shared" si="1198"/>
        <v>6609.5522287860367</v>
      </c>
      <c r="HG66" s="115">
        <f t="shared" si="1199"/>
        <v>3891.5706048736547</v>
      </c>
      <c r="HH66" s="115">
        <f t="shared" si="1200"/>
        <v>201.76277927490221</v>
      </c>
      <c r="HI66" s="30">
        <f t="shared" si="1201"/>
        <v>0.58877976452398983</v>
      </c>
      <c r="HJ66" s="31">
        <f t="shared" si="1202"/>
        <v>3.0525937656741928E-2</v>
      </c>
      <c r="HK66" s="138">
        <f t="shared" si="881"/>
        <v>1.0969902568439385</v>
      </c>
      <c r="HL66" s="29">
        <f t="shared" si="1203"/>
        <v>3.6412531599894433</v>
      </c>
      <c r="HM66" s="30">
        <f t="shared" si="1204"/>
        <v>4.2097753530150506</v>
      </c>
      <c r="HN66" s="30">
        <f t="shared" si="1205"/>
        <v>2.9565523967073584</v>
      </c>
      <c r="HO66" s="31">
        <f t="shared" si="1206"/>
        <v>3.3474657687592786</v>
      </c>
      <c r="HR66" s="32">
        <f t="shared" si="1207"/>
        <v>457.63901981672763</v>
      </c>
      <c r="HS66" s="33">
        <f t="shared" si="882"/>
        <v>529.35105422200888</v>
      </c>
      <c r="HT66" s="33">
        <f t="shared" si="1208"/>
        <v>20.117953243895805</v>
      </c>
      <c r="HU66" s="33">
        <f t="shared" si="883"/>
        <v>23.234224201375266</v>
      </c>
      <c r="HV66" s="33">
        <f t="shared" si="1209"/>
        <v>597.48353625125719</v>
      </c>
      <c r="HW66" s="30">
        <f t="shared" si="1038"/>
        <v>0.76594415084314327</v>
      </c>
      <c r="HX66" s="31">
        <f t="shared" si="1039"/>
        <v>3.3671142421965727E-2</v>
      </c>
      <c r="HY66" s="139">
        <f t="shared" si="884"/>
        <v>1.1252391083982831</v>
      </c>
      <c r="HZ66" s="32">
        <f t="shared" si="1210"/>
        <v>807.60992960202805</v>
      </c>
      <c r="IA66" s="33">
        <f t="shared" si="885"/>
        <v>934.1624055706659</v>
      </c>
      <c r="IB66" s="33">
        <f t="shared" si="1211"/>
        <v>44.093328514619202</v>
      </c>
      <c r="IC66" s="33">
        <f t="shared" si="886"/>
        <v>50.923385101533718</v>
      </c>
      <c r="ID66" s="33">
        <f t="shared" si="1212"/>
        <v>1090.4279950646712</v>
      </c>
      <c r="IE66" s="30">
        <f t="shared" si="1043"/>
        <v>0.74063572584096227</v>
      </c>
      <c r="IF66" s="31">
        <f t="shared" si="1044"/>
        <v>4.043671724697797E-2</v>
      </c>
      <c r="IG66" s="139">
        <f t="shared" si="887"/>
        <v>1.1223212657408359</v>
      </c>
      <c r="IH66" s="32">
        <f t="shared" si="1213"/>
        <v>23.998763379854029</v>
      </c>
      <c r="II66" s="33">
        <f t="shared" si="888"/>
        <v>27.759369601477157</v>
      </c>
      <c r="IJ66" s="33">
        <f t="shared" si="1214"/>
        <v>46.842897061699141</v>
      </c>
      <c r="IK66" s="33">
        <f t="shared" si="889"/>
        <v>54.098861816556337</v>
      </c>
      <c r="IL66" s="33">
        <f t="shared" si="1215"/>
        <v>494.02748975406422</v>
      </c>
      <c r="IM66" s="30">
        <f t="shared" si="1216"/>
        <v>4.8577789450139804E-2</v>
      </c>
      <c r="IN66" s="31">
        <f t="shared" si="1217"/>
        <v>9.4818401876823444E-2</v>
      </c>
      <c r="IO66" s="139">
        <f t="shared" si="890"/>
        <v>1.0222995100575569</v>
      </c>
      <c r="IP66" s="32">
        <f t="shared" si="1218"/>
        <v>23.197871555122333</v>
      </c>
      <c r="IQ66" s="33">
        <f t="shared" si="891"/>
        <v>26.832978027810004</v>
      </c>
      <c r="IR66" s="33">
        <f t="shared" si="1219"/>
        <v>1.0184467899104461</v>
      </c>
      <c r="IS66" s="33">
        <f t="shared" si="892"/>
        <v>1.1762041976675743</v>
      </c>
      <c r="IT66" s="33">
        <f t="shared" si="1220"/>
        <v>31.816960826858264</v>
      </c>
      <c r="IU66" s="30">
        <f t="shared" si="1221"/>
        <v>0.7291039418051477</v>
      </c>
      <c r="IV66" s="31">
        <f t="shared" si="1222"/>
        <v>3.2009556018019331E-2</v>
      </c>
      <c r="IW66" s="139">
        <f t="shared" si="893"/>
        <v>1.1192088679080578</v>
      </c>
      <c r="IX66" s="32">
        <f t="shared" si="1223"/>
        <v>17.905104275160799</v>
      </c>
      <c r="IY66" s="33">
        <f t="shared" si="894"/>
        <v>20.710834115078498</v>
      </c>
      <c r="IZ66" s="33">
        <f t="shared" si="1224"/>
        <v>0.48509966934999998</v>
      </c>
      <c r="JA66" s="33">
        <f t="shared" si="895"/>
        <v>0.56024160813231505</v>
      </c>
      <c r="JB66" s="33">
        <f t="shared" si="1225"/>
        <v>368.58622999999994</v>
      </c>
      <c r="JC66" s="30">
        <f t="shared" si="1226"/>
        <v>4.8577789450139797E-2</v>
      </c>
      <c r="JD66" s="31">
        <f t="shared" si="1227"/>
        <v>1.3161090400745574E-3</v>
      </c>
      <c r="JE66" s="139">
        <f t="shared" si="1228"/>
        <v>1.0078160048971445</v>
      </c>
      <c r="JF66" s="32">
        <f t="shared" si="1229"/>
        <v>1.8399760732239998</v>
      </c>
      <c r="JG66" s="33">
        <f t="shared" si="896"/>
        <v>2.1283003238982006</v>
      </c>
      <c r="JH66" s="33">
        <f t="shared" si="1230"/>
        <v>4.9850130499999999E-2</v>
      </c>
      <c r="JI66" s="33">
        <f t="shared" si="897"/>
        <v>5.757191571445E-2</v>
      </c>
      <c r="JJ66" s="33">
        <f t="shared" si="1231"/>
        <v>37.876899999999999</v>
      </c>
      <c r="JK66" s="30">
        <f t="shared" si="1232"/>
        <v>4.857778945013979E-2</v>
      </c>
      <c r="JL66" s="31">
        <f t="shared" si="1233"/>
        <v>1.3161090400745574E-3</v>
      </c>
      <c r="JM66" s="139">
        <f t="shared" si="1234"/>
        <v>1.0078160048971445</v>
      </c>
      <c r="JN66" s="32">
        <f t="shared" si="1235"/>
        <v>828.20018567332625</v>
      </c>
      <c r="JO66" s="33">
        <f t="shared" si="898"/>
        <v>957.97915476833657</v>
      </c>
      <c r="JP66" s="33">
        <f t="shared" si="1236"/>
        <v>53.167590723626255</v>
      </c>
      <c r="JQ66" s="33">
        <f t="shared" si="899"/>
        <v>61.403250526715965</v>
      </c>
      <c r="JR66" s="33">
        <f t="shared" si="1237"/>
        <v>1121.7997943963842</v>
      </c>
      <c r="JS66" s="30">
        <f t="shared" si="1238"/>
        <v>0.73827806869849055</v>
      </c>
      <c r="JT66" s="31">
        <f t="shared" si="1239"/>
        <v>4.7394901469236375E-2</v>
      </c>
      <c r="JU66" s="139">
        <f t="shared" si="900"/>
        <v>1.1230296436026381</v>
      </c>
      <c r="JV66" s="32">
        <f t="shared" si="1240"/>
        <v>2.465622668286644</v>
      </c>
      <c r="JW66" s="33">
        <f t="shared" si="901"/>
        <v>2.8519857404071614</v>
      </c>
      <c r="JX66" s="33">
        <f t="shared" si="1241"/>
        <v>6.6800657664250002E-2</v>
      </c>
      <c r="JY66" s="33">
        <f t="shared" si="902"/>
        <v>7.7148079536442329E-2</v>
      </c>
      <c r="JZ66" s="33">
        <f t="shared" si="1242"/>
        <v>50.756172650000003</v>
      </c>
      <c r="KA66" s="30">
        <f t="shared" si="1243"/>
        <v>4.857778945013979E-2</v>
      </c>
      <c r="KB66" s="31">
        <f t="shared" si="1244"/>
        <v>1.3161090400745572E-3</v>
      </c>
      <c r="KC66" s="139">
        <f t="shared" si="903"/>
        <v>1.0078160048971445</v>
      </c>
      <c r="KD66" s="32">
        <f t="shared" si="1245"/>
        <v>8.0265698446392003E-2</v>
      </c>
      <c r="KE66" s="33">
        <f t="shared" si="904"/>
        <v>9.2843333392941638E-2</v>
      </c>
      <c r="KF66" s="33">
        <f t="shared" si="1246"/>
        <v>2.1746236815000002E-3</v>
      </c>
      <c r="KG66" s="33">
        <f t="shared" si="905"/>
        <v>2.5114728897643501E-3</v>
      </c>
      <c r="KH66" s="33">
        <f t="shared" si="1247"/>
        <v>1.6523127</v>
      </c>
      <c r="KI66" s="30">
        <f t="shared" si="1248"/>
        <v>4.8577789450139797E-2</v>
      </c>
      <c r="KJ66" s="31">
        <f t="shared" si="1249"/>
        <v>1.3161090400745574E-3</v>
      </c>
      <c r="KK66" s="139">
        <f t="shared" si="906"/>
        <v>1.0078160048971445</v>
      </c>
      <c r="KL66" s="32">
        <f t="shared" si="1250"/>
        <v>52.871069338654301</v>
      </c>
      <c r="KM66" s="33">
        <f t="shared" si="907"/>
        <v>61.155965904021436</v>
      </c>
      <c r="KN66" s="33">
        <f t="shared" si="1251"/>
        <v>2.3245018685513688</v>
      </c>
      <c r="KO66" s="33">
        <f t="shared" si="908"/>
        <v>2.6845672079899758</v>
      </c>
      <c r="KP66" s="33">
        <f t="shared" si="1252"/>
        <v>68.714970354582576</v>
      </c>
      <c r="KQ66" s="30">
        <f t="shared" si="1253"/>
        <v>0.76942577528345468</v>
      </c>
      <c r="KR66" s="31">
        <f t="shared" si="1254"/>
        <v>3.3828172471828018E-2</v>
      </c>
      <c r="KS66" s="139">
        <f t="shared" si="909"/>
        <v>1.1258090029028036</v>
      </c>
      <c r="KT66" s="32">
        <f t="shared" si="1255"/>
        <v>71.902081506431571</v>
      </c>
      <c r="KU66" s="33">
        <f t="shared" si="910"/>
        <v>83.169137678489406</v>
      </c>
      <c r="KV66" s="33">
        <f t="shared" si="1256"/>
        <v>3.1607087019839719</v>
      </c>
      <c r="KW66" s="33">
        <f t="shared" si="911"/>
        <v>3.6503024799212893</v>
      </c>
      <c r="KX66" s="33">
        <f t="shared" si="1257"/>
        <v>94.021356991805035</v>
      </c>
      <c r="KY66" s="30">
        <f t="shared" si="1087"/>
        <v>0.76474200976166096</v>
      </c>
      <c r="KZ66" s="31">
        <f t="shared" si="1088"/>
        <v>3.3616922825943273E-2</v>
      </c>
      <c r="LA66" s="139">
        <f t="shared" si="912"/>
        <v>1.1250423342753908</v>
      </c>
      <c r="LB66" s="32">
        <f t="shared" si="1258"/>
        <v>578.38921553890123</v>
      </c>
      <c r="LC66" s="33">
        <f t="shared" si="913"/>
        <v>669.02280561384714</v>
      </c>
      <c r="LD66" s="33">
        <f t="shared" si="1259"/>
        <v>24.95959533599132</v>
      </c>
      <c r="LE66" s="33">
        <f t="shared" si="914"/>
        <v>28.825836653536378</v>
      </c>
      <c r="LF66" s="33">
        <f t="shared" si="1260"/>
        <v>1288.4378444574199</v>
      </c>
      <c r="LG66" s="30">
        <f t="shared" si="1261"/>
        <v>0.44890734778321373</v>
      </c>
      <c r="LH66" s="31">
        <f t="shared" si="1262"/>
        <v>1.9371982469594543E-2</v>
      </c>
      <c r="LI66" s="139">
        <f t="shared" si="915"/>
        <v>1.0733445014821696</v>
      </c>
      <c r="LJ66" s="32">
        <f t="shared" si="1263"/>
        <v>237.92953539669435</v>
      </c>
      <c r="LK66" s="33">
        <f t="shared" si="916"/>
        <v>275.21309359335635</v>
      </c>
      <c r="LL66" s="33">
        <f t="shared" si="1264"/>
        <v>10.452357033131644</v>
      </c>
      <c r="LM66" s="33">
        <f t="shared" si="917"/>
        <v>12.071427137563736</v>
      </c>
      <c r="LN66" s="33">
        <f t="shared" si="1265"/>
        <v>318.75010429109835</v>
      </c>
      <c r="LO66" s="30">
        <f t="shared" si="1097"/>
        <v>0.7464453570167473</v>
      </c>
      <c r="LP66" s="31">
        <f t="shared" si="1098"/>
        <v>3.2791697610194459E-2</v>
      </c>
      <c r="LQ66" s="139">
        <f t="shared" si="918"/>
        <v>1.1220474214043434</v>
      </c>
      <c r="LR66" s="32">
        <f t="shared" si="1266"/>
        <v>4.3436640066666643E-2</v>
      </c>
      <c r="LS66" s="33">
        <f t="shared" si="919"/>
        <v>5.0243161565113312E-2</v>
      </c>
      <c r="LT66" s="33">
        <f t="shared" si="1267"/>
        <v>1.1768208333333328E-3</v>
      </c>
      <c r="LU66" s="33">
        <f t="shared" si="920"/>
        <v>1.359110380416666E-3</v>
      </c>
      <c r="LV66" s="33">
        <f t="shared" si="1268"/>
        <v>0.89416666666666633</v>
      </c>
      <c r="LW66" s="30">
        <f t="shared" si="1269"/>
        <v>4.857778945013979E-2</v>
      </c>
      <c r="LX66" s="31">
        <f t="shared" si="1270"/>
        <v>1.3161090400745572E-3</v>
      </c>
      <c r="LY66" s="139">
        <f t="shared" si="921"/>
        <v>1.0078160048971445</v>
      </c>
      <c r="LZ66" s="32">
        <f t="shared" si="1271"/>
        <v>28.21986567138973</v>
      </c>
      <c r="MA66" s="33">
        <f t="shared" si="922"/>
        <v>32.641918622096505</v>
      </c>
      <c r="MB66" s="33">
        <f t="shared" si="1272"/>
        <v>0.76455558682690961</v>
      </c>
      <c r="MC66" s="33">
        <f t="shared" si="923"/>
        <v>0.88298524722639793</v>
      </c>
      <c r="MD66" s="33">
        <f t="shared" si="1273"/>
        <v>580.92110228730223</v>
      </c>
      <c r="ME66" s="30">
        <f t="shared" si="1107"/>
        <v>4.8577794058913736E-2</v>
      </c>
      <c r="MF66" s="31">
        <f t="shared" si="1108"/>
        <v>1.3161091649392148E-3</v>
      </c>
      <c r="MG66" s="139">
        <f t="shared" si="924"/>
        <v>1.0078160056386807</v>
      </c>
      <c r="MH66" s="32">
        <f t="shared" si="1274"/>
        <v>21.959536726615504</v>
      </c>
      <c r="MI66" s="33">
        <f t="shared" si="925"/>
        <v>25.400596131676153</v>
      </c>
      <c r="MJ66" s="33">
        <f t="shared" si="1275"/>
        <v>0.59494565580041547</v>
      </c>
      <c r="MK66" s="33">
        <f t="shared" si="926"/>
        <v>0.68710273788389986</v>
      </c>
      <c r="ML66" s="33">
        <f t="shared" si="1276"/>
        <v>452.04890908333238</v>
      </c>
      <c r="MM66" s="30">
        <f t="shared" si="1277"/>
        <v>4.857778945013979E-2</v>
      </c>
      <c r="MN66" s="31">
        <f t="shared" si="1278"/>
        <v>1.3161090400745574E-3</v>
      </c>
      <c r="MO66" s="139">
        <f t="shared" si="1279"/>
        <v>1.0078160048971445</v>
      </c>
      <c r="MP66" s="34">
        <v>3.3388793119511799</v>
      </c>
      <c r="MQ66" s="35">
        <v>3.8986793119511804</v>
      </c>
      <c r="MR66" s="35">
        <v>2.7041000000000004</v>
      </c>
      <c r="MS66" s="36">
        <v>3.0515000000000003</v>
      </c>
      <c r="MT66" s="34">
        <f t="shared" si="1280"/>
        <v>1.0905614788039648</v>
      </c>
      <c r="MU66" s="35">
        <f t="shared" si="1157"/>
        <v>1.0797952373538964</v>
      </c>
      <c r="MV66" s="35">
        <f t="shared" si="1281"/>
        <v>1.0933591201166222</v>
      </c>
      <c r="MW66" s="36">
        <f t="shared" si="1282"/>
        <v>1.0969902568439385</v>
      </c>
      <c r="MX66" s="41">
        <f t="shared" si="1283"/>
        <v>3.6412531599894433</v>
      </c>
      <c r="MY66" s="271">
        <f t="shared" si="1284"/>
        <v>4.2097753530150506</v>
      </c>
      <c r="MZ66" s="42">
        <f t="shared" si="1285"/>
        <v>2.9565523967073584</v>
      </c>
      <c r="NA66" s="140">
        <f t="shared" si="1286"/>
        <v>3.3474657687592786</v>
      </c>
      <c r="NB66" s="34">
        <f t="shared" si="1287"/>
        <v>1.0905709115993472</v>
      </c>
      <c r="NC66" s="35">
        <f t="shared" si="1158"/>
        <v>1.0797143641931153</v>
      </c>
      <c r="ND66" s="35">
        <f t="shared" si="1288"/>
        <v>1.0933726041525338</v>
      </c>
      <c r="NE66" s="141">
        <f t="shared" si="1159"/>
        <v>1.0970004670314371</v>
      </c>
      <c r="NF66" s="37">
        <f t="shared" si="1289"/>
        <v>3.6412846549547995</v>
      </c>
      <c r="NG66" s="38">
        <f t="shared" si="1160"/>
        <v>4.2094600544962208</v>
      </c>
      <c r="NH66" s="38">
        <f t="shared" si="1290"/>
        <v>2.9565888588888671</v>
      </c>
      <c r="NI66" s="39">
        <f t="shared" si="1161"/>
        <v>3.3474969251464306</v>
      </c>
      <c r="NJ66" s="118">
        <f t="shared" si="1309"/>
        <v>-3.1494965356149152E-5</v>
      </c>
      <c r="NK66" s="118">
        <f t="shared" si="1310"/>
        <v>3.1529851882972082E-4</v>
      </c>
      <c r="NL66" s="118">
        <f t="shared" si="1311"/>
        <v>-3.6462181508767344E-5</v>
      </c>
      <c r="NM66" s="118">
        <f t="shared" si="1312"/>
        <v>-3.1156387152009302E-5</v>
      </c>
      <c r="NN66" s="119">
        <f t="shared" si="1291"/>
        <v>0.39090806625756352</v>
      </c>
      <c r="NO66" s="120">
        <f t="shared" si="1292"/>
        <v>0.71166391460626399</v>
      </c>
      <c r="NP66" s="120">
        <f t="shared" si="1293"/>
        <v>0.29378772980836881</v>
      </c>
      <c r="NQ66" s="120">
        <f t="shared" si="1294"/>
        <v>2.070536405629907E-2</v>
      </c>
      <c r="NR66" s="120">
        <f>R66*JE66+0.004</f>
        <v>0.24627896757727355</v>
      </c>
      <c r="NS66" s="120">
        <f t="shared" si="1295"/>
        <v>2.4893055320959468E-2</v>
      </c>
      <c r="NT66" s="120">
        <f t="shared" si="1296"/>
        <v>0.73378756912996368</v>
      </c>
      <c r="NU66" s="120">
        <f t="shared" si="1297"/>
        <v>2.9730572144465763E-2</v>
      </c>
      <c r="NV66" s="120">
        <f t="shared" si="1298"/>
        <v>1.0078160048971445E-3</v>
      </c>
      <c r="NW66" s="120">
        <f t="shared" si="1299"/>
        <v>4.5032360116112148E-2</v>
      </c>
      <c r="NX66" s="120">
        <f t="shared" si="1300"/>
        <v>6.1539815684863872E-2</v>
      </c>
      <c r="NY66" s="120">
        <f t="shared" si="1301"/>
        <v>0.80414970051044143</v>
      </c>
      <c r="NZ66" s="120">
        <f t="shared" si="1302"/>
        <v>0.20802759192836529</v>
      </c>
      <c r="OA66" s="120">
        <f t="shared" si="1303"/>
        <v>5.0390800244857223E-4</v>
      </c>
      <c r="OB66" s="120">
        <f t="shared" si="1304"/>
        <v>0.34044024670474632</v>
      </c>
      <c r="OC66" s="121">
        <f t="shared" si="1305"/>
        <v>0.29700337664318849</v>
      </c>
      <c r="OD66" s="4"/>
      <c r="OE66" s="4">
        <f t="shared" si="927"/>
        <v>8988.5933373064145</v>
      </c>
      <c r="OF66" s="4"/>
      <c r="OG66" s="4"/>
      <c r="OH66" s="4">
        <f t="shared" si="928"/>
        <v>0</v>
      </c>
      <c r="OI66" s="4"/>
      <c r="OJ66" s="583">
        <f t="shared" si="929"/>
        <v>8135.8118472368869</v>
      </c>
      <c r="OK66" s="284">
        <f t="shared" si="930"/>
        <v>432.82259999999997</v>
      </c>
      <c r="OL66" s="584">
        <f t="shared" si="1313"/>
        <v>5.3199681620832558E-2</v>
      </c>
      <c r="OM66" s="585">
        <f t="shared" si="281"/>
        <v>825.48</v>
      </c>
      <c r="ON66" s="284">
        <f t="shared" si="1314"/>
        <v>866.75400000000002</v>
      </c>
      <c r="OO66" s="33">
        <f>ON66/OK66</f>
        <v>2.0025617885942189</v>
      </c>
      <c r="OP66" s="586">
        <f t="shared" si="481"/>
        <v>5.3335967958424872E-2</v>
      </c>
      <c r="OQ66" s="33">
        <f t="shared" si="931"/>
        <v>0.22453244334057754</v>
      </c>
      <c r="OR66" s="39">
        <f t="shared" si="932"/>
        <v>0.47081141091785106</v>
      </c>
      <c r="OS66" s="587">
        <f t="shared" si="1317"/>
        <v>8135.8118472368869</v>
      </c>
      <c r="OT66" s="284">
        <f t="shared" si="976"/>
        <v>44.477999999999994</v>
      </c>
      <c r="OU66" s="584">
        <f t="shared" ref="OU66:OU68" si="1320">OT66/OS66</f>
        <v>5.466940587509502E-3</v>
      </c>
      <c r="OV66" s="585">
        <f t="shared" si="283"/>
        <v>75.55</v>
      </c>
      <c r="OW66" s="284">
        <f t="shared" si="1316"/>
        <v>79.327500000000001</v>
      </c>
      <c r="OX66" s="33">
        <f t="shared" ref="OX66:OX74" si="1321">OW66/OT66</f>
        <v>1.7835221907459871</v>
      </c>
      <c r="OY66" s="30">
        <f t="shared" ref="OY66:OY74" si="1322">OU66*(OW66-OT66)/OT66</f>
        <v>4.2834692658035986E-3</v>
      </c>
      <c r="OZ66" s="33">
        <f t="shared" ref="OZ66:OZ74" si="1323">(1+OY66)*MY66-MY66</f>
        <v>1.8032443340577409E-2</v>
      </c>
      <c r="PA66" s="588">
        <f t="shared" ref="PA66:PA74" si="1324">OZ66+NS66</f>
        <v>4.2925498661536873E-2</v>
      </c>
      <c r="PB66" s="32">
        <f t="shared" si="933"/>
        <v>4.2097753530150506</v>
      </c>
      <c r="PC66" s="589">
        <f t="shared" si="934"/>
        <v>1.0576194372242285</v>
      </c>
      <c r="PD66" s="590">
        <f t="shared" ref="PD66:PD74" si="1325">PB66*PC66</f>
        <v>4.4523402396962055</v>
      </c>
      <c r="PE66" s="591">
        <f t="shared" si="935"/>
        <v>0.39090806625756352</v>
      </c>
      <c r="PF66" s="592">
        <f t="shared" si="936"/>
        <v>0.71166391460626399</v>
      </c>
      <c r="PG66" s="592">
        <f t="shared" si="937"/>
        <v>0.29378772980836881</v>
      </c>
      <c r="PH66" s="592">
        <f t="shared" si="938"/>
        <v>2.070536405629907E-2</v>
      </c>
      <c r="PI66" s="593">
        <f t="shared" si="284"/>
        <v>0.47081141091785106</v>
      </c>
      <c r="PJ66" s="593">
        <f t="shared" si="285"/>
        <v>4.2925498661536873E-2</v>
      </c>
      <c r="PK66" s="592">
        <f t="shared" si="939"/>
        <v>0.73378756912996368</v>
      </c>
      <c r="PL66" s="592">
        <f t="shared" si="940"/>
        <v>2.9730572144465763E-2</v>
      </c>
      <c r="PM66" s="592">
        <f t="shared" si="941"/>
        <v>1.0078160048971445E-3</v>
      </c>
      <c r="PN66" s="592">
        <f t="shared" si="942"/>
        <v>4.5032360116112148E-2</v>
      </c>
      <c r="PO66" s="592">
        <f t="shared" si="943"/>
        <v>6.1539815684863872E-2</v>
      </c>
      <c r="PP66" s="592">
        <f t="shared" si="944"/>
        <v>0.80414970051044143</v>
      </c>
      <c r="PQ66" s="592">
        <f t="shared" si="945"/>
        <v>0.20802759192836529</v>
      </c>
      <c r="PR66" s="592">
        <f t="shared" si="946"/>
        <v>5.0390800244857223E-4</v>
      </c>
      <c r="PS66" s="592">
        <f t="shared" si="947"/>
        <v>0.34044024670474632</v>
      </c>
      <c r="PT66" s="594">
        <f t="shared" si="948"/>
        <v>0.29700337664318849</v>
      </c>
      <c r="PU66" s="334"/>
      <c r="PV66" s="310">
        <f t="shared" si="286"/>
        <v>4.4520249411773758</v>
      </c>
      <c r="PW66" s="281">
        <f t="shared" si="287"/>
        <v>3.1529851882972082E-4</v>
      </c>
      <c r="PX66" s="4"/>
      <c r="QA66" s="133">
        <f t="shared" si="288"/>
        <v>475.95873273983892</v>
      </c>
      <c r="QB66" s="323">
        <f t="shared" si="289"/>
        <v>48.108318713286273</v>
      </c>
      <c r="QC66" s="258"/>
      <c r="QD66" s="323">
        <f t="shared" ref="QD66:QD74" si="1326">G66</f>
        <v>1932.6000000000001</v>
      </c>
      <c r="QF66" s="133">
        <f t="shared" si="949"/>
        <v>909.89013273983903</v>
      </c>
      <c r="QH66" s="133">
        <f t="shared" si="290"/>
        <v>82.957818713286173</v>
      </c>
      <c r="QJ66" s="390">
        <f>'лист 1'!E106</f>
        <v>825.48</v>
      </c>
      <c r="QK66" s="390">
        <f>'лист 1'!F106</f>
        <v>75.55</v>
      </c>
      <c r="QM66" s="389">
        <f t="shared" si="291"/>
        <v>0</v>
      </c>
      <c r="QN66" s="389">
        <f t="shared" si="292"/>
        <v>0</v>
      </c>
      <c r="QP66" s="4">
        <f t="shared" si="293"/>
        <v>8135.8118472368869</v>
      </c>
      <c r="QQ66" s="4">
        <f t="shared" si="294"/>
        <v>8604.5927472368876</v>
      </c>
      <c r="QS66" s="395">
        <f t="shared" si="295"/>
        <v>14.553893200869297</v>
      </c>
      <c r="QU66" s="5">
        <v>1</v>
      </c>
    </row>
    <row r="67" spans="1:463" ht="15.05" customHeight="1" x14ac:dyDescent="0.3">
      <c r="A67" s="452">
        <f t="shared" si="639"/>
        <v>56</v>
      </c>
      <c r="B67" s="25" t="s">
        <v>389</v>
      </c>
      <c r="C67" s="26">
        <v>9</v>
      </c>
      <c r="D67" s="256">
        <v>4313.3</v>
      </c>
      <c r="E67" s="27">
        <v>4313.3</v>
      </c>
      <c r="F67" s="28">
        <v>457.6</v>
      </c>
      <c r="G67" s="311">
        <f t="shared" si="280"/>
        <v>3855.7000000000003</v>
      </c>
      <c r="H67" s="27"/>
      <c r="I67" s="257"/>
      <c r="J67" s="32">
        <v>3.2059674772319662</v>
      </c>
      <c r="K67" s="33">
        <v>3.7755674772319661</v>
      </c>
      <c r="L67" s="33">
        <v>2.5975000000000001</v>
      </c>
      <c r="M67" s="122">
        <v>2.9539</v>
      </c>
      <c r="N67" s="1">
        <v>0.35639999999999999</v>
      </c>
      <c r="O67" s="2">
        <v>0.57999999999999996</v>
      </c>
      <c r="P67" s="2">
        <v>0.2520674772319661</v>
      </c>
      <c r="Q67" s="2">
        <v>1.78E-2</v>
      </c>
      <c r="R67" s="2">
        <v>0.25729999999999997</v>
      </c>
      <c r="S67" s="2">
        <v>2.4799999999999999E-2</v>
      </c>
      <c r="T67" s="2">
        <v>0.65380000000000005</v>
      </c>
      <c r="U67" s="2">
        <v>2.7699999999999999E-2</v>
      </c>
      <c r="V67" s="2">
        <v>8.0000000000000004E-4</v>
      </c>
      <c r="W67" s="2">
        <v>4.02E-2</v>
      </c>
      <c r="X67" s="2">
        <v>7.2800000000000004E-2</v>
      </c>
      <c r="Y67" s="2">
        <v>0.7389</v>
      </c>
      <c r="Z67" s="2">
        <v>0.13500000000000001</v>
      </c>
      <c r="AA67" s="2">
        <v>2.0000000000000001E-4</v>
      </c>
      <c r="AB67" s="2">
        <v>0.33029999999999998</v>
      </c>
      <c r="AC67" s="3">
        <v>0.28749999999999998</v>
      </c>
      <c r="AD67" s="123">
        <v>592.58000000000004</v>
      </c>
      <c r="AE67" s="60">
        <v>130.36760000000001</v>
      </c>
      <c r="AF67" s="60">
        <v>398.83774674000006</v>
      </c>
      <c r="AG67" s="60">
        <f t="shared" si="832"/>
        <v>39.474567145844766</v>
      </c>
      <c r="AH67" s="60">
        <f t="shared" si="833"/>
        <v>124.81228446481562</v>
      </c>
      <c r="AI67" s="60">
        <v>15.146818416</v>
      </c>
      <c r="AJ67" s="60">
        <v>82.996048128348235</v>
      </c>
      <c r="AK67" s="60">
        <f t="shared" si="834"/>
        <v>1.6055585510428967</v>
      </c>
      <c r="AL67" s="60">
        <f t="shared" si="835"/>
        <v>48.574931095982116</v>
      </c>
      <c r="AM67" s="60">
        <v>60.996410664217422</v>
      </c>
      <c r="AN67" s="124">
        <v>1537.1095487382788</v>
      </c>
      <c r="AO67" s="123">
        <v>931.5</v>
      </c>
      <c r="AP67" s="60">
        <v>204.93</v>
      </c>
      <c r="AQ67" s="60">
        <v>626.9488695</v>
      </c>
      <c r="AR67" s="60">
        <f t="shared" si="836"/>
        <v>62.051637409893004</v>
      </c>
      <c r="AS67" s="60">
        <f t="shared" si="837"/>
        <v>196.19737922133001</v>
      </c>
      <c r="AT67" s="125">
        <v>87.050959553516606</v>
      </c>
      <c r="AU67" s="126">
        <v>11.932325174382383</v>
      </c>
      <c r="AV67" s="60">
        <v>135.0813775209067</v>
      </c>
      <c r="AW67" s="60">
        <f t="shared" si="838"/>
        <v>2.6131492481419403</v>
      </c>
      <c r="AX67" s="60">
        <f t="shared" si="839"/>
        <v>79.058807658906019</v>
      </c>
      <c r="AY67" s="60">
        <v>99.27556032872117</v>
      </c>
      <c r="AZ67" s="124">
        <v>2501.7441202837731</v>
      </c>
      <c r="BA67" s="127">
        <v>138</v>
      </c>
      <c r="BB67" s="60">
        <v>703.40899999999988</v>
      </c>
      <c r="BC67" s="60">
        <v>73.355497298443197</v>
      </c>
      <c r="BD67" s="61">
        <v>58.684397838754563</v>
      </c>
      <c r="BE67" s="61">
        <v>14.671099459688634</v>
      </c>
      <c r="BF67" s="60">
        <v>27.508316249999996</v>
      </c>
      <c r="BG67" s="61">
        <v>22.006653</v>
      </c>
      <c r="BH67" s="61">
        <v>5.5016632499999965</v>
      </c>
      <c r="BI67" s="60">
        <v>58.711915389036342</v>
      </c>
      <c r="BJ67" s="61">
        <f t="shared" si="840"/>
        <v>34.36220529591052</v>
      </c>
      <c r="BK67" s="60">
        <f t="shared" si="841"/>
        <v>1.1357820032009081</v>
      </c>
      <c r="BL67" s="60">
        <v>43.149236446873971</v>
      </c>
      <c r="BM67" s="124">
        <v>1087.3607584612239</v>
      </c>
      <c r="BN67" s="123">
        <v>28.13</v>
      </c>
      <c r="BO67" s="60">
        <v>6.1886000000000001</v>
      </c>
      <c r="BP67" s="60">
        <v>18.93298089</v>
      </c>
      <c r="BQ67" s="60">
        <f t="shared" si="842"/>
        <v>1.87387285060686</v>
      </c>
      <c r="BR67" s="60">
        <f t="shared" si="843"/>
        <v>5.9248870397165998</v>
      </c>
      <c r="BS67" s="60">
        <v>3.6497955479333299</v>
      </c>
      <c r="BT67" s="60">
        <v>4.1538004799691324</v>
      </c>
      <c r="BU67" s="60">
        <f t="shared" si="844"/>
        <v>8.0355270285002875E-2</v>
      </c>
      <c r="BV67" s="60">
        <f t="shared" si="845"/>
        <v>2.4310864993105743</v>
      </c>
      <c r="BW67" s="60">
        <v>3.0527588458951236</v>
      </c>
      <c r="BX67" s="124">
        <v>76.929522916557104</v>
      </c>
      <c r="BY67" s="59">
        <v>733.87</v>
      </c>
      <c r="BZ67" s="60">
        <v>53.572510000000001</v>
      </c>
      <c r="CA67" s="61">
        <f t="shared" si="846"/>
        <v>31.354275782680002</v>
      </c>
      <c r="CB67" s="61">
        <f t="shared" si="847"/>
        <v>1.0363602059500001</v>
      </c>
      <c r="CC67" s="60">
        <v>39.372125500000003</v>
      </c>
      <c r="CD67" s="62">
        <v>992.17756259999999</v>
      </c>
      <c r="CE67" s="123">
        <v>70.599999999999994</v>
      </c>
      <c r="CF67" s="60">
        <v>5.1537999999999995</v>
      </c>
      <c r="CG67" s="61">
        <f t="shared" si="848"/>
        <v>3.0163542183999996</v>
      </c>
      <c r="CH67" s="61">
        <f t="shared" si="849"/>
        <v>9.9700260999999998E-2</v>
      </c>
      <c r="CI67" s="60">
        <v>3.78769</v>
      </c>
      <c r="CJ67" s="124">
        <v>95.449787999999998</v>
      </c>
      <c r="CK67" s="128">
        <v>1043.6744604161784</v>
      </c>
      <c r="CL67" s="129">
        <v>229.60838129155923</v>
      </c>
      <c r="CM67" s="129">
        <v>106.64658979009208</v>
      </c>
      <c r="CN67" s="130">
        <v>68.587258034799561</v>
      </c>
      <c r="CO67" s="131">
        <f t="shared" si="1167"/>
        <v>33.432858929063045</v>
      </c>
      <c r="CP67" s="129">
        <v>702.44822660649015</v>
      </c>
      <c r="CQ67" s="131">
        <f t="shared" si="850"/>
        <v>69.524110780150764</v>
      </c>
      <c r="CR67" s="129">
        <v>219.82414803423504</v>
      </c>
      <c r="CS67" s="129">
        <v>152.01356904161528</v>
      </c>
      <c r="CT67" s="131">
        <f t="shared" si="851"/>
        <v>2.9407024931100478</v>
      </c>
      <c r="CU67" s="131">
        <f t="shared" si="852"/>
        <v>88.968677525848094</v>
      </c>
      <c r="CV67" s="129">
        <f t="shared" si="1168"/>
        <v>2234.3912271459353</v>
      </c>
      <c r="CW67" s="124">
        <f t="shared" si="1169"/>
        <v>2815.3329462038782</v>
      </c>
      <c r="CX67" s="123">
        <v>88.424900000000008</v>
      </c>
      <c r="CY67" s="60">
        <v>6.4550177</v>
      </c>
      <c r="CZ67" s="60">
        <f t="shared" si="853"/>
        <v>0.12487231740650001</v>
      </c>
      <c r="DA67" s="60">
        <f t="shared" si="854"/>
        <v>3.7779152992436003</v>
      </c>
      <c r="DB67" s="60">
        <v>4.7439958850000004</v>
      </c>
      <c r="DC67" s="124">
        <v>119.54869630200001</v>
      </c>
      <c r="DD67" s="123">
        <v>2.871</v>
      </c>
      <c r="DE67" s="60">
        <v>0.20958299999999999</v>
      </c>
      <c r="DF67" s="60">
        <f t="shared" si="855"/>
        <v>4.0543831349999998E-3</v>
      </c>
      <c r="DG67" s="60">
        <f t="shared" si="856"/>
        <v>0.122662223244</v>
      </c>
      <c r="DH67" s="60">
        <v>0.15402915</v>
      </c>
      <c r="DI67" s="124">
        <v>3.8815345799999994</v>
      </c>
      <c r="DJ67" s="59">
        <v>67.069730847239995</v>
      </c>
      <c r="DK67" s="60">
        <v>14.755340786392798</v>
      </c>
      <c r="DL67" s="60">
        <v>1.1050034091824827</v>
      </c>
      <c r="DM67" s="60">
        <v>45.141483555927422</v>
      </c>
      <c r="DN67" s="60">
        <f t="shared" si="857"/>
        <v>4.4678331934643607</v>
      </c>
      <c r="DO67" s="60">
        <f t="shared" si="858"/>
        <v>14.126575863991928</v>
      </c>
      <c r="DP67" s="60">
        <v>9.3492237777082146</v>
      </c>
      <c r="DQ67" s="60">
        <f t="shared" si="859"/>
        <v>0.18086073397976543</v>
      </c>
      <c r="DR67" s="60">
        <f t="shared" si="860"/>
        <v>5.471801501931731</v>
      </c>
      <c r="DS67" s="60">
        <v>6.8710391188225461</v>
      </c>
      <c r="DT67" s="62">
        <v>173.15018579432811</v>
      </c>
      <c r="DU67" s="123">
        <v>120.79</v>
      </c>
      <c r="DV67" s="60">
        <v>26.573799999999999</v>
      </c>
      <c r="DW67" s="60">
        <v>81.298071870000001</v>
      </c>
      <c r="DX67" s="60">
        <f t="shared" si="861"/>
        <v>8.0463953652613807</v>
      </c>
      <c r="DY67" s="60">
        <f t="shared" si="862"/>
        <v>25.4414186109978</v>
      </c>
      <c r="DZ67" s="60">
        <v>2.3648865589999999</v>
      </c>
      <c r="EA67" s="60">
        <v>1.299317592625</v>
      </c>
      <c r="EB67" s="60"/>
      <c r="EC67" s="60">
        <v>16.959803549578623</v>
      </c>
      <c r="ED67" s="60">
        <f t="shared" si="863"/>
        <v>0.3280873996665985</v>
      </c>
      <c r="EE67" s="60">
        <f t="shared" si="864"/>
        <v>9.9260303038547821</v>
      </c>
      <c r="EF67" s="60">
        <v>12.464293978560182</v>
      </c>
      <c r="EG67" s="124">
        <v>314.10020825971657</v>
      </c>
      <c r="EH67" s="128">
        <v>689.15661650952427</v>
      </c>
      <c r="EI67" s="129">
        <v>151.61445563209529</v>
      </c>
      <c r="EJ67" s="129">
        <v>1052.792132926638</v>
      </c>
      <c r="EK67" s="129">
        <v>463.8389282115848</v>
      </c>
      <c r="EL67" s="129">
        <f t="shared" si="865"/>
        <v>45.907994080813395</v>
      </c>
      <c r="EM67" s="129">
        <v>145.15375419453335</v>
      </c>
      <c r="EN67" s="129">
        <v>172.09035572942832</v>
      </c>
      <c r="EO67" s="129">
        <f t="shared" si="866"/>
        <v>3.3290879315857911</v>
      </c>
      <c r="EP67" s="129">
        <f t="shared" si="867"/>
        <v>100.71897831705105</v>
      </c>
      <c r="EQ67" s="129">
        <v>2529.4924890092707</v>
      </c>
      <c r="ER67" s="124">
        <v>3187.1605361516808</v>
      </c>
      <c r="ES67" s="123">
        <v>218.48</v>
      </c>
      <c r="ET67" s="60">
        <v>48.065600000000003</v>
      </c>
      <c r="EU67" s="60">
        <v>147.04861944000001</v>
      </c>
      <c r="EV67" s="60">
        <f t="shared" si="868"/>
        <v>14.553990060454561</v>
      </c>
      <c r="EW67" s="60">
        <f t="shared" si="869"/>
        <v>46.017394967553599</v>
      </c>
      <c r="EX67" s="60">
        <v>17.092632514675</v>
      </c>
      <c r="EY67" s="60">
        <v>31.440140192691299</v>
      </c>
      <c r="EZ67" s="60">
        <f t="shared" si="870"/>
        <v>0.6082095120276132</v>
      </c>
      <c r="FA67" s="60">
        <f t="shared" si="871"/>
        <v>18.40090797029605</v>
      </c>
      <c r="FB67" s="60">
        <v>23.106349607368301</v>
      </c>
      <c r="FC67" s="124">
        <v>582.28001010568141</v>
      </c>
      <c r="FD67" s="123">
        <v>0.83333333333333293</v>
      </c>
      <c r="FE67" s="60">
        <v>6.0833333333333302E-2</v>
      </c>
      <c r="FF67" s="60">
        <f t="shared" si="872"/>
        <v>1.1768208333333328E-3</v>
      </c>
      <c r="FG67" s="60">
        <f t="shared" si="873"/>
        <v>3.5603803333333316E-2</v>
      </c>
      <c r="FH67" s="60">
        <v>4.4708333333333301E-2</v>
      </c>
      <c r="FI67" s="124">
        <v>1.1266499999999995</v>
      </c>
      <c r="FJ67" s="123">
        <v>1053.6515850000001</v>
      </c>
      <c r="FK67" s="60">
        <v>76.916565704999996</v>
      </c>
      <c r="FL67" s="60">
        <f t="shared" si="874"/>
        <v>1.4879509635632251</v>
      </c>
      <c r="FM67" s="60">
        <f t="shared" si="875"/>
        <v>45.016804577033938</v>
      </c>
      <c r="FN67" s="60">
        <v>56.528500000000001</v>
      </c>
      <c r="FO67" s="124">
        <v>1424.515980846</v>
      </c>
      <c r="FP67" s="123">
        <v>819.90825000000007</v>
      </c>
      <c r="FQ67" s="60">
        <v>59.853302249999999</v>
      </c>
      <c r="FR67" s="60">
        <f t="shared" si="876"/>
        <v>1.1578621320262501</v>
      </c>
      <c r="FS67" s="60">
        <f t="shared" si="877"/>
        <v>35.030222501253</v>
      </c>
      <c r="FT67" s="60">
        <v>43.9880776125</v>
      </c>
      <c r="FU67" s="62">
        <v>1108.4995558349999</v>
      </c>
      <c r="FV67" s="132">
        <f t="shared" si="1170"/>
        <v>4503.4845854829891</v>
      </c>
      <c r="FW67" s="133">
        <f t="shared" si="1171"/>
        <v>1262.7890482492389</v>
      </c>
      <c r="FX67" s="133">
        <f t="shared" si="1172"/>
        <v>126.05623494219999</v>
      </c>
      <c r="FY67" s="133">
        <f t="shared" si="1173"/>
        <v>703.40899999999988</v>
      </c>
      <c r="FZ67" s="133">
        <f t="shared" si="1174"/>
        <v>733.87</v>
      </c>
      <c r="GA67" s="133">
        <f t="shared" si="1175"/>
        <v>70.599999999999994</v>
      </c>
      <c r="GB67" s="133">
        <f t="shared" si="1176"/>
        <v>88.424900000000008</v>
      </c>
      <c r="GC67" s="133">
        <f t="shared" si="1177"/>
        <v>2.871</v>
      </c>
      <c r="GD67" s="133">
        <f t="shared" si="1178"/>
        <v>1053.6515850000001</v>
      </c>
      <c r="GE67" s="133">
        <f t="shared" si="1179"/>
        <v>819.90825000000007</v>
      </c>
      <c r="GF67" s="133">
        <f t="shared" si="1180"/>
        <v>2484.4949268140026</v>
      </c>
      <c r="GG67" s="134">
        <f t="shared" si="1181"/>
        <v>948.54736772455237</v>
      </c>
      <c r="GH67" s="134">
        <f t="shared" si="1182"/>
        <v>245.90040088648908</v>
      </c>
      <c r="GI67" s="133">
        <f t="shared" si="1183"/>
        <v>865.01784579761545</v>
      </c>
      <c r="GJ67" s="134">
        <f t="shared" si="1184"/>
        <v>617.64606278062001</v>
      </c>
      <c r="GK67" s="135">
        <f t="shared" si="1185"/>
        <v>16.733770226954871</v>
      </c>
      <c r="GL67" s="132">
        <f t="shared" si="1186"/>
        <v>12714.577376286046</v>
      </c>
      <c r="GM67" s="136">
        <f t="shared" si="1187"/>
        <v>16020.367494120419</v>
      </c>
      <c r="GN67" s="114">
        <f t="shared" si="1188"/>
        <v>13824.240587685419</v>
      </c>
      <c r="GO67" s="115">
        <f t="shared" si="1189"/>
        <v>7541.1113096784984</v>
      </c>
      <c r="GP67" s="115">
        <f t="shared" si="1190"/>
        <v>486.85956915540129</v>
      </c>
      <c r="GQ67" s="30">
        <f t="shared" si="1191"/>
        <v>0.54549913695773578</v>
      </c>
      <c r="GR67" s="31">
        <f t="shared" si="1192"/>
        <v>3.5217816564122442E-2</v>
      </c>
      <c r="GS67" s="137">
        <f t="shared" si="878"/>
        <v>1.0909349545470597</v>
      </c>
      <c r="GT67" s="116">
        <f t="shared" si="1193"/>
        <v>16020.367494120419</v>
      </c>
      <c r="GU67" s="115">
        <f t="shared" si="1318"/>
        <v>7647.794300145084</v>
      </c>
      <c r="GV67" s="115">
        <f t="shared" si="1319"/>
        <v>489.74991163011134</v>
      </c>
      <c r="GW67" s="24">
        <f t="shared" si="1306"/>
        <v>0.4773794548066313</v>
      </c>
      <c r="GX67" s="117">
        <f t="shared" si="1307"/>
        <v>3.0570454255175659E-2</v>
      </c>
      <c r="GY67" s="137">
        <f t="shared" si="879"/>
        <v>1.0795407239323258</v>
      </c>
      <c r="GZ67" s="114">
        <f t="shared" si="1308"/>
        <v>11199.770280485916</v>
      </c>
      <c r="HA67" s="115">
        <f t="shared" si="1194"/>
        <v>6310.8449239375668</v>
      </c>
      <c r="HB67" s="115">
        <f t="shared" si="1195"/>
        <v>331.99680139645898</v>
      </c>
      <c r="HC67" s="30">
        <f t="shared" si="1196"/>
        <v>0.56347985412998691</v>
      </c>
      <c r="HD67" s="31">
        <f t="shared" si="1197"/>
        <v>2.9643179554755553E-2</v>
      </c>
      <c r="HE67" s="137">
        <f t="shared" si="880"/>
        <v>1.0928890216552007</v>
      </c>
      <c r="HF67" s="114">
        <f t="shared" si="1198"/>
        <v>12736.879829224195</v>
      </c>
      <c r="HG67" s="115">
        <f t="shared" si="1199"/>
        <v>7488.2897276976255</v>
      </c>
      <c r="HH67" s="115">
        <f t="shared" si="1200"/>
        <v>383.75775977453742</v>
      </c>
      <c r="HI67" s="30">
        <f t="shared" si="1201"/>
        <v>0.58792183235615392</v>
      </c>
      <c r="HJ67" s="31">
        <f t="shared" si="1202"/>
        <v>3.0129652231940085E-2</v>
      </c>
      <c r="HK67" s="138">
        <f t="shared" si="881"/>
        <v>1.096794434260937</v>
      </c>
      <c r="HL67" s="29">
        <f t="shared" si="1203"/>
        <v>3.4975019840534065</v>
      </c>
      <c r="HM67" s="30">
        <f t="shared" si="1204"/>
        <v>4.0758788476263419</v>
      </c>
      <c r="HN67" s="30">
        <f t="shared" si="1205"/>
        <v>2.838779233749384</v>
      </c>
      <c r="HO67" s="31">
        <f t="shared" si="1206"/>
        <v>3.2398210793633817</v>
      </c>
      <c r="HR67" s="32">
        <f t="shared" si="1207"/>
        <v>934.48000298417321</v>
      </c>
      <c r="HS67" s="33">
        <f t="shared" si="882"/>
        <v>1080.9130194517932</v>
      </c>
      <c r="HT67" s="33">
        <f t="shared" si="1208"/>
        <v>41.080125696887663</v>
      </c>
      <c r="HU67" s="33">
        <f t="shared" si="883"/>
        <v>47.44343716733556</v>
      </c>
      <c r="HV67" s="33">
        <f t="shared" si="1209"/>
        <v>1219.9282132843482</v>
      </c>
      <c r="HW67" s="30">
        <f t="shared" si="1038"/>
        <v>0.7660122889266755</v>
      </c>
      <c r="HX67" s="31">
        <f t="shared" si="1039"/>
        <v>3.3674215621499408E-2</v>
      </c>
      <c r="HY67" s="139">
        <f t="shared" si="884"/>
        <v>1.1252502616745803</v>
      </c>
      <c r="HZ67" s="32">
        <f t="shared" si="1210"/>
        <v>1472.2425479938879</v>
      </c>
      <c r="IA67" s="33">
        <f t="shared" si="885"/>
        <v>1702.9429552645302</v>
      </c>
      <c r="IB67" s="33">
        <f t="shared" si="1211"/>
        <v>76.597111832417326</v>
      </c>
      <c r="IC67" s="33">
        <f t="shared" si="886"/>
        <v>88.462004455258779</v>
      </c>
      <c r="ID67" s="33">
        <f t="shared" si="1212"/>
        <v>1985.5112065744231</v>
      </c>
      <c r="IE67" s="30">
        <f t="shared" si="1043"/>
        <v>0.74149294303602997</v>
      </c>
      <c r="IF67" s="31">
        <f t="shared" si="1044"/>
        <v>3.8578030473355694E-2</v>
      </c>
      <c r="IG67" s="139">
        <f t="shared" si="887"/>
        <v>1.1221676810940688</v>
      </c>
      <c r="IH67" s="32">
        <f t="shared" si="1213"/>
        <v>41.921890461010832</v>
      </c>
      <c r="II67" s="33">
        <f t="shared" si="888"/>
        <v>48.491050696251236</v>
      </c>
      <c r="IJ67" s="33">
        <f t="shared" si="1214"/>
        <v>81.826832841955465</v>
      </c>
      <c r="IK67" s="33">
        <f t="shared" si="889"/>
        <v>94.501809249174372</v>
      </c>
      <c r="IL67" s="33">
        <f t="shared" si="1215"/>
        <v>862.9847289374793</v>
      </c>
      <c r="IM67" s="30">
        <f t="shared" si="1216"/>
        <v>4.8577789450139797E-2</v>
      </c>
      <c r="IN67" s="31">
        <f t="shared" si="1217"/>
        <v>9.4818401876823458E-2</v>
      </c>
      <c r="IO67" s="139">
        <f t="shared" si="890"/>
        <v>1.0222995100575569</v>
      </c>
      <c r="IP67" s="32">
        <f t="shared" si="1218"/>
        <v>44.512887717613147</v>
      </c>
      <c r="IQ67" s="33">
        <f t="shared" si="891"/>
        <v>51.488057222963128</v>
      </c>
      <c r="IR67" s="33">
        <f t="shared" si="1219"/>
        <v>1.9542281208918628</v>
      </c>
      <c r="IS67" s="33">
        <f t="shared" si="892"/>
        <v>2.2569380568180124</v>
      </c>
      <c r="IT67" s="33">
        <f t="shared" si="1220"/>
        <v>61.055176917902465</v>
      </c>
      <c r="IU67" s="30">
        <f t="shared" si="1221"/>
        <v>0.72906000710582131</v>
      </c>
      <c r="IV67" s="31">
        <f t="shared" si="1222"/>
        <v>3.2007574452197651E-2</v>
      </c>
      <c r="IW67" s="139">
        <f t="shared" si="893"/>
        <v>1.1192016763961277</v>
      </c>
      <c r="IX67" s="32">
        <f t="shared" si="1223"/>
        <v>38.252216454869604</v>
      </c>
      <c r="IY67" s="33">
        <f t="shared" si="894"/>
        <v>44.246338773347674</v>
      </c>
      <c r="IZ67" s="33">
        <f t="shared" si="1224"/>
        <v>1.0363602059500001</v>
      </c>
      <c r="JA67" s="33">
        <f t="shared" si="895"/>
        <v>1.1968924018516551</v>
      </c>
      <c r="JB67" s="33">
        <f t="shared" si="1225"/>
        <v>787.44250999999997</v>
      </c>
      <c r="JC67" s="30">
        <f t="shared" si="1226"/>
        <v>4.8577789450139804E-2</v>
      </c>
      <c r="JD67" s="31">
        <f t="shared" si="1227"/>
        <v>1.3161090400745576E-3</v>
      </c>
      <c r="JE67" s="139">
        <f t="shared" si="1228"/>
        <v>1.0078160048971445</v>
      </c>
      <c r="JF67" s="32">
        <f t="shared" si="1229"/>
        <v>3.6799521464479996</v>
      </c>
      <c r="JG67" s="33">
        <f t="shared" si="896"/>
        <v>4.2566006477964011</v>
      </c>
      <c r="JH67" s="33">
        <f t="shared" si="1230"/>
        <v>9.9700260999999998E-2</v>
      </c>
      <c r="JI67" s="33">
        <f t="shared" si="897"/>
        <v>0.1151438314289</v>
      </c>
      <c r="JJ67" s="33">
        <f t="shared" si="1231"/>
        <v>75.753799999999998</v>
      </c>
      <c r="JK67" s="30">
        <f t="shared" si="1232"/>
        <v>4.857778945013979E-2</v>
      </c>
      <c r="JL67" s="31">
        <f t="shared" si="1233"/>
        <v>1.3161090400745574E-3</v>
      </c>
      <c r="JM67" s="139">
        <f t="shared" si="1234"/>
        <v>1.0078160048971445</v>
      </c>
      <c r="JN67" s="32">
        <f t="shared" si="1235"/>
        <v>1650.0100888910392</v>
      </c>
      <c r="JO67" s="33">
        <f t="shared" si="898"/>
        <v>1908.5666698202651</v>
      </c>
      <c r="JP67" s="33">
        <f t="shared" si="1236"/>
        <v>105.89767220232386</v>
      </c>
      <c r="JQ67" s="33">
        <f t="shared" si="899"/>
        <v>122.30122162646383</v>
      </c>
      <c r="JR67" s="33">
        <f t="shared" si="1237"/>
        <v>2234.3912271459353</v>
      </c>
      <c r="JS67" s="30">
        <f t="shared" si="1238"/>
        <v>0.73846069069947695</v>
      </c>
      <c r="JT67" s="31">
        <f t="shared" si="1239"/>
        <v>4.739441818234786E-2</v>
      </c>
      <c r="JU67" s="139">
        <f t="shared" si="900"/>
        <v>1.1230581856090538</v>
      </c>
      <c r="JV67" s="32">
        <f t="shared" si="1240"/>
        <v>4.6090566650771922</v>
      </c>
      <c r="JW67" s="33">
        <f t="shared" si="901"/>
        <v>5.3312958444947887</v>
      </c>
      <c r="JX67" s="33">
        <f t="shared" si="1241"/>
        <v>0.12487231740650001</v>
      </c>
      <c r="JY67" s="33">
        <f t="shared" si="902"/>
        <v>0.14421503937276686</v>
      </c>
      <c r="JZ67" s="33">
        <f t="shared" si="1242"/>
        <v>94.879917700000007</v>
      </c>
      <c r="KA67" s="30">
        <f t="shared" si="1243"/>
        <v>4.8577789450139797E-2</v>
      </c>
      <c r="KB67" s="31">
        <f t="shared" si="1244"/>
        <v>1.3161090400745574E-3</v>
      </c>
      <c r="KC67" s="139">
        <f t="shared" si="903"/>
        <v>1.0078160048971445</v>
      </c>
      <c r="KD67" s="32">
        <f t="shared" si="1245"/>
        <v>0.14964791235767999</v>
      </c>
      <c r="KE67" s="33">
        <f t="shared" si="904"/>
        <v>0.17309774022412847</v>
      </c>
      <c r="KF67" s="33">
        <f t="shared" si="1246"/>
        <v>4.0543831349999998E-3</v>
      </c>
      <c r="KG67" s="33">
        <f t="shared" si="905"/>
        <v>4.6824070826114996E-3</v>
      </c>
      <c r="KH67" s="33">
        <f t="shared" si="1247"/>
        <v>3.0805829999999994</v>
      </c>
      <c r="KI67" s="30">
        <f t="shared" si="1248"/>
        <v>4.8577789450139804E-2</v>
      </c>
      <c r="KJ67" s="31">
        <f t="shared" si="1249"/>
        <v>1.3161090400745576E-3</v>
      </c>
      <c r="KK67" s="139">
        <f t="shared" si="906"/>
        <v>1.0078160048971445</v>
      </c>
      <c r="KL67" s="32">
        <f t="shared" si="1250"/>
        <v>105.73509202005965</v>
      </c>
      <c r="KM67" s="33">
        <f t="shared" si="907"/>
        <v>122.303780939603</v>
      </c>
      <c r="KN67" s="33">
        <f t="shared" si="1251"/>
        <v>4.6486939274441266</v>
      </c>
      <c r="KO67" s="33">
        <f t="shared" si="908"/>
        <v>5.3687766168052216</v>
      </c>
      <c r="KP67" s="33">
        <f t="shared" si="1252"/>
        <v>137.42078237645086</v>
      </c>
      <c r="KQ67" s="30">
        <f t="shared" si="1253"/>
        <v>0.76942577528345502</v>
      </c>
      <c r="KR67" s="31">
        <f t="shared" si="1254"/>
        <v>3.3828172471828039E-2</v>
      </c>
      <c r="KS67" s="139">
        <f t="shared" si="909"/>
        <v>1.1258090029028036</v>
      </c>
      <c r="KT67" s="32">
        <f t="shared" si="1255"/>
        <v>190.51208767612016</v>
      </c>
      <c r="KU67" s="33">
        <f t="shared" si="910"/>
        <v>220.36533181496821</v>
      </c>
      <c r="KV67" s="33">
        <f t="shared" si="1256"/>
        <v>8.3744827649279792</v>
      </c>
      <c r="KW67" s="33">
        <f t="shared" si="911"/>
        <v>9.6716901452153241</v>
      </c>
      <c r="KX67" s="33">
        <f t="shared" si="1257"/>
        <v>249.28587957120362</v>
      </c>
      <c r="KY67" s="30">
        <f t="shared" si="1087"/>
        <v>0.76423136362083488</v>
      </c>
      <c r="KZ67" s="31">
        <f t="shared" si="1088"/>
        <v>3.359389139622717E-2</v>
      </c>
      <c r="LA67" s="139">
        <f t="shared" si="912"/>
        <v>1.1249587484566606</v>
      </c>
      <c r="LB67" s="32">
        <f t="shared" si="1258"/>
        <v>1140.7358058057525</v>
      </c>
      <c r="LC67" s="33">
        <f t="shared" si="913"/>
        <v>1319.4891065755139</v>
      </c>
      <c r="LD67" s="33">
        <f t="shared" si="1259"/>
        <v>49.237082012399185</v>
      </c>
      <c r="LE67" s="33">
        <f t="shared" si="914"/>
        <v>56.86390601611982</v>
      </c>
      <c r="LF67" s="33">
        <f t="shared" si="1260"/>
        <v>2529.4924890092707</v>
      </c>
      <c r="LG67" s="30">
        <f t="shared" si="1261"/>
        <v>0.45097418188126182</v>
      </c>
      <c r="LH67" s="31">
        <f t="shared" si="1262"/>
        <v>1.9465201903676704E-2</v>
      </c>
      <c r="LI67" s="139">
        <f t="shared" si="915"/>
        <v>1.0736828140756733</v>
      </c>
      <c r="LJ67" s="32">
        <f t="shared" si="1263"/>
        <v>345.13592958417655</v>
      </c>
      <c r="LK67" s="33">
        <f t="shared" si="916"/>
        <v>399.21872975001702</v>
      </c>
      <c r="LL67" s="33">
        <f t="shared" si="1264"/>
        <v>15.162199572482175</v>
      </c>
      <c r="LM67" s="33">
        <f t="shared" si="917"/>
        <v>17.510824286259663</v>
      </c>
      <c r="LN67" s="33">
        <f t="shared" si="1265"/>
        <v>462.12699214736625</v>
      </c>
      <c r="LO67" s="30">
        <f t="shared" si="1097"/>
        <v>0.7468421785544983</v>
      </c>
      <c r="LP67" s="31">
        <f t="shared" si="1098"/>
        <v>3.2809595263042217E-2</v>
      </c>
      <c r="LQ67" s="139">
        <f t="shared" si="918"/>
        <v>1.1221123756857352</v>
      </c>
      <c r="LR67" s="32">
        <f t="shared" si="1266"/>
        <v>4.3436640066666643E-2</v>
      </c>
      <c r="LS67" s="33">
        <f t="shared" si="919"/>
        <v>5.0243161565113312E-2</v>
      </c>
      <c r="LT67" s="33">
        <f t="shared" si="1267"/>
        <v>1.1768208333333328E-3</v>
      </c>
      <c r="LU67" s="33">
        <f t="shared" si="920"/>
        <v>1.359110380416666E-3</v>
      </c>
      <c r="LV67" s="33">
        <f t="shared" si="1268"/>
        <v>0.89416666666666633</v>
      </c>
      <c r="LW67" s="30">
        <f t="shared" si="1269"/>
        <v>4.857778945013979E-2</v>
      </c>
      <c r="LX67" s="31">
        <f t="shared" si="1270"/>
        <v>1.3161090400745572E-3</v>
      </c>
      <c r="LY67" s="139">
        <f t="shared" si="921"/>
        <v>1.0078160048971445</v>
      </c>
      <c r="LZ67" s="32">
        <f t="shared" si="1271"/>
        <v>54.920501583981405</v>
      </c>
      <c r="MA67" s="33">
        <f t="shared" si="922"/>
        <v>63.526544182191294</v>
      </c>
      <c r="MB67" s="33">
        <f t="shared" si="1272"/>
        <v>1.4879509635632251</v>
      </c>
      <c r="MC67" s="33">
        <f t="shared" si="923"/>
        <v>1.7184345678191688</v>
      </c>
      <c r="MD67" s="33">
        <f t="shared" si="1273"/>
        <v>1130.5682387666668</v>
      </c>
      <c r="ME67" s="30">
        <f t="shared" si="1107"/>
        <v>4.8577785666342438E-2</v>
      </c>
      <c r="MF67" s="31">
        <f t="shared" si="1108"/>
        <v>1.3161089375608374E-3</v>
      </c>
      <c r="MG67" s="139">
        <f t="shared" si="924"/>
        <v>1.0078160042883442</v>
      </c>
      <c r="MH67" s="32">
        <f t="shared" si="1274"/>
        <v>42.736871451528657</v>
      </c>
      <c r="MI67" s="33">
        <f t="shared" si="925"/>
        <v>49.433739207983201</v>
      </c>
      <c r="MJ67" s="33">
        <f t="shared" si="1275"/>
        <v>1.1578621320262501</v>
      </c>
      <c r="MK67" s="33">
        <f t="shared" si="926"/>
        <v>1.3372149762771164</v>
      </c>
      <c r="ML67" s="33">
        <f t="shared" si="1276"/>
        <v>879.76155225000002</v>
      </c>
      <c r="MM67" s="30">
        <f t="shared" si="1277"/>
        <v>4.857778945013979E-2</v>
      </c>
      <c r="MN67" s="31">
        <f t="shared" si="1278"/>
        <v>1.3161090400745574E-3</v>
      </c>
      <c r="MO67" s="139">
        <f t="shared" si="1279"/>
        <v>1.0078160048971445</v>
      </c>
      <c r="MP67" s="34">
        <v>3.2059674772319662</v>
      </c>
      <c r="MQ67" s="35">
        <v>3.7755674772319661</v>
      </c>
      <c r="MR67" s="35">
        <v>2.5975000000000001</v>
      </c>
      <c r="MS67" s="36">
        <v>2.9539</v>
      </c>
      <c r="MT67" s="34">
        <f t="shared" si="1280"/>
        <v>1.0909349545470597</v>
      </c>
      <c r="MU67" s="35">
        <f t="shared" si="1157"/>
        <v>1.0795407239323258</v>
      </c>
      <c r="MV67" s="35">
        <f t="shared" si="1281"/>
        <v>1.0928890216552007</v>
      </c>
      <c r="MW67" s="36">
        <f t="shared" si="1282"/>
        <v>1.096794434260937</v>
      </c>
      <c r="MX67" s="41">
        <f t="shared" si="1283"/>
        <v>3.4975019840534065</v>
      </c>
      <c r="MY67" s="271">
        <f t="shared" si="1284"/>
        <v>4.0758788476263419</v>
      </c>
      <c r="MZ67" s="42">
        <f t="shared" si="1285"/>
        <v>2.838779233749384</v>
      </c>
      <c r="NA67" s="140">
        <f t="shared" si="1286"/>
        <v>3.2398210793633817</v>
      </c>
      <c r="NB67" s="34">
        <f t="shared" si="1287"/>
        <v>1.0909505569224667</v>
      </c>
      <c r="NC67" s="35">
        <f t="shared" si="1158"/>
        <v>1.0794679278620511</v>
      </c>
      <c r="ND67" s="35">
        <f t="shared" si="1288"/>
        <v>1.0929063919249373</v>
      </c>
      <c r="NE67" s="141">
        <f t="shared" si="1159"/>
        <v>1.0968088108215734</v>
      </c>
      <c r="NF67" s="37">
        <f t="shared" si="1289"/>
        <v>3.4975520047615292</v>
      </c>
      <c r="NG67" s="38">
        <f t="shared" si="1160"/>
        <v>4.0756040011509427</v>
      </c>
      <c r="NH67" s="38">
        <f t="shared" si="1290"/>
        <v>2.838824353025025</v>
      </c>
      <c r="NI67" s="39">
        <f t="shared" si="1161"/>
        <v>3.2398635462858456</v>
      </c>
      <c r="NJ67" s="118">
        <f t="shared" si="1309"/>
        <v>-5.0020708122655577E-5</v>
      </c>
      <c r="NK67" s="118">
        <f t="shared" si="1310"/>
        <v>2.7484647539921525E-4</v>
      </c>
      <c r="NL67" s="118">
        <f t="shared" si="1311"/>
        <v>-4.5119275640992385E-5</v>
      </c>
      <c r="NM67" s="118">
        <f t="shared" si="1312"/>
        <v>-4.2466922463901824E-5</v>
      </c>
      <c r="NN67" s="119">
        <f t="shared" si="1291"/>
        <v>0.40103919326082044</v>
      </c>
      <c r="NO67" s="120">
        <f t="shared" si="1292"/>
        <v>0.65085725503455993</v>
      </c>
      <c r="NP67" s="120">
        <f t="shared" si="1293"/>
        <v>0.25768845847568334</v>
      </c>
      <c r="NQ67" s="120">
        <f t="shared" si="1294"/>
        <v>1.9921789839851073E-2</v>
      </c>
      <c r="NR67" s="120">
        <f>R67*JE67+0.004</f>
        <v>0.26331105806003524</v>
      </c>
      <c r="NS67" s="120">
        <f t="shared" si="1295"/>
        <v>2.4993836921449183E-2</v>
      </c>
      <c r="NT67" s="120">
        <f t="shared" si="1296"/>
        <v>0.73425544175119939</v>
      </c>
      <c r="NU67" s="120">
        <f t="shared" si="1297"/>
        <v>2.7916503335650902E-2</v>
      </c>
      <c r="NV67" s="120">
        <f t="shared" si="1298"/>
        <v>8.0625280391771563E-4</v>
      </c>
      <c r="NW67" s="120">
        <f t="shared" si="1299"/>
        <v>4.5257521916692703E-2</v>
      </c>
      <c r="NX67" s="120">
        <f t="shared" si="1300"/>
        <v>8.1896996887644888E-2</v>
      </c>
      <c r="NY67" s="120">
        <f t="shared" si="1301"/>
        <v>0.79334423132051501</v>
      </c>
      <c r="NZ67" s="120">
        <f t="shared" si="1302"/>
        <v>0.15148517071757425</v>
      </c>
      <c r="OA67" s="120">
        <f t="shared" si="1303"/>
        <v>2.0156320097942891E-4</v>
      </c>
      <c r="OB67" s="120">
        <f t="shared" si="1304"/>
        <v>0.33288162621644007</v>
      </c>
      <c r="OC67" s="121">
        <f t="shared" si="1305"/>
        <v>0.28974710140792903</v>
      </c>
      <c r="OD67" s="4"/>
      <c r="OE67" s="4">
        <f t="shared" si="927"/>
        <v>17315.822980695724</v>
      </c>
      <c r="OF67" s="4"/>
      <c r="OG67" s="4"/>
      <c r="OH67" s="4">
        <f t="shared" si="928"/>
        <v>0</v>
      </c>
      <c r="OI67" s="4"/>
      <c r="OJ67" s="583">
        <f t="shared" si="929"/>
        <v>15715.366072792887</v>
      </c>
      <c r="OK67" s="284">
        <f t="shared" si="930"/>
        <v>924.67620000000011</v>
      </c>
      <c r="OL67" s="584">
        <f t="shared" si="1313"/>
        <v>5.8838985723714002E-2</v>
      </c>
      <c r="OM67" s="585">
        <f t="shared" si="281"/>
        <v>1763.53</v>
      </c>
      <c r="ON67" s="284">
        <f t="shared" si="1314"/>
        <v>1851.7065</v>
      </c>
      <c r="OO67" s="33">
        <f t="shared" ref="OO67:OO68" si="1327">ON67/OK67</f>
        <v>2.0025458641630443</v>
      </c>
      <c r="OP67" s="586">
        <f t="shared" si="481"/>
        <v>5.8988781788857865E-2</v>
      </c>
      <c r="OQ67" s="33">
        <f t="shared" si="931"/>
        <v>0.24043112794045207</v>
      </c>
      <c r="OR67" s="39">
        <f t="shared" si="932"/>
        <v>0.50374218600048737</v>
      </c>
      <c r="OS67" s="587">
        <f t="shared" si="1317"/>
        <v>15715.366072792887</v>
      </c>
      <c r="OT67" s="284">
        <f t="shared" si="976"/>
        <v>88.955999999999989</v>
      </c>
      <c r="OU67" s="584">
        <f t="shared" si="1320"/>
        <v>5.6604472073994135E-3</v>
      </c>
      <c r="OV67" s="585">
        <f t="shared" si="283"/>
        <v>151.1</v>
      </c>
      <c r="OW67" s="284">
        <f t="shared" si="1316"/>
        <v>158.655</v>
      </c>
      <c r="OX67" s="33">
        <f t="shared" si="1321"/>
        <v>1.7835221907459871</v>
      </c>
      <c r="OY67" s="30">
        <f t="shared" si="1322"/>
        <v>4.4350859965435925E-3</v>
      </c>
      <c r="OZ67" s="33">
        <f t="shared" si="1323"/>
        <v>1.8076873200715937E-2</v>
      </c>
      <c r="PA67" s="588">
        <f t="shared" si="1324"/>
        <v>4.3070710122165123E-2</v>
      </c>
      <c r="PB67" s="32">
        <f t="shared" si="933"/>
        <v>4.0758788476263419</v>
      </c>
      <c r="PC67" s="589">
        <f t="shared" si="934"/>
        <v>1.0634238677854015</v>
      </c>
      <c r="PD67" s="590">
        <f t="shared" si="1325"/>
        <v>4.3343868487675099</v>
      </c>
      <c r="PE67" s="591">
        <f t="shared" si="935"/>
        <v>0.40103919326082044</v>
      </c>
      <c r="PF67" s="592">
        <f t="shared" si="936"/>
        <v>0.65085725503455993</v>
      </c>
      <c r="PG67" s="592">
        <f t="shared" si="937"/>
        <v>0.25768845847568334</v>
      </c>
      <c r="PH67" s="592">
        <f t="shared" si="938"/>
        <v>1.9921789839851073E-2</v>
      </c>
      <c r="PI67" s="593">
        <f t="shared" si="284"/>
        <v>0.50374218600048737</v>
      </c>
      <c r="PJ67" s="593">
        <f t="shared" si="285"/>
        <v>4.3070710122165123E-2</v>
      </c>
      <c r="PK67" s="592">
        <f t="shared" si="939"/>
        <v>0.73425544175119939</v>
      </c>
      <c r="PL67" s="592">
        <f t="shared" si="940"/>
        <v>2.7916503335650902E-2</v>
      </c>
      <c r="PM67" s="592">
        <f t="shared" si="941"/>
        <v>8.0625280391771563E-4</v>
      </c>
      <c r="PN67" s="592">
        <f t="shared" si="942"/>
        <v>4.5257521916692703E-2</v>
      </c>
      <c r="PO67" s="592">
        <f t="shared" si="943"/>
        <v>8.1896996887644888E-2</v>
      </c>
      <c r="PP67" s="592">
        <f t="shared" si="944"/>
        <v>0.79334423132051501</v>
      </c>
      <c r="PQ67" s="592">
        <f t="shared" si="945"/>
        <v>0.15148517071757425</v>
      </c>
      <c r="PR67" s="592">
        <f t="shared" si="946"/>
        <v>2.0156320097942891E-4</v>
      </c>
      <c r="PS67" s="592">
        <f t="shared" si="947"/>
        <v>0.33288162621644007</v>
      </c>
      <c r="PT67" s="594">
        <f t="shared" si="948"/>
        <v>0.28974710140792903</v>
      </c>
      <c r="PU67" s="334"/>
      <c r="PV67" s="310">
        <f t="shared" si="286"/>
        <v>4.3341120022921107</v>
      </c>
      <c r="PW67" s="281">
        <f t="shared" si="287"/>
        <v>2.7484647539921525E-4</v>
      </c>
      <c r="PX67" s="4"/>
      <c r="QA67" s="133">
        <f t="shared" si="288"/>
        <v>1015.2484465620779</v>
      </c>
      <c r="QB67" s="323">
        <f t="shared" si="289"/>
        <v>96.368737018031624</v>
      </c>
      <c r="QC67" s="258"/>
      <c r="QD67" s="323">
        <f t="shared" si="1326"/>
        <v>3855.7000000000003</v>
      </c>
      <c r="QF67" s="133">
        <f t="shared" si="949"/>
        <v>1942.2787465620793</v>
      </c>
      <c r="QH67" s="133">
        <f t="shared" si="290"/>
        <v>166.06773701803209</v>
      </c>
      <c r="QJ67" s="390">
        <f>'лист 1'!E108</f>
        <v>1763.53</v>
      </c>
      <c r="QK67" s="390">
        <f>'лист 1'!F108</f>
        <v>151.1</v>
      </c>
      <c r="QM67" s="389">
        <f t="shared" si="291"/>
        <v>0</v>
      </c>
      <c r="QN67" s="389">
        <f t="shared" si="292"/>
        <v>0</v>
      </c>
      <c r="QP67" s="4">
        <f t="shared" si="293"/>
        <v>15715.366072792887</v>
      </c>
      <c r="QQ67" s="4">
        <f t="shared" si="294"/>
        <v>16712.09537279289</v>
      </c>
      <c r="QS67" s="395">
        <f t="shared" si="295"/>
        <v>15.510480068470081</v>
      </c>
      <c r="QU67" s="5">
        <v>1</v>
      </c>
    </row>
    <row r="68" spans="1:463" ht="15.05" customHeight="1" x14ac:dyDescent="0.3">
      <c r="A68" s="452">
        <f t="shared" si="639"/>
        <v>57</v>
      </c>
      <c r="B68" s="25" t="s">
        <v>390</v>
      </c>
      <c r="C68" s="26">
        <v>9</v>
      </c>
      <c r="D68" s="256">
        <v>2141.98</v>
      </c>
      <c r="E68" s="27">
        <v>2141.98</v>
      </c>
      <c r="F68" s="28">
        <v>236.5</v>
      </c>
      <c r="G68" s="311">
        <f t="shared" si="280"/>
        <v>1905.48</v>
      </c>
      <c r="H68" s="27"/>
      <c r="I68" s="257"/>
      <c r="J68" s="32">
        <v>3.4868261663522233</v>
      </c>
      <c r="K68" s="33">
        <v>4.0870261663522234</v>
      </c>
      <c r="L68" s="33">
        <v>2.8740999999999999</v>
      </c>
      <c r="M68" s="122">
        <v>3.2256</v>
      </c>
      <c r="N68" s="1">
        <v>0.35149999999999998</v>
      </c>
      <c r="O68" s="2">
        <v>0.81030000000000002</v>
      </c>
      <c r="P68" s="2">
        <v>0.26122616635222318</v>
      </c>
      <c r="Q68" s="2">
        <v>1.78E-2</v>
      </c>
      <c r="R68" s="2">
        <v>0.27700000000000002</v>
      </c>
      <c r="S68" s="2">
        <v>2.5000000000000001E-2</v>
      </c>
      <c r="T68" s="2">
        <v>0.65629999999999999</v>
      </c>
      <c r="U68" s="2">
        <v>2.75E-2</v>
      </c>
      <c r="V68" s="2">
        <v>8.0000000000000004E-4</v>
      </c>
      <c r="W68" s="2">
        <v>4.0399999999999998E-2</v>
      </c>
      <c r="X68" s="2">
        <v>5.5300000000000002E-2</v>
      </c>
      <c r="Y68" s="2">
        <v>0.74729999999999996</v>
      </c>
      <c r="Z68" s="2">
        <v>0.1769</v>
      </c>
      <c r="AA68" s="2">
        <v>5.0000000000000001E-4</v>
      </c>
      <c r="AB68" s="2">
        <v>0.34100000000000003</v>
      </c>
      <c r="AC68" s="3">
        <v>0.29820000000000002</v>
      </c>
      <c r="AD68" s="123">
        <v>290.2</v>
      </c>
      <c r="AE68" s="60">
        <v>63.844000000000001</v>
      </c>
      <c r="AF68" s="60">
        <v>195.31998060000001</v>
      </c>
      <c r="AG68" s="60">
        <f t="shared" si="832"/>
        <v>19.331599759904403</v>
      </c>
      <c r="AH68" s="60">
        <f t="shared" si="833"/>
        <v>61.123434728964</v>
      </c>
      <c r="AI68" s="60">
        <v>7.4706291073750002</v>
      </c>
      <c r="AJ68" s="60">
        <v>40.648926543882297</v>
      </c>
      <c r="AK68" s="60">
        <f t="shared" si="834"/>
        <v>0.78635348399140303</v>
      </c>
      <c r="AL68" s="60">
        <f t="shared" si="835"/>
        <v>23.790515940484905</v>
      </c>
      <c r="AM68" s="60">
        <v>29.874176812562865</v>
      </c>
      <c r="AN68" s="124">
        <v>752.82925567658413</v>
      </c>
      <c r="AO68" s="123">
        <v>644.72</v>
      </c>
      <c r="AP68" s="60">
        <v>141.83840000000001</v>
      </c>
      <c r="AQ68" s="60">
        <v>433.93073016000005</v>
      </c>
      <c r="AR68" s="60">
        <f t="shared" si="836"/>
        <v>42.947860086855847</v>
      </c>
      <c r="AS68" s="60">
        <f t="shared" si="837"/>
        <v>135.79428269627041</v>
      </c>
      <c r="AT68" s="125">
        <v>63.302800410908297</v>
      </c>
      <c r="AU68" s="126">
        <v>14.511247066910189</v>
      </c>
      <c r="AV68" s="60">
        <v>93.716810931676306</v>
      </c>
      <c r="AW68" s="60">
        <f t="shared" si="838"/>
        <v>1.8129517074732782</v>
      </c>
      <c r="AX68" s="60">
        <f t="shared" si="839"/>
        <v>54.849450500360327</v>
      </c>
      <c r="AY68" s="60">
        <v>68.875437075129227</v>
      </c>
      <c r="AZ68" s="124">
        <v>1735.6610142932566</v>
      </c>
      <c r="BA68" s="127">
        <v>71</v>
      </c>
      <c r="BB68" s="60">
        <v>361.8988333333333</v>
      </c>
      <c r="BC68" s="60">
        <v>37.740871798474394</v>
      </c>
      <c r="BD68" s="61">
        <v>30.192697438779518</v>
      </c>
      <c r="BE68" s="61">
        <v>7.548174359694876</v>
      </c>
      <c r="BF68" s="60">
        <v>14.152829375</v>
      </c>
      <c r="BG68" s="61">
        <v>11.3222635</v>
      </c>
      <c r="BH68" s="61">
        <v>2.8305658749999996</v>
      </c>
      <c r="BI68" s="60">
        <v>30.206855018996961</v>
      </c>
      <c r="BJ68" s="61">
        <f t="shared" si="840"/>
        <v>17.679105623258312</v>
      </c>
      <c r="BK68" s="60">
        <f t="shared" si="841"/>
        <v>0.58435161034249627</v>
      </c>
      <c r="BL68" s="60">
        <v>22.199969476290235</v>
      </c>
      <c r="BM68" s="124">
        <v>559.43923080251386</v>
      </c>
      <c r="BN68" s="123">
        <v>13.92</v>
      </c>
      <c r="BO68" s="60">
        <v>3.0623999999999998</v>
      </c>
      <c r="BP68" s="60">
        <v>9.3688977599999994</v>
      </c>
      <c r="BQ68" s="60">
        <f t="shared" si="842"/>
        <v>0.92727728689823996</v>
      </c>
      <c r="BR68" s="60">
        <f t="shared" si="843"/>
        <v>2.9319028650143997</v>
      </c>
      <c r="BS68" s="60">
        <v>1.80732113496667</v>
      </c>
      <c r="BT68" s="60">
        <v>2.0555791793325668</v>
      </c>
      <c r="BU68" s="60">
        <f t="shared" si="844"/>
        <v>3.9765179224188506E-2</v>
      </c>
      <c r="BV68" s="60">
        <f t="shared" si="845"/>
        <v>1.2030647151296128</v>
      </c>
      <c r="BW68" s="60">
        <v>1.5107099037149618</v>
      </c>
      <c r="BX68" s="124">
        <v>38.069889573617033</v>
      </c>
      <c r="BY68" s="59">
        <v>390.36</v>
      </c>
      <c r="BZ68" s="60">
        <v>28.496279999999999</v>
      </c>
      <c r="CA68" s="61">
        <f t="shared" si="846"/>
        <v>16.677960803040001</v>
      </c>
      <c r="CB68" s="61">
        <f t="shared" si="847"/>
        <v>0.55126053659999996</v>
      </c>
      <c r="CC68" s="60">
        <v>20.942813999999998</v>
      </c>
      <c r="CD68" s="62">
        <v>527.75891279999996</v>
      </c>
      <c r="CE68" s="123">
        <v>35.299999999999997</v>
      </c>
      <c r="CF68" s="60">
        <v>2.5768999999999997</v>
      </c>
      <c r="CG68" s="61">
        <f t="shared" si="848"/>
        <v>1.5081771091999998</v>
      </c>
      <c r="CH68" s="61">
        <f t="shared" si="849"/>
        <v>4.9850130499999999E-2</v>
      </c>
      <c r="CI68" s="60">
        <v>1.893845</v>
      </c>
      <c r="CJ68" s="124">
        <v>47.724893999999999</v>
      </c>
      <c r="CK68" s="128">
        <v>520.18367712012741</v>
      </c>
      <c r="CL68" s="129">
        <v>114.44040896642804</v>
      </c>
      <c r="CM68" s="129">
        <v>53.35684664699717</v>
      </c>
      <c r="CN68" s="130">
        <v>34.060356331667158</v>
      </c>
      <c r="CO68" s="131">
        <f t="shared" si="1167"/>
        <v>16.602720693871156</v>
      </c>
      <c r="CP68" s="129">
        <v>350.11118443673308</v>
      </c>
      <c r="CQ68" s="131">
        <f t="shared" si="850"/>
        <v>34.651904368441222</v>
      </c>
      <c r="CR68" s="129">
        <v>109.56379405763126</v>
      </c>
      <c r="CS68" s="129">
        <v>75.780724553430801</v>
      </c>
      <c r="CT68" s="131">
        <f t="shared" si="851"/>
        <v>1.465978116486119</v>
      </c>
      <c r="CU68" s="131">
        <f t="shared" si="852"/>
        <v>44.352033097937337</v>
      </c>
      <c r="CV68" s="129">
        <f t="shared" si="1168"/>
        <v>1113.8728417237166</v>
      </c>
      <c r="CW68" s="124">
        <f t="shared" si="1169"/>
        <v>1403.4797805718831</v>
      </c>
      <c r="CX68" s="123">
        <v>43.508480000000006</v>
      </c>
      <c r="CY68" s="60">
        <v>3.1761190400000001</v>
      </c>
      <c r="CZ68" s="60">
        <f t="shared" si="853"/>
        <v>6.1442022828800007E-2</v>
      </c>
      <c r="DA68" s="60">
        <f t="shared" si="854"/>
        <v>1.85888083830272</v>
      </c>
      <c r="DB68" s="60">
        <v>2.3342299519999998</v>
      </c>
      <c r="DC68" s="124">
        <v>58.822594790400011</v>
      </c>
      <c r="DD68" s="123">
        <v>1.4117200000000001</v>
      </c>
      <c r="DE68" s="60">
        <v>0.10305556</v>
      </c>
      <c r="DF68" s="60">
        <f t="shared" si="855"/>
        <v>1.9936098082000003E-3</v>
      </c>
      <c r="DG68" s="60">
        <f t="shared" si="856"/>
        <v>6.0315121490080004E-2</v>
      </c>
      <c r="DH68" s="60">
        <v>7.5738778000000007E-2</v>
      </c>
      <c r="DI68" s="124">
        <v>1.9086172056000001</v>
      </c>
      <c r="DJ68" s="59">
        <v>33.537100336344004</v>
      </c>
      <c r="DK68" s="60">
        <v>7.3781620739956812</v>
      </c>
      <c r="DL68" s="60">
        <v>0.55253852576448981</v>
      </c>
      <c r="DM68" s="60">
        <v>22.572245992677342</v>
      </c>
      <c r="DN68" s="60">
        <f t="shared" si="857"/>
        <v>2.2340654748792472</v>
      </c>
      <c r="DO68" s="60">
        <f t="shared" si="858"/>
        <v>7.0637586609484471</v>
      </c>
      <c r="DP68" s="60">
        <v>4.674923425801051</v>
      </c>
      <c r="DQ68" s="60">
        <f t="shared" si="859"/>
        <v>9.0436393672121335E-2</v>
      </c>
      <c r="DR68" s="60">
        <f t="shared" si="860"/>
        <v>2.7360830835717298</v>
      </c>
      <c r="DS68" s="60">
        <v>3.4357485177291283</v>
      </c>
      <c r="DT68" s="62">
        <v>86.580862646774037</v>
      </c>
      <c r="DU68" s="123">
        <v>45.59</v>
      </c>
      <c r="DV68" s="60">
        <v>10.0298</v>
      </c>
      <c r="DW68" s="60">
        <v>30.684486270000001</v>
      </c>
      <c r="DX68" s="60">
        <f t="shared" si="861"/>
        <v>3.0369663440869803</v>
      </c>
      <c r="DY68" s="60">
        <f t="shared" si="862"/>
        <v>9.6024031333337998</v>
      </c>
      <c r="DZ68" s="60">
        <v>0.88211286441666703</v>
      </c>
      <c r="EA68" s="60">
        <v>0.43835109093750002</v>
      </c>
      <c r="EB68" s="60"/>
      <c r="EC68" s="60">
        <v>6.3966067664508541</v>
      </c>
      <c r="ED68" s="60">
        <f t="shared" si="863"/>
        <v>0.12374235789699178</v>
      </c>
      <c r="EE68" s="60">
        <f t="shared" si="864"/>
        <v>3.7437292489871585</v>
      </c>
      <c r="EF68" s="60">
        <v>4.7010678495902516</v>
      </c>
      <c r="EG68" s="124">
        <v>118.46690980967433</v>
      </c>
      <c r="EH68" s="128">
        <v>345.83704295714278</v>
      </c>
      <c r="EI68" s="129">
        <v>76.084149450571388</v>
      </c>
      <c r="EJ68" s="129">
        <v>529.30204186874096</v>
      </c>
      <c r="EK68" s="129">
        <v>232.76665927343387</v>
      </c>
      <c r="EL68" s="129">
        <f t="shared" si="865"/>
        <v>23.037847334928845</v>
      </c>
      <c r="EM68" s="129">
        <v>72.841998353028401</v>
      </c>
      <c r="EN68" s="129">
        <v>86.431262229141879</v>
      </c>
      <c r="EO68" s="129">
        <f t="shared" si="866"/>
        <v>1.6720127678227497</v>
      </c>
      <c r="EP68" s="129">
        <f t="shared" si="867"/>
        <v>50.585451982325409</v>
      </c>
      <c r="EQ68" s="129">
        <v>1270.4211557790306</v>
      </c>
      <c r="ER68" s="124">
        <v>1600.7306562815786</v>
      </c>
      <c r="ES68" s="123">
        <v>142.16</v>
      </c>
      <c r="ET68" s="60">
        <v>31.275200000000002</v>
      </c>
      <c r="EU68" s="60">
        <v>95.681214479999994</v>
      </c>
      <c r="EV68" s="60">
        <f t="shared" si="868"/>
        <v>9.4699525219435206</v>
      </c>
      <c r="EW68" s="60">
        <f t="shared" si="869"/>
        <v>29.942479259371197</v>
      </c>
      <c r="EX68" s="60">
        <v>11.120603646999999</v>
      </c>
      <c r="EY68" s="60">
        <v>20.457302323271001</v>
      </c>
      <c r="EZ68" s="60">
        <f t="shared" si="870"/>
        <v>0.39574651344367756</v>
      </c>
      <c r="FA68" s="60">
        <f t="shared" si="871"/>
        <v>11.973004416136172</v>
      </c>
      <c r="FB68" s="60">
        <v>15.0347160225135</v>
      </c>
      <c r="FC68" s="124">
        <v>378.87484376734142</v>
      </c>
      <c r="FD68" s="123">
        <v>0.83333333333333293</v>
      </c>
      <c r="FE68" s="60">
        <v>6.0833333333333302E-2</v>
      </c>
      <c r="FF68" s="60">
        <f t="shared" si="872"/>
        <v>1.1768208333333328E-3</v>
      </c>
      <c r="FG68" s="60">
        <f t="shared" si="873"/>
        <v>3.5603803333333316E-2</v>
      </c>
      <c r="FH68" s="60">
        <v>4.4708333333333301E-2</v>
      </c>
      <c r="FI68" s="124">
        <v>1.1266499999999995</v>
      </c>
      <c r="FJ68" s="123">
        <v>540.20486333333395</v>
      </c>
      <c r="FK68" s="60">
        <v>39.434955023333401</v>
      </c>
      <c r="FL68" s="60">
        <f t="shared" si="874"/>
        <v>0.76286920492638466</v>
      </c>
      <c r="FM68" s="60">
        <f t="shared" si="875"/>
        <v>23.080017256596292</v>
      </c>
      <c r="FN68" s="60">
        <v>28.981999999999999</v>
      </c>
      <c r="FO68" s="124">
        <v>730.34618202800073</v>
      </c>
      <c r="FP68" s="123">
        <v>420.36516666666574</v>
      </c>
      <c r="FQ68" s="60">
        <v>30.686657166666599</v>
      </c>
      <c r="FR68" s="60">
        <f t="shared" si="876"/>
        <v>0.59363338288916534</v>
      </c>
      <c r="FS68" s="60">
        <f t="shared" si="877"/>
        <v>17.959918466620628</v>
      </c>
      <c r="FT68" s="60">
        <v>22.5525911916666</v>
      </c>
      <c r="FU68" s="62">
        <v>568.32529802999863</v>
      </c>
      <c r="FV68" s="132">
        <f t="shared" si="1170"/>
        <v>2484.1003409046093</v>
      </c>
      <c r="FW68" s="133">
        <f t="shared" si="1171"/>
        <v>648.33135110435376</v>
      </c>
      <c r="FX68" s="133">
        <f t="shared" si="1172"/>
        <v>72.628928699560859</v>
      </c>
      <c r="FY68" s="133">
        <f t="shared" si="1173"/>
        <v>361.8988333333333</v>
      </c>
      <c r="FZ68" s="133">
        <f t="shared" si="1174"/>
        <v>390.36</v>
      </c>
      <c r="GA68" s="133">
        <f t="shared" si="1175"/>
        <v>35.299999999999997</v>
      </c>
      <c r="GB68" s="133">
        <f t="shared" si="1176"/>
        <v>43.508480000000006</v>
      </c>
      <c r="GC68" s="133">
        <f t="shared" si="1177"/>
        <v>1.4117200000000001</v>
      </c>
      <c r="GD68" s="133">
        <f t="shared" si="1178"/>
        <v>540.20486333333395</v>
      </c>
      <c r="GE68" s="133">
        <f t="shared" si="1179"/>
        <v>420.36516666666574</v>
      </c>
      <c r="GF68" s="133">
        <f t="shared" si="1180"/>
        <v>1370.4353989728443</v>
      </c>
      <c r="GG68" s="134">
        <f t="shared" si="1181"/>
        <v>523.21414558056551</v>
      </c>
      <c r="GH68" s="134">
        <f t="shared" si="1182"/>
        <v>135.63747317793829</v>
      </c>
      <c r="GI68" s="133">
        <f t="shared" si="1183"/>
        <v>464.90379109531705</v>
      </c>
      <c r="GJ68" s="134">
        <f t="shared" si="1184"/>
        <v>331.95384064826442</v>
      </c>
      <c r="GK68" s="135">
        <f t="shared" si="1185"/>
        <v>8.9935638387389076</v>
      </c>
      <c r="GL68" s="132">
        <f t="shared" si="1186"/>
        <v>6833.4488741100176</v>
      </c>
      <c r="GM68" s="136">
        <f t="shared" si="1187"/>
        <v>8610.1455813786215</v>
      </c>
      <c r="GN68" s="114">
        <f t="shared" si="1188"/>
        <v>7466.3364765486231</v>
      </c>
      <c r="GO68" s="115">
        <f t="shared" si="1189"/>
        <v>4151.9143743225486</v>
      </c>
      <c r="GP68" s="115">
        <f t="shared" si="1190"/>
        <v>272.24217929947366</v>
      </c>
      <c r="GQ68" s="30">
        <f t="shared" si="1191"/>
        <v>0.55608455195710738</v>
      </c>
      <c r="GR68" s="31">
        <f t="shared" si="1192"/>
        <v>3.6462618602117955E-2</v>
      </c>
      <c r="GS68" s="137">
        <f t="shared" si="878"/>
        <v>1.0927865089131468</v>
      </c>
      <c r="GT68" s="116">
        <f t="shared" si="1193"/>
        <v>8610.1455813786215</v>
      </c>
      <c r="GU68" s="115">
        <f t="shared" si="1318"/>
        <v>4207.4780921881329</v>
      </c>
      <c r="GV68" s="115">
        <f t="shared" si="1319"/>
        <v>273.74755680246</v>
      </c>
      <c r="GW68" s="24">
        <f t="shared" si="1306"/>
        <v>0.48866515117790243</v>
      </c>
      <c r="GX68" s="117">
        <f t="shared" si="1307"/>
        <v>3.1793603745156267E-2</v>
      </c>
      <c r="GY68" s="137">
        <f t="shared" si="879"/>
        <v>1.0814986584097022</v>
      </c>
      <c r="GZ68" s="114">
        <f t="shared" si="1308"/>
        <v>6154.0679900695259</v>
      </c>
      <c r="HA68" s="115">
        <f t="shared" si="1194"/>
        <v>3548.1128881893992</v>
      </c>
      <c r="HB68" s="115">
        <f t="shared" si="1195"/>
        <v>193.8484244002712</v>
      </c>
      <c r="HC68" s="30">
        <f t="shared" si="1196"/>
        <v>0.5765475607215893</v>
      </c>
      <c r="HD68" s="31">
        <f t="shared" si="1197"/>
        <v>3.1499233468507908E-2</v>
      </c>
      <c r="HE68" s="137">
        <f t="shared" si="880"/>
        <v>1.095224234029345</v>
      </c>
      <c r="HF68" s="114">
        <f t="shared" si="1198"/>
        <v>6906.8972457461095</v>
      </c>
      <c r="HG68" s="115">
        <f t="shared" si="1199"/>
        <v>4124.7380531584759</v>
      </c>
      <c r="HH68" s="115">
        <f t="shared" si="1200"/>
        <v>219.19704548757991</v>
      </c>
      <c r="HI68" s="30">
        <f t="shared" si="1201"/>
        <v>0.59719117085444717</v>
      </c>
      <c r="HJ68" s="31">
        <f t="shared" si="1202"/>
        <v>3.1735964455324887E-2</v>
      </c>
      <c r="HK68" s="138">
        <f t="shared" si="881"/>
        <v>1.0984957573670218</v>
      </c>
      <c r="HL68" s="29">
        <f t="shared" si="1203"/>
        <v>3.8103565935150572</v>
      </c>
      <c r="HM68" s="30">
        <f t="shared" si="1204"/>
        <v>4.4201133157952777</v>
      </c>
      <c r="HN68" s="30">
        <f t="shared" si="1205"/>
        <v>3.1477839710237401</v>
      </c>
      <c r="HO68" s="31">
        <f t="shared" si="1206"/>
        <v>3.5433079149630653</v>
      </c>
      <c r="HR68" s="32">
        <f t="shared" si="1207"/>
        <v>457.63901981672763</v>
      </c>
      <c r="HS68" s="33">
        <f t="shared" si="882"/>
        <v>529.35105422200888</v>
      </c>
      <c r="HT68" s="33">
        <f t="shared" si="1208"/>
        <v>20.117953243895805</v>
      </c>
      <c r="HU68" s="33">
        <f t="shared" si="883"/>
        <v>23.234224201375266</v>
      </c>
      <c r="HV68" s="33">
        <f t="shared" si="1209"/>
        <v>597.48353625125719</v>
      </c>
      <c r="HW68" s="30">
        <f t="shared" si="1038"/>
        <v>0.76594415084314327</v>
      </c>
      <c r="HX68" s="31">
        <f t="shared" si="1039"/>
        <v>3.3671142421965727E-2</v>
      </c>
      <c r="HY68" s="139">
        <f t="shared" si="884"/>
        <v>1.1252391083982831</v>
      </c>
      <c r="HZ68" s="32">
        <f t="shared" si="1210"/>
        <v>1019.1437544998895</v>
      </c>
      <c r="IA68" s="33">
        <f t="shared" si="885"/>
        <v>1178.8435808300223</v>
      </c>
      <c r="IB68" s="33">
        <f t="shared" si="1211"/>
        <v>59.272058861239316</v>
      </c>
      <c r="IC68" s="33">
        <f t="shared" si="886"/>
        <v>68.453300778845289</v>
      </c>
      <c r="ID68" s="33">
        <f t="shared" si="1212"/>
        <v>1377.5087415025846</v>
      </c>
      <c r="IE68" s="30">
        <f t="shared" si="1043"/>
        <v>0.73984558049933602</v>
      </c>
      <c r="IF68" s="31">
        <f t="shared" si="1044"/>
        <v>4.302844481159912E-2</v>
      </c>
      <c r="IG68" s="139">
        <f t="shared" si="887"/>
        <v>1.1225989085655628</v>
      </c>
      <c r="IH68" s="32">
        <f t="shared" si="1213"/>
        <v>21.56850886037514</v>
      </c>
      <c r="II68" s="33">
        <f t="shared" si="888"/>
        <v>24.948294198795924</v>
      </c>
      <c r="IJ68" s="33">
        <f t="shared" si="1214"/>
        <v>42.099312549122011</v>
      </c>
      <c r="IK68" s="33">
        <f t="shared" si="889"/>
        <v>48.620496062981012</v>
      </c>
      <c r="IL68" s="33">
        <f t="shared" si="1215"/>
        <v>443.99938952580465</v>
      </c>
      <c r="IM68" s="30">
        <f t="shared" si="1216"/>
        <v>4.857778945013979E-2</v>
      </c>
      <c r="IN68" s="31">
        <f t="shared" si="1217"/>
        <v>9.481840187682343E-2</v>
      </c>
      <c r="IO68" s="139">
        <f t="shared" si="890"/>
        <v>1.0222995100575569</v>
      </c>
      <c r="IP68" s="32">
        <f t="shared" si="1218"/>
        <v>22.027060447775693</v>
      </c>
      <c r="IQ68" s="33">
        <f t="shared" si="891"/>
        <v>25.478700819942144</v>
      </c>
      <c r="IR68" s="33">
        <f t="shared" si="1219"/>
        <v>0.9670424661224285</v>
      </c>
      <c r="IS68" s="33">
        <f t="shared" si="892"/>
        <v>1.1168373441247927</v>
      </c>
      <c r="IT68" s="33">
        <f t="shared" si="1220"/>
        <v>30.214198074299233</v>
      </c>
      <c r="IU68" s="30">
        <f t="shared" si="1221"/>
        <v>0.72903011999885992</v>
      </c>
      <c r="IV68" s="31">
        <f t="shared" si="1222"/>
        <v>3.2006226468244844E-2</v>
      </c>
      <c r="IW68" s="139">
        <f t="shared" si="893"/>
        <v>1.1191967842837527</v>
      </c>
      <c r="IX68" s="32">
        <f t="shared" si="1223"/>
        <v>20.347112179708802</v>
      </c>
      <c r="IY68" s="33">
        <f t="shared" si="894"/>
        <v>23.535504658269172</v>
      </c>
      <c r="IZ68" s="33">
        <f t="shared" si="1224"/>
        <v>0.55126053659999996</v>
      </c>
      <c r="JA68" s="33">
        <f t="shared" si="895"/>
        <v>0.63665079371933997</v>
      </c>
      <c r="JB68" s="33">
        <f t="shared" si="1225"/>
        <v>418.85627999999997</v>
      </c>
      <c r="JC68" s="30">
        <f t="shared" si="1226"/>
        <v>4.8577789450139804E-2</v>
      </c>
      <c r="JD68" s="31">
        <f t="shared" si="1227"/>
        <v>1.3161090400745574E-3</v>
      </c>
      <c r="JE68" s="139">
        <f t="shared" si="1228"/>
        <v>1.0078160048971445</v>
      </c>
      <c r="JF68" s="32">
        <f t="shared" si="1229"/>
        <v>1.8399760732239998</v>
      </c>
      <c r="JG68" s="33">
        <f t="shared" si="896"/>
        <v>2.1283003238982006</v>
      </c>
      <c r="JH68" s="33">
        <f t="shared" si="1230"/>
        <v>4.9850130499999999E-2</v>
      </c>
      <c r="JI68" s="33">
        <f t="shared" si="897"/>
        <v>5.757191571445E-2</v>
      </c>
      <c r="JJ68" s="33">
        <f t="shared" si="1231"/>
        <v>37.876899999999999</v>
      </c>
      <c r="JK68" s="30">
        <f t="shared" si="1232"/>
        <v>4.857778945013979E-2</v>
      </c>
      <c r="JL68" s="31">
        <f t="shared" si="1233"/>
        <v>1.3161090400745574E-3</v>
      </c>
      <c r="JM68" s="139">
        <f t="shared" si="1234"/>
        <v>1.0078160048971445</v>
      </c>
      <c r="JN68" s="32">
        <f t="shared" si="1235"/>
        <v>822.40139521634921</v>
      </c>
      <c r="JO68" s="33">
        <f t="shared" si="898"/>
        <v>951.27169384675119</v>
      </c>
      <c r="JP68" s="33">
        <f t="shared" si="1236"/>
        <v>52.720603178798498</v>
      </c>
      <c r="JQ68" s="33">
        <f t="shared" si="899"/>
        <v>60.887024611194384</v>
      </c>
      <c r="JR68" s="33">
        <f t="shared" si="1237"/>
        <v>1113.8728417237166</v>
      </c>
      <c r="JS68" s="30">
        <f t="shared" si="1238"/>
        <v>0.73832610367237628</v>
      </c>
      <c r="JT68" s="31">
        <f t="shared" si="1239"/>
        <v>4.7330899187032371E-2</v>
      </c>
      <c r="JU68" s="139">
        <f t="shared" si="900"/>
        <v>1.1230272567295327</v>
      </c>
      <c r="JV68" s="32">
        <f t="shared" si="1240"/>
        <v>2.2678346227293185</v>
      </c>
      <c r="JW68" s="33">
        <f t="shared" si="901"/>
        <v>2.6232043081110028</v>
      </c>
      <c r="JX68" s="33">
        <f t="shared" si="1241"/>
        <v>6.1442022828800007E-2</v>
      </c>
      <c r="JY68" s="33">
        <f t="shared" si="902"/>
        <v>7.0959392164981136E-2</v>
      </c>
      <c r="JZ68" s="33">
        <f t="shared" si="1242"/>
        <v>46.684599040000009</v>
      </c>
      <c r="KA68" s="30">
        <f t="shared" si="1243"/>
        <v>4.857778945013979E-2</v>
      </c>
      <c r="KB68" s="31">
        <f t="shared" si="1244"/>
        <v>1.3161090400745572E-3</v>
      </c>
      <c r="KC68" s="139">
        <f t="shared" si="903"/>
        <v>1.0078160048971445</v>
      </c>
      <c r="KD68" s="32">
        <f t="shared" si="1245"/>
        <v>7.3584448217897599E-2</v>
      </c>
      <c r="KE68" s="33">
        <f t="shared" si="904"/>
        <v>8.5115131253642159E-2</v>
      </c>
      <c r="KF68" s="33">
        <f t="shared" si="1246"/>
        <v>1.9936098082000003E-3</v>
      </c>
      <c r="KG68" s="33">
        <f t="shared" si="905"/>
        <v>2.3024199674901804E-3</v>
      </c>
      <c r="KH68" s="33">
        <f t="shared" si="1247"/>
        <v>1.5147755600000001</v>
      </c>
      <c r="KI68" s="30">
        <f t="shared" si="1248"/>
        <v>4.857778945013979E-2</v>
      </c>
      <c r="KJ68" s="31">
        <f t="shared" si="1249"/>
        <v>1.3161090400745574E-3</v>
      </c>
      <c r="KK68" s="139">
        <f t="shared" si="906"/>
        <v>1.0078160048971445</v>
      </c>
      <c r="KL68" s="32">
        <f t="shared" si="1250"/>
        <v>52.871069338654301</v>
      </c>
      <c r="KM68" s="33">
        <f t="shared" si="907"/>
        <v>61.155965904021436</v>
      </c>
      <c r="KN68" s="33">
        <f t="shared" si="1251"/>
        <v>2.3245018685513688</v>
      </c>
      <c r="KO68" s="33">
        <f t="shared" si="908"/>
        <v>2.6845672079899758</v>
      </c>
      <c r="KP68" s="33">
        <f t="shared" si="1252"/>
        <v>68.714970354582576</v>
      </c>
      <c r="KQ68" s="30">
        <f t="shared" si="1253"/>
        <v>0.76942577528345468</v>
      </c>
      <c r="KR68" s="31">
        <f t="shared" si="1254"/>
        <v>3.3828172471828018E-2</v>
      </c>
      <c r="KS68" s="139">
        <f t="shared" si="909"/>
        <v>1.1258090029028036</v>
      </c>
      <c r="KT68" s="32">
        <f t="shared" si="1255"/>
        <v>71.902081506431571</v>
      </c>
      <c r="KU68" s="33">
        <f t="shared" si="910"/>
        <v>83.169137678489406</v>
      </c>
      <c r="KV68" s="33">
        <f t="shared" si="1256"/>
        <v>3.1607087019839719</v>
      </c>
      <c r="KW68" s="33">
        <f t="shared" si="911"/>
        <v>3.6503024799212893</v>
      </c>
      <c r="KX68" s="33">
        <f t="shared" si="1257"/>
        <v>94.021356991805035</v>
      </c>
      <c r="KY68" s="30">
        <f t="shared" si="1087"/>
        <v>0.76474200976166096</v>
      </c>
      <c r="KZ68" s="31">
        <f t="shared" si="1088"/>
        <v>3.3616922825943273E-2</v>
      </c>
      <c r="LA68" s="139">
        <f t="shared" si="912"/>
        <v>1.1250423342753908</v>
      </c>
      <c r="LB68" s="32">
        <f t="shared" si="1258"/>
        <v>572.50268181684578</v>
      </c>
      <c r="LC68" s="33">
        <f t="shared" si="913"/>
        <v>662.21385205754552</v>
      </c>
      <c r="LD68" s="33">
        <f t="shared" si="1259"/>
        <v>24.709860102751595</v>
      </c>
      <c r="LE68" s="33">
        <f t="shared" si="914"/>
        <v>28.537417432667819</v>
      </c>
      <c r="LF68" s="33">
        <f t="shared" si="1260"/>
        <v>1270.4211557790306</v>
      </c>
      <c r="LG68" s="30">
        <f t="shared" si="1261"/>
        <v>0.45064007255592603</v>
      </c>
      <c r="LH68" s="31">
        <f t="shared" si="1262"/>
        <v>1.9450132729881491E-2</v>
      </c>
      <c r="LI68" s="139">
        <f t="shared" si="915"/>
        <v>1.0736281249293724</v>
      </c>
      <c r="LJ68" s="32">
        <f t="shared" si="1263"/>
        <v>224.572090084119</v>
      </c>
      <c r="LK68" s="33">
        <f t="shared" si="916"/>
        <v>259.76253660030045</v>
      </c>
      <c r="LL68" s="33">
        <f t="shared" si="1264"/>
        <v>9.8656990353871983</v>
      </c>
      <c r="LM68" s="33">
        <f t="shared" si="917"/>
        <v>11.393895815968676</v>
      </c>
      <c r="LN68" s="33">
        <f t="shared" si="1265"/>
        <v>300.69432045027094</v>
      </c>
      <c r="LO68" s="30">
        <f t="shared" si="1097"/>
        <v>0.74684513411439346</v>
      </c>
      <c r="LP68" s="31">
        <f t="shared" si="1098"/>
        <v>3.2809728566252701E-2</v>
      </c>
      <c r="LQ68" s="139">
        <f t="shared" si="918"/>
        <v>1.122112859470638</v>
      </c>
      <c r="LR68" s="32">
        <f t="shared" si="1266"/>
        <v>4.3436640066666643E-2</v>
      </c>
      <c r="LS68" s="33">
        <f t="shared" si="919"/>
        <v>5.0243161565113312E-2</v>
      </c>
      <c r="LT68" s="33">
        <f t="shared" si="1267"/>
        <v>1.1768208333333328E-3</v>
      </c>
      <c r="LU68" s="33">
        <f t="shared" si="920"/>
        <v>1.359110380416666E-3</v>
      </c>
      <c r="LV68" s="33">
        <f t="shared" si="1268"/>
        <v>0.89416666666666633</v>
      </c>
      <c r="LW68" s="30">
        <f t="shared" si="1269"/>
        <v>4.857778945013979E-2</v>
      </c>
      <c r="LX68" s="31">
        <f t="shared" si="1270"/>
        <v>1.3161090400745572E-3</v>
      </c>
      <c r="LY68" s="139">
        <f t="shared" si="921"/>
        <v>1.0078160048971445</v>
      </c>
      <c r="LZ68" s="32">
        <f t="shared" si="1271"/>
        <v>28.157621053047475</v>
      </c>
      <c r="MA68" s="33">
        <f t="shared" si="922"/>
        <v>32.569920272060017</v>
      </c>
      <c r="MB68" s="33">
        <f t="shared" si="1272"/>
        <v>0.76286920492638466</v>
      </c>
      <c r="MC68" s="33">
        <f t="shared" si="923"/>
        <v>0.88103764476948165</v>
      </c>
      <c r="MD68" s="33">
        <f t="shared" si="1273"/>
        <v>579.63982700634972</v>
      </c>
      <c r="ME68" s="30">
        <f t="shared" si="1107"/>
        <v>4.8577788725237166E-2</v>
      </c>
      <c r="MF68" s="31">
        <f t="shared" si="1108"/>
        <v>1.3161090204349048E-3</v>
      </c>
      <c r="MG68" s="139">
        <f t="shared" si="924"/>
        <v>1.00781600478051</v>
      </c>
      <c r="MH68" s="32">
        <f t="shared" si="1274"/>
        <v>21.911100529277167</v>
      </c>
      <c r="MI68" s="33">
        <f t="shared" si="925"/>
        <v>25.3445699822149</v>
      </c>
      <c r="MJ68" s="33">
        <f t="shared" si="1275"/>
        <v>0.59363338288916534</v>
      </c>
      <c r="MK68" s="33">
        <f t="shared" si="926"/>
        <v>0.68558719389869704</v>
      </c>
      <c r="ML68" s="33">
        <f t="shared" si="1276"/>
        <v>451.05182383333226</v>
      </c>
      <c r="MM68" s="30">
        <f t="shared" si="1277"/>
        <v>4.8577789450139811E-2</v>
      </c>
      <c r="MN68" s="31">
        <f t="shared" si="1278"/>
        <v>1.3161090400745576E-3</v>
      </c>
      <c r="MO68" s="139">
        <f t="shared" si="1279"/>
        <v>1.0078160048971445</v>
      </c>
      <c r="MP68" s="34">
        <v>3.4868261663522233</v>
      </c>
      <c r="MQ68" s="35">
        <v>4.0870261663522234</v>
      </c>
      <c r="MR68" s="35">
        <v>2.8740999999999999</v>
      </c>
      <c r="MS68" s="36">
        <v>3.2256</v>
      </c>
      <c r="MT68" s="34">
        <f t="shared" si="1280"/>
        <v>1.0927865089131468</v>
      </c>
      <c r="MU68" s="35">
        <f t="shared" si="1157"/>
        <v>1.0814986584097022</v>
      </c>
      <c r="MV68" s="35">
        <f t="shared" si="1281"/>
        <v>1.095224234029345</v>
      </c>
      <c r="MW68" s="36">
        <f t="shared" si="1282"/>
        <v>1.0984957573670218</v>
      </c>
      <c r="MX68" s="41">
        <f t="shared" si="1283"/>
        <v>3.8103565935150572</v>
      </c>
      <c r="MY68" s="271">
        <f t="shared" si="1284"/>
        <v>4.4201133157952777</v>
      </c>
      <c r="MZ68" s="42">
        <f t="shared" si="1285"/>
        <v>3.1477839710237401</v>
      </c>
      <c r="NA68" s="140">
        <f t="shared" si="1286"/>
        <v>3.5433079149630653</v>
      </c>
      <c r="NB68" s="34">
        <f t="shared" si="1287"/>
        <v>1.0927964514505333</v>
      </c>
      <c r="NC68" s="35">
        <f t="shared" si="1158"/>
        <v>1.0815400361136074</v>
      </c>
      <c r="ND68" s="35">
        <f t="shared" si="1288"/>
        <v>1.0952361897416543</v>
      </c>
      <c r="NE68" s="141">
        <f t="shared" si="1159"/>
        <v>1.0985056670196196</v>
      </c>
      <c r="NF68" s="37">
        <f t="shared" si="1289"/>
        <v>3.8103912614145767</v>
      </c>
      <c r="NG68" s="38">
        <f t="shared" si="1160"/>
        <v>4.4202824275538424</v>
      </c>
      <c r="NH68" s="38">
        <f t="shared" si="1290"/>
        <v>3.1478183329364886</v>
      </c>
      <c r="NI68" s="39">
        <f t="shared" si="1161"/>
        <v>3.5433398795384852</v>
      </c>
      <c r="NJ68" s="118">
        <f t="shared" si="1309"/>
        <v>-3.4667899519558176E-5</v>
      </c>
      <c r="NK68" s="118">
        <f t="shared" si="1310"/>
        <v>-1.6911175856471061E-4</v>
      </c>
      <c r="NL68" s="118">
        <f t="shared" si="1311"/>
        <v>-3.436191274852618E-5</v>
      </c>
      <c r="NM68" s="118">
        <f t="shared" si="1312"/>
        <v>-3.1964575419873853E-5</v>
      </c>
      <c r="NN68" s="119">
        <f t="shared" si="1291"/>
        <v>0.39552154660199651</v>
      </c>
      <c r="NO68" s="120">
        <f t="shared" si="1292"/>
        <v>0.90964189561067554</v>
      </c>
      <c r="NP68" s="120">
        <f t="shared" si="1293"/>
        <v>0.26705138187609162</v>
      </c>
      <c r="NQ68" s="120">
        <f t="shared" si="1294"/>
        <v>1.9921702760250799E-2</v>
      </c>
      <c r="NR68" s="120">
        <f>R68*JE68+0.005</f>
        <v>0.28416503335650906</v>
      </c>
      <c r="NS68" s="120">
        <f t="shared" si="1295"/>
        <v>2.5195400122428616E-2</v>
      </c>
      <c r="NT68" s="120">
        <f t="shared" si="1296"/>
        <v>0.73704278859159233</v>
      </c>
      <c r="NU68" s="120">
        <f t="shared" si="1297"/>
        <v>2.7714940134671476E-2</v>
      </c>
      <c r="NV68" s="120">
        <f t="shared" si="1298"/>
        <v>8.0625280391771563E-4</v>
      </c>
      <c r="NW68" s="120">
        <f t="shared" si="1299"/>
        <v>4.5482683717273265E-2</v>
      </c>
      <c r="NX68" s="120">
        <f t="shared" si="1300"/>
        <v>6.2214841085429115E-2</v>
      </c>
      <c r="NY68" s="120">
        <f t="shared" si="1301"/>
        <v>0.80232229775971997</v>
      </c>
      <c r="NZ68" s="120">
        <f t="shared" si="1302"/>
        <v>0.19850176484035587</v>
      </c>
      <c r="OA68" s="120">
        <f t="shared" si="1303"/>
        <v>5.0390800244857223E-4</v>
      </c>
      <c r="OB68" s="120">
        <f t="shared" si="1304"/>
        <v>0.34366525763015393</v>
      </c>
      <c r="OC68" s="121">
        <f t="shared" si="1305"/>
        <v>0.30053073266032854</v>
      </c>
      <c r="OD68" s="4"/>
      <c r="OE68" s="4">
        <f t="shared" si="927"/>
        <v>9323.5868553478977</v>
      </c>
      <c r="OF68" s="4"/>
      <c r="OG68" s="4"/>
      <c r="OH68" s="4">
        <f t="shared" si="928"/>
        <v>0</v>
      </c>
      <c r="OI68" s="4"/>
      <c r="OJ68" s="583">
        <f t="shared" si="929"/>
        <v>8422.4375209815862</v>
      </c>
      <c r="OK68" s="284">
        <f t="shared" si="930"/>
        <v>491.85360000000003</v>
      </c>
      <c r="OL68" s="584">
        <f t="shared" si="1313"/>
        <v>5.839801111907534E-2</v>
      </c>
      <c r="OM68" s="585">
        <f t="shared" si="281"/>
        <v>938.05</v>
      </c>
      <c r="ON68" s="284">
        <f t="shared" si="1314"/>
        <v>984.95249999999999</v>
      </c>
      <c r="OO68" s="33">
        <f t="shared" si="1327"/>
        <v>2.0025318509410117</v>
      </c>
      <c r="OP68" s="586">
        <f t="shared" si="481"/>
        <v>5.8545866178480378E-2</v>
      </c>
      <c r="OQ68" s="33">
        <f t="shared" si="931"/>
        <v>0.25877936268026946</v>
      </c>
      <c r="OR68" s="39">
        <f t="shared" si="932"/>
        <v>0.54294439603677858</v>
      </c>
      <c r="OS68" s="587">
        <f t="shared" si="1317"/>
        <v>8422.4375209815862</v>
      </c>
      <c r="OT68" s="284">
        <f t="shared" si="976"/>
        <v>44.477999999999994</v>
      </c>
      <c r="OU68" s="584">
        <f t="shared" si="1320"/>
        <v>5.2808940273167309E-3</v>
      </c>
      <c r="OV68" s="585">
        <f t="shared" si="283"/>
        <v>75.55</v>
      </c>
      <c r="OW68" s="284">
        <f t="shared" si="1316"/>
        <v>79.327500000000001</v>
      </c>
      <c r="OX68" s="33">
        <f t="shared" si="1321"/>
        <v>1.7835221907459871</v>
      </c>
      <c r="OY68" s="30">
        <f t="shared" si="1322"/>
        <v>4.1376976573806032E-3</v>
      </c>
      <c r="OZ68" s="33">
        <f t="shared" si="1323"/>
        <v>1.8289092512122629E-2</v>
      </c>
      <c r="PA68" s="588">
        <f t="shared" si="1324"/>
        <v>4.3484492634551244E-2</v>
      </c>
      <c r="PB68" s="32">
        <f t="shared" si="933"/>
        <v>4.4201133157952777</v>
      </c>
      <c r="PC68" s="589">
        <f t="shared" si="934"/>
        <v>1.0626835638358609</v>
      </c>
      <c r="PD68" s="590">
        <f t="shared" si="1325"/>
        <v>4.6971817709876698</v>
      </c>
      <c r="PE68" s="591">
        <f t="shared" si="935"/>
        <v>0.39552154660199651</v>
      </c>
      <c r="PF68" s="592">
        <f t="shared" si="936"/>
        <v>0.90964189561067554</v>
      </c>
      <c r="PG68" s="592">
        <f t="shared" si="937"/>
        <v>0.26705138187609162</v>
      </c>
      <c r="PH68" s="592">
        <f t="shared" si="938"/>
        <v>1.9921702760250799E-2</v>
      </c>
      <c r="PI68" s="593">
        <f t="shared" si="284"/>
        <v>0.54294439603677858</v>
      </c>
      <c r="PJ68" s="593">
        <f t="shared" si="285"/>
        <v>4.3484492634551244E-2</v>
      </c>
      <c r="PK68" s="592">
        <f t="shared" si="939"/>
        <v>0.73704278859159233</v>
      </c>
      <c r="PL68" s="592">
        <f t="shared" si="940"/>
        <v>2.7714940134671476E-2</v>
      </c>
      <c r="PM68" s="592">
        <f t="shared" si="941"/>
        <v>8.0625280391771563E-4</v>
      </c>
      <c r="PN68" s="592">
        <f t="shared" si="942"/>
        <v>4.5482683717273265E-2</v>
      </c>
      <c r="PO68" s="592">
        <f t="shared" si="943"/>
        <v>6.2214841085429115E-2</v>
      </c>
      <c r="PP68" s="592">
        <f t="shared" si="944"/>
        <v>0.80232229775971997</v>
      </c>
      <c r="PQ68" s="592">
        <f t="shared" si="945"/>
        <v>0.19850176484035587</v>
      </c>
      <c r="PR68" s="592">
        <f t="shared" si="946"/>
        <v>5.0390800244857223E-4</v>
      </c>
      <c r="PS68" s="592">
        <f t="shared" si="947"/>
        <v>0.34366525763015393</v>
      </c>
      <c r="PT68" s="594">
        <f t="shared" si="948"/>
        <v>0.30053073266032854</v>
      </c>
      <c r="PU68" s="334"/>
      <c r="PV68" s="310">
        <f t="shared" si="286"/>
        <v>4.6973508827462345</v>
      </c>
      <c r="PW68" s="281">
        <f t="shared" si="287"/>
        <v>-1.6911175856471061E-4</v>
      </c>
      <c r="PX68" s="4"/>
      <c r="QA68" s="133">
        <f t="shared" si="288"/>
        <v>541.47078776016087</v>
      </c>
      <c r="QB68" s="323">
        <f t="shared" si="289"/>
        <v>48.009331025285277</v>
      </c>
      <c r="QC68" s="258"/>
      <c r="QD68" s="323">
        <f t="shared" si="1326"/>
        <v>1905.48</v>
      </c>
      <c r="QF68" s="133">
        <f t="shared" si="949"/>
        <v>1034.5696877601608</v>
      </c>
      <c r="QH68" s="133">
        <f t="shared" si="290"/>
        <v>82.858831025284701</v>
      </c>
      <c r="QJ68" s="390">
        <f>'лист 1'!E109</f>
        <v>938.05</v>
      </c>
      <c r="QK68" s="390">
        <f>'лист 1'!F109</f>
        <v>75.55</v>
      </c>
      <c r="QM68" s="389">
        <f t="shared" si="291"/>
        <v>0</v>
      </c>
      <c r="QN68" s="389">
        <f t="shared" si="292"/>
        <v>0</v>
      </c>
      <c r="QP68" s="4">
        <f t="shared" si="293"/>
        <v>8422.4375209815862</v>
      </c>
      <c r="QQ68" s="4">
        <f t="shared" si="294"/>
        <v>8950.3859209815855</v>
      </c>
      <c r="QS68" s="395">
        <f t="shared" si="295"/>
        <v>16.624107311543526</v>
      </c>
      <c r="QU68" s="5">
        <v>1</v>
      </c>
    </row>
    <row r="69" spans="1:463" ht="15.05" customHeight="1" x14ac:dyDescent="0.3">
      <c r="A69" s="452">
        <f t="shared" si="639"/>
        <v>58</v>
      </c>
      <c r="B69" s="25" t="s">
        <v>392</v>
      </c>
      <c r="C69" s="26">
        <v>9</v>
      </c>
      <c r="D69" s="256">
        <v>2136.25</v>
      </c>
      <c r="E69" s="27">
        <v>2136.25</v>
      </c>
      <c r="F69" s="28">
        <v>233.5</v>
      </c>
      <c r="G69" s="311">
        <f t="shared" si="280"/>
        <v>1902.75</v>
      </c>
      <c r="H69" s="27"/>
      <c r="I69" s="257"/>
      <c r="J69" s="32">
        <v>3.4785732699788041</v>
      </c>
      <c r="K69" s="33">
        <v>4.048573269978804</v>
      </c>
      <c r="L69" s="33">
        <v>2.8746</v>
      </c>
      <c r="M69" s="122">
        <v>3.2204000000000002</v>
      </c>
      <c r="N69" s="1">
        <v>0.3458</v>
      </c>
      <c r="O69" s="2">
        <v>0.66320000000000001</v>
      </c>
      <c r="P69" s="2">
        <v>0.25817326997880413</v>
      </c>
      <c r="Q69" s="2">
        <v>1.7600000000000001E-2</v>
      </c>
      <c r="R69" s="2">
        <v>0.24410000000000001</v>
      </c>
      <c r="S69" s="2">
        <v>2.5100000000000001E-2</v>
      </c>
      <c r="T69" s="2">
        <v>0.6552</v>
      </c>
      <c r="U69" s="2">
        <v>2.7199999999999998E-2</v>
      </c>
      <c r="V69" s="2">
        <v>8.0000000000000004E-4</v>
      </c>
      <c r="W69" s="2">
        <v>4.0599999999999997E-2</v>
      </c>
      <c r="X69" s="2">
        <v>5.5399999999999998E-2</v>
      </c>
      <c r="Y69" s="2">
        <v>0.76149999999999995</v>
      </c>
      <c r="Z69" s="2">
        <v>0.30830000000000002</v>
      </c>
      <c r="AA69" s="2">
        <v>5.0000000000000001E-4</v>
      </c>
      <c r="AB69" s="2">
        <v>0.34429999999999999</v>
      </c>
      <c r="AC69" s="3">
        <v>0.30080000000000001</v>
      </c>
      <c r="AD69" s="123">
        <v>284.77999999999997</v>
      </c>
      <c r="AE69" s="60">
        <v>62.651600000000002</v>
      </c>
      <c r="AF69" s="60">
        <v>191.67203333999998</v>
      </c>
      <c r="AG69" s="60">
        <f t="shared" si="832"/>
        <v>18.970547827793158</v>
      </c>
      <c r="AH69" s="60">
        <f t="shared" si="833"/>
        <v>59.981846113419593</v>
      </c>
      <c r="AI69" s="60">
        <v>7.3330058521666697</v>
      </c>
      <c r="AJ69" s="60">
        <v>39.889874695613969</v>
      </c>
      <c r="AK69" s="60">
        <f t="shared" si="834"/>
        <v>0.77166962598665223</v>
      </c>
      <c r="AL69" s="60">
        <f t="shared" si="835"/>
        <v>23.346267183352598</v>
      </c>
      <c r="AM69" s="60">
        <v>29.316325694389036</v>
      </c>
      <c r="AN69" s="124">
        <v>738.77140749860359</v>
      </c>
      <c r="AO69" s="123">
        <v>527.76</v>
      </c>
      <c r="AP69" s="60">
        <v>116.10720000000001</v>
      </c>
      <c r="AQ69" s="60">
        <v>355.21045127999997</v>
      </c>
      <c r="AR69" s="60">
        <f t="shared" si="836"/>
        <v>35.156599204986719</v>
      </c>
      <c r="AS69" s="60">
        <f t="shared" si="837"/>
        <v>111.15955862356319</v>
      </c>
      <c r="AT69" s="125">
        <v>48.769649525766702</v>
      </c>
      <c r="AU69" s="126">
        <v>8.2756448790071371</v>
      </c>
      <c r="AV69" s="60">
        <v>76.492852958820961</v>
      </c>
      <c r="AW69" s="60">
        <f t="shared" si="838"/>
        <v>1.4797542404883917</v>
      </c>
      <c r="AX69" s="60">
        <f t="shared" si="839"/>
        <v>44.76881906550323</v>
      </c>
      <c r="AY69" s="60">
        <v>56.217007688229387</v>
      </c>
      <c r="AZ69" s="124">
        <v>1416.6685937433806</v>
      </c>
      <c r="BA69" s="127">
        <v>70</v>
      </c>
      <c r="BB69" s="60">
        <v>356.80166666666662</v>
      </c>
      <c r="BC69" s="60">
        <v>37.209310223848</v>
      </c>
      <c r="BD69" s="61">
        <v>29.7674481790784</v>
      </c>
      <c r="BE69" s="61">
        <v>7.4418620447696</v>
      </c>
      <c r="BF69" s="60">
        <v>13.953493749999998</v>
      </c>
      <c r="BG69" s="61">
        <v>11.162794999999999</v>
      </c>
      <c r="BH69" s="61">
        <v>2.7906987499999989</v>
      </c>
      <c r="BI69" s="60">
        <v>29.781406356757564</v>
      </c>
      <c r="BJ69" s="61">
        <f t="shared" si="840"/>
        <v>17.430104135606786</v>
      </c>
      <c r="BK69" s="60">
        <f t="shared" si="841"/>
        <v>0.57612130597147515</v>
      </c>
      <c r="BL69" s="60">
        <v>21.88729384986361</v>
      </c>
      <c r="BM69" s="124">
        <v>551.5598050165629</v>
      </c>
      <c r="BN69" s="123">
        <v>13.79</v>
      </c>
      <c r="BO69" s="60">
        <v>3.0337999999999998</v>
      </c>
      <c r="BP69" s="60">
        <v>9.2814008699999988</v>
      </c>
      <c r="BQ69" s="60">
        <f t="shared" si="842"/>
        <v>0.91861736970737995</v>
      </c>
      <c r="BR69" s="60">
        <f t="shared" si="843"/>
        <v>2.9045215882577997</v>
      </c>
      <c r="BS69" s="60">
        <v>1.7791874169166699</v>
      </c>
      <c r="BT69" s="60">
        <v>2.0355603449449164</v>
      </c>
      <c r="BU69" s="60">
        <f t="shared" si="844"/>
        <v>3.9377914872959413E-2</v>
      </c>
      <c r="BV69" s="60">
        <f t="shared" si="845"/>
        <v>1.1913483319652214</v>
      </c>
      <c r="BW69" s="60">
        <v>1.4959974315930793</v>
      </c>
      <c r="BX69" s="124">
        <v>37.69913527614559</v>
      </c>
      <c r="BY69" s="59">
        <v>343.51</v>
      </c>
      <c r="BZ69" s="60">
        <v>25.076229999999999</v>
      </c>
      <c r="CA69" s="61">
        <f t="shared" si="846"/>
        <v>14.676314979639999</v>
      </c>
      <c r="CB69" s="61">
        <f t="shared" si="847"/>
        <v>0.48509966934999998</v>
      </c>
      <c r="CC69" s="60">
        <v>18.429311500000001</v>
      </c>
      <c r="CD69" s="62">
        <v>464.41864979999997</v>
      </c>
      <c r="CE69" s="123">
        <v>35.299999999999997</v>
      </c>
      <c r="CF69" s="60">
        <v>2.5768999999999997</v>
      </c>
      <c r="CG69" s="61">
        <f t="shared" si="848"/>
        <v>1.5081771091999998</v>
      </c>
      <c r="CH69" s="61">
        <f t="shared" si="849"/>
        <v>4.9850130499999999E-2</v>
      </c>
      <c r="CI69" s="60">
        <v>1.893845</v>
      </c>
      <c r="CJ69" s="124">
        <v>47.724893999999999</v>
      </c>
      <c r="CK69" s="128">
        <v>517.89912979947167</v>
      </c>
      <c r="CL69" s="129">
        <v>113.93780855588375</v>
      </c>
      <c r="CM69" s="129">
        <v>53.140240379509365</v>
      </c>
      <c r="CN69" s="130">
        <v>33.969241642556867</v>
      </c>
      <c r="CO69" s="131">
        <f t="shared" si="1167"/>
        <v>16.558306838664343</v>
      </c>
      <c r="CP69" s="129">
        <v>348.57356300892377</v>
      </c>
      <c r="CQ69" s="131">
        <f t="shared" si="850"/>
        <v>34.499719825245222</v>
      </c>
      <c r="CR69" s="129">
        <v>109.0826108080126</v>
      </c>
      <c r="CS69" s="129">
        <v>75.449204147296641</v>
      </c>
      <c r="CT69" s="131">
        <f t="shared" si="851"/>
        <v>1.4595648542294537</v>
      </c>
      <c r="CU69" s="131">
        <f t="shared" si="852"/>
        <v>44.158004812880009</v>
      </c>
      <c r="CV69" s="129">
        <f t="shared" si="1168"/>
        <v>1108.999945891085</v>
      </c>
      <c r="CW69" s="124">
        <f t="shared" si="1169"/>
        <v>1397.3399318227671</v>
      </c>
      <c r="CX69" s="123">
        <v>43.113570000000003</v>
      </c>
      <c r="CY69" s="60">
        <v>3.1472906100000002</v>
      </c>
      <c r="CZ69" s="60">
        <f t="shared" si="853"/>
        <v>6.0884336850450006E-2</v>
      </c>
      <c r="DA69" s="60">
        <f t="shared" si="854"/>
        <v>1.8420084807334802</v>
      </c>
      <c r="DB69" s="60">
        <v>2.3130430304999998</v>
      </c>
      <c r="DC69" s="124">
        <v>58.288684368599995</v>
      </c>
      <c r="DD69" s="123">
        <v>1.3983800000000002</v>
      </c>
      <c r="DE69" s="60">
        <v>0.10208174</v>
      </c>
      <c r="DF69" s="60">
        <f t="shared" si="855"/>
        <v>1.9747712603E-3</v>
      </c>
      <c r="DG69" s="60">
        <f t="shared" si="856"/>
        <v>5.9745175806320001E-2</v>
      </c>
      <c r="DH69" s="60">
        <v>7.5023087000000002E-2</v>
      </c>
      <c r="DI69" s="124">
        <v>1.8905817924000001</v>
      </c>
      <c r="DJ69" s="59">
        <v>33.589934120031998</v>
      </c>
      <c r="DK69" s="60">
        <v>7.3897855064070397</v>
      </c>
      <c r="DL69" s="60">
        <v>0.55349587626894636</v>
      </c>
      <c r="DM69" s="60">
        <v>22.607805929289896</v>
      </c>
      <c r="DN69" s="60">
        <f t="shared" si="857"/>
        <v>2.2375849840455384</v>
      </c>
      <c r="DO69" s="60">
        <f t="shared" si="858"/>
        <v>7.0748867875119794</v>
      </c>
      <c r="DP69" s="60">
        <v>4.6822945645358454</v>
      </c>
      <c r="DQ69" s="60">
        <f t="shared" si="859"/>
        <v>9.0578988350945938E-2</v>
      </c>
      <c r="DR69" s="60">
        <f t="shared" si="860"/>
        <v>2.7403971751967653</v>
      </c>
      <c r="DS69" s="60">
        <v>3.4411657998266865</v>
      </c>
      <c r="DT69" s="62">
        <v>86.717378155632488</v>
      </c>
      <c r="DU69" s="123">
        <v>45.59</v>
      </c>
      <c r="DV69" s="60">
        <v>10.0298</v>
      </c>
      <c r="DW69" s="60">
        <v>30.684486270000001</v>
      </c>
      <c r="DX69" s="60">
        <f t="shared" si="861"/>
        <v>3.0369663440869803</v>
      </c>
      <c r="DY69" s="60">
        <f t="shared" si="862"/>
        <v>9.6024031333337998</v>
      </c>
      <c r="DZ69" s="60">
        <v>0.88211286441666703</v>
      </c>
      <c r="EA69" s="60">
        <v>0.43835109093750002</v>
      </c>
      <c r="EB69" s="60"/>
      <c r="EC69" s="60">
        <v>6.3966067664508541</v>
      </c>
      <c r="ED69" s="60">
        <f t="shared" si="863"/>
        <v>0.12374235789699178</v>
      </c>
      <c r="EE69" s="60">
        <f t="shared" si="864"/>
        <v>3.7437292489871585</v>
      </c>
      <c r="EF69" s="60">
        <v>4.7010678495902516</v>
      </c>
      <c r="EG69" s="124">
        <v>118.46690980967433</v>
      </c>
      <c r="EH69" s="128">
        <v>351.35064435476187</v>
      </c>
      <c r="EI69" s="129">
        <v>77.297141758047601</v>
      </c>
      <c r="EJ69" s="129">
        <v>538.13263966062948</v>
      </c>
      <c r="EK69" s="129">
        <v>236.47760523490558</v>
      </c>
      <c r="EL69" s="129">
        <f t="shared" si="865"/>
        <v>23.405134500519548</v>
      </c>
      <c r="EM69" s="129">
        <v>74.003301782211352</v>
      </c>
      <c r="EN69" s="129">
        <v>87.837836263609091</v>
      </c>
      <c r="EO69" s="129">
        <f t="shared" si="866"/>
        <v>1.699222942519518</v>
      </c>
      <c r="EP69" s="129">
        <f t="shared" si="867"/>
        <v>51.408674754329965</v>
      </c>
      <c r="EQ69" s="129">
        <v>1291.0958672719535</v>
      </c>
      <c r="ER69" s="124">
        <v>1626.7807927626616</v>
      </c>
      <c r="ES69" s="123">
        <v>246.89</v>
      </c>
      <c r="ET69" s="60">
        <v>54.315800000000003</v>
      </c>
      <c r="EU69" s="60">
        <v>166.17005517000001</v>
      </c>
      <c r="EV69" s="60">
        <f t="shared" si="868"/>
        <v>16.446515040395582</v>
      </c>
      <c r="EW69" s="60">
        <f t="shared" si="869"/>
        <v>52.001257064899804</v>
      </c>
      <c r="EX69" s="60">
        <v>19.798897671224999</v>
      </c>
      <c r="EY69" s="60">
        <v>35.563756957409403</v>
      </c>
      <c r="EZ69" s="60">
        <f t="shared" si="870"/>
        <v>0.6879808783410849</v>
      </c>
      <c r="FA69" s="60">
        <f t="shared" si="871"/>
        <v>20.814328906949086</v>
      </c>
      <c r="FB69" s="60">
        <v>26.136925489931699</v>
      </c>
      <c r="FC69" s="124">
        <v>658.65052234627944</v>
      </c>
      <c r="FD69" s="123">
        <v>0.83333333333333293</v>
      </c>
      <c r="FE69" s="60">
        <v>6.0833333333333302E-2</v>
      </c>
      <c r="FF69" s="60">
        <f t="shared" si="872"/>
        <v>1.1768208333333328E-3</v>
      </c>
      <c r="FG69" s="60">
        <f t="shared" si="873"/>
        <v>3.5603803333333316E-2</v>
      </c>
      <c r="FH69" s="60">
        <v>4.4708333333333301E-2</v>
      </c>
      <c r="FI69" s="124">
        <v>1.1266499999999995</v>
      </c>
      <c r="FJ69" s="123">
        <v>544.09695666666596</v>
      </c>
      <c r="FK69" s="60">
        <v>39.7190778366666</v>
      </c>
      <c r="FL69" s="60">
        <f t="shared" si="874"/>
        <v>0.76836556075031537</v>
      </c>
      <c r="FM69" s="60">
        <f t="shared" si="875"/>
        <v>23.246305247310186</v>
      </c>
      <c r="FN69" s="60">
        <v>29.190999999999999</v>
      </c>
      <c r="FO69" s="124">
        <v>735.608441403999</v>
      </c>
      <c r="FP69" s="123">
        <v>423.39383333333427</v>
      </c>
      <c r="FQ69" s="60">
        <v>30.907749833333401</v>
      </c>
      <c r="FR69" s="60">
        <f t="shared" si="876"/>
        <v>0.59791042052583465</v>
      </c>
      <c r="FS69" s="60">
        <f t="shared" si="877"/>
        <v>18.089316929455375</v>
      </c>
      <c r="FT69" s="60">
        <v>22.715079158333399</v>
      </c>
      <c r="FU69" s="62">
        <v>572.41999479000128</v>
      </c>
      <c r="FV69" s="132">
        <f t="shared" si="1170"/>
        <v>2466.4126440946034</v>
      </c>
      <c r="FW69" s="133">
        <f t="shared" si="1171"/>
        <v>657.05952274826848</v>
      </c>
      <c r="FX69" s="133">
        <f t="shared" si="1172"/>
        <v>65.764194896749871</v>
      </c>
      <c r="FY69" s="133">
        <f t="shared" si="1173"/>
        <v>356.80166666666662</v>
      </c>
      <c r="FZ69" s="133">
        <f t="shared" si="1174"/>
        <v>343.51</v>
      </c>
      <c r="GA69" s="133">
        <f t="shared" si="1175"/>
        <v>35.299999999999997</v>
      </c>
      <c r="GB69" s="133">
        <f t="shared" si="1176"/>
        <v>43.113570000000003</v>
      </c>
      <c r="GC69" s="133">
        <f t="shared" si="1177"/>
        <v>1.3983800000000002</v>
      </c>
      <c r="GD69" s="133">
        <f t="shared" si="1178"/>
        <v>544.09695666666596</v>
      </c>
      <c r="GE69" s="133">
        <f t="shared" si="1179"/>
        <v>423.39383333333427</v>
      </c>
      <c r="GF69" s="133">
        <f t="shared" si="1180"/>
        <v>1360.6774011031193</v>
      </c>
      <c r="GG69" s="134">
        <f t="shared" si="1181"/>
        <v>519.48867079947627</v>
      </c>
      <c r="GH69" s="134">
        <f t="shared" si="1182"/>
        <v>134.67168509678012</v>
      </c>
      <c r="GI69" s="133">
        <f t="shared" si="1183"/>
        <v>459.71955640877252</v>
      </c>
      <c r="GJ69" s="134">
        <f t="shared" si="1184"/>
        <v>328.25215731510434</v>
      </c>
      <c r="GK69" s="135">
        <f t="shared" si="1185"/>
        <v>8.893274818727706</v>
      </c>
      <c r="GL69" s="132">
        <f t="shared" si="1186"/>
        <v>6757.2477259181815</v>
      </c>
      <c r="GM69" s="136">
        <f t="shared" si="1187"/>
        <v>8514.1321346569093</v>
      </c>
      <c r="GN69" s="114">
        <f t="shared" si="1188"/>
        <v>7429.568596066908</v>
      </c>
      <c r="GO69" s="115">
        <f t="shared" si="1189"/>
        <v>4123.1476757606479</v>
      </c>
      <c r="GP69" s="115">
        <f t="shared" si="1190"/>
        <v>262.32733118577119</v>
      </c>
      <c r="GQ69" s="30">
        <f t="shared" si="1191"/>
        <v>0.55496461503072669</v>
      </c>
      <c r="GR69" s="31">
        <f t="shared" si="1192"/>
        <v>3.5308554971097916E-2</v>
      </c>
      <c r="GS69" s="137">
        <f t="shared" si="878"/>
        <v>1.0924322503403379</v>
      </c>
      <c r="GT69" s="116">
        <f t="shared" si="1193"/>
        <v>8514.1321346569093</v>
      </c>
      <c r="GU69" s="115">
        <f t="shared" si="1318"/>
        <v>4175.833374983572</v>
      </c>
      <c r="GV69" s="115">
        <f t="shared" si="1319"/>
        <v>263.75473506344474</v>
      </c>
      <c r="GW69" s="24">
        <f t="shared" si="1306"/>
        <v>0.49045907544537348</v>
      </c>
      <c r="GX69" s="117">
        <f t="shared" si="1307"/>
        <v>3.0978463910587777E-2</v>
      </c>
      <c r="GY69" s="137">
        <f t="shared" si="879"/>
        <v>1.0816535011820401</v>
      </c>
      <c r="GZ69" s="114">
        <f t="shared" si="1308"/>
        <v>6139.2373835517419</v>
      </c>
      <c r="HA69" s="115">
        <f t="shared" si="1194"/>
        <v>3530.4983279235948</v>
      </c>
      <c r="HB69" s="115">
        <f t="shared" si="1195"/>
        <v>185.15411794284574</v>
      </c>
      <c r="HC69" s="30">
        <f t="shared" si="1196"/>
        <v>0.57507115417665944</v>
      </c>
      <c r="HD69" s="31">
        <f t="shared" si="1197"/>
        <v>3.0159139706653314E-2</v>
      </c>
      <c r="HE69" s="137">
        <f t="shared" si="880"/>
        <v>1.0947853006000432</v>
      </c>
      <c r="HF69" s="114">
        <f t="shared" si="1198"/>
        <v>6878.0087910503453</v>
      </c>
      <c r="HG69" s="115">
        <f t="shared" si="1199"/>
        <v>4096.354119683393</v>
      </c>
      <c r="HH69" s="115">
        <f t="shared" si="1200"/>
        <v>210.0293119346083</v>
      </c>
      <c r="HI69" s="30">
        <f t="shared" si="1201"/>
        <v>0.59557267868188291</v>
      </c>
      <c r="HJ69" s="31">
        <f t="shared" si="1202"/>
        <v>3.0536354098281777E-2</v>
      </c>
      <c r="HK69" s="138">
        <f t="shared" si="881"/>
        <v>1.098056319999275</v>
      </c>
      <c r="HL69" s="29">
        <f t="shared" si="1203"/>
        <v>3.8001056252966925</v>
      </c>
      <c r="HM69" s="30">
        <f t="shared" si="1204"/>
        <v>4.3791534522645943</v>
      </c>
      <c r="HN69" s="30">
        <f t="shared" si="1205"/>
        <v>3.1470698251048841</v>
      </c>
      <c r="HO69" s="31">
        <f t="shared" si="1206"/>
        <v>3.5361805729256655</v>
      </c>
      <c r="HR69" s="32">
        <f t="shared" si="1207"/>
        <v>449.09189822206207</v>
      </c>
      <c r="HS69" s="33">
        <f t="shared" si="882"/>
        <v>519.46459867345925</v>
      </c>
      <c r="HT69" s="33">
        <f t="shared" si="1208"/>
        <v>19.742217453779812</v>
      </c>
      <c r="HU69" s="33">
        <f t="shared" si="883"/>
        <v>22.800286937370306</v>
      </c>
      <c r="HV69" s="33">
        <f t="shared" si="1209"/>
        <v>586.32651388778061</v>
      </c>
      <c r="HW69" s="30">
        <f t="shared" si="1038"/>
        <v>0.76594165125545655</v>
      </c>
      <c r="HX69" s="31">
        <f t="shared" si="1039"/>
        <v>3.3671029684252611E-2</v>
      </c>
      <c r="HY69" s="139">
        <f t="shared" si="884"/>
        <v>1.1252386992498209</v>
      </c>
      <c r="HZ69" s="32">
        <f t="shared" si="1210"/>
        <v>834.09982078066105</v>
      </c>
      <c r="IA69" s="33">
        <f t="shared" si="885"/>
        <v>964.80326269699071</v>
      </c>
      <c r="IB69" s="33">
        <f t="shared" si="1211"/>
        <v>44.911998324482248</v>
      </c>
      <c r="IC69" s="33">
        <f t="shared" si="886"/>
        <v>51.86886686494455</v>
      </c>
      <c r="ID69" s="33">
        <f t="shared" si="1212"/>
        <v>1124.3401537645877</v>
      </c>
      <c r="IE69" s="30">
        <f t="shared" si="1043"/>
        <v>0.74185718440089021</v>
      </c>
      <c r="IF69" s="31">
        <f t="shared" si="1044"/>
        <v>3.994520534920417E-2</v>
      </c>
      <c r="IG69" s="139">
        <f t="shared" si="887"/>
        <v>1.1224365331042112</v>
      </c>
      <c r="IH69" s="32">
        <f t="shared" si="1213"/>
        <v>21.264727045440278</v>
      </c>
      <c r="II69" s="33">
        <f t="shared" si="888"/>
        <v>24.596909773460769</v>
      </c>
      <c r="IJ69" s="33">
        <f t="shared" si="1214"/>
        <v>41.506364485049879</v>
      </c>
      <c r="IK69" s="33">
        <f t="shared" si="889"/>
        <v>47.935700343784106</v>
      </c>
      <c r="IL69" s="33">
        <f t="shared" si="1215"/>
        <v>437.74587699727215</v>
      </c>
      <c r="IM69" s="30">
        <f t="shared" si="1216"/>
        <v>4.857778945013979E-2</v>
      </c>
      <c r="IN69" s="31">
        <f t="shared" si="1217"/>
        <v>9.4818401876823458E-2</v>
      </c>
      <c r="IO69" s="139">
        <f t="shared" si="890"/>
        <v>1.0222995100575569</v>
      </c>
      <c r="IP69" s="32">
        <f t="shared" si="1218"/>
        <v>21.820761302672082</v>
      </c>
      <c r="IQ69" s="33">
        <f t="shared" si="891"/>
        <v>25.240074598800799</v>
      </c>
      <c r="IR69" s="33">
        <f t="shared" si="1219"/>
        <v>0.95799528458033933</v>
      </c>
      <c r="IS69" s="33">
        <f t="shared" si="892"/>
        <v>1.106388754161834</v>
      </c>
      <c r="IT69" s="33">
        <f t="shared" si="1220"/>
        <v>29.91994863186158</v>
      </c>
      <c r="IU69" s="30">
        <f t="shared" si="1221"/>
        <v>0.72930477158090035</v>
      </c>
      <c r="IV69" s="31">
        <f t="shared" si="1222"/>
        <v>3.2018613947758442E-2</v>
      </c>
      <c r="IW69" s="139">
        <f t="shared" si="893"/>
        <v>1.1192417410072351</v>
      </c>
      <c r="IX69" s="32">
        <f t="shared" si="1223"/>
        <v>17.905104275160799</v>
      </c>
      <c r="IY69" s="33">
        <f t="shared" si="894"/>
        <v>20.710834115078498</v>
      </c>
      <c r="IZ69" s="33">
        <f t="shared" si="1224"/>
        <v>0.48509966934999998</v>
      </c>
      <c r="JA69" s="33">
        <f t="shared" si="895"/>
        <v>0.56024160813231505</v>
      </c>
      <c r="JB69" s="33">
        <f t="shared" si="1225"/>
        <v>368.58622999999994</v>
      </c>
      <c r="JC69" s="30">
        <f t="shared" si="1226"/>
        <v>4.8577789450139797E-2</v>
      </c>
      <c r="JD69" s="31">
        <f t="shared" si="1227"/>
        <v>1.3161090400745574E-3</v>
      </c>
      <c r="JE69" s="139">
        <f t="shared" si="1228"/>
        <v>1.0078160048971445</v>
      </c>
      <c r="JF69" s="32">
        <f t="shared" si="1229"/>
        <v>1.8399760732239998</v>
      </c>
      <c r="JG69" s="33">
        <f t="shared" si="896"/>
        <v>2.1283003238982006</v>
      </c>
      <c r="JH69" s="33">
        <f t="shared" si="1230"/>
        <v>4.9850130499999999E-2</v>
      </c>
      <c r="JI69" s="33">
        <f t="shared" si="897"/>
        <v>5.757191571445E-2</v>
      </c>
      <c r="JJ69" s="33">
        <f t="shared" si="1231"/>
        <v>37.876899999999999</v>
      </c>
      <c r="JK69" s="30">
        <f t="shared" si="1232"/>
        <v>4.857778945013979E-2</v>
      </c>
      <c r="JL69" s="31">
        <f t="shared" si="1233"/>
        <v>1.3161090400745574E-3</v>
      </c>
      <c r="JM69" s="139">
        <f t="shared" si="1234"/>
        <v>1.0078160048971445</v>
      </c>
      <c r="JN69" s="32">
        <f t="shared" si="1235"/>
        <v>818.79048941284429</v>
      </c>
      <c r="JO69" s="33">
        <f t="shared" si="898"/>
        <v>947.09495910383703</v>
      </c>
      <c r="JP69" s="33">
        <f t="shared" si="1236"/>
        <v>52.517591518139021</v>
      </c>
      <c r="JQ69" s="33">
        <f t="shared" si="899"/>
        <v>60.652566444298756</v>
      </c>
      <c r="JR69" s="33">
        <f t="shared" si="1237"/>
        <v>1108.999945891085</v>
      </c>
      <c r="JS69" s="30">
        <f t="shared" si="1238"/>
        <v>0.73831427354574264</v>
      </c>
      <c r="JT69" s="31">
        <f t="shared" si="1239"/>
        <v>4.7355810712813848E-2</v>
      </c>
      <c r="JU69" s="139">
        <f t="shared" si="900"/>
        <v>1.1230292617440327</v>
      </c>
      <c r="JV69" s="32">
        <f t="shared" si="1240"/>
        <v>2.2472503464948459</v>
      </c>
      <c r="JW69" s="33">
        <f t="shared" si="901"/>
        <v>2.5993944757905885</v>
      </c>
      <c r="JX69" s="33">
        <f t="shared" si="1241"/>
        <v>6.0884336850450006E-2</v>
      </c>
      <c r="JY69" s="33">
        <f t="shared" si="902"/>
        <v>7.0315320628584713E-2</v>
      </c>
      <c r="JZ69" s="33">
        <f t="shared" si="1242"/>
        <v>46.260860609999995</v>
      </c>
      <c r="KA69" s="30">
        <f t="shared" si="1243"/>
        <v>4.8577789450139804E-2</v>
      </c>
      <c r="KB69" s="31">
        <f t="shared" si="1244"/>
        <v>1.3161090400745576E-3</v>
      </c>
      <c r="KC69" s="139">
        <f t="shared" si="903"/>
        <v>1.0078160048971445</v>
      </c>
      <c r="KD69" s="32">
        <f t="shared" si="1245"/>
        <v>7.2889114483710396E-2</v>
      </c>
      <c r="KE69" s="33">
        <f t="shared" si="904"/>
        <v>8.4310838723307815E-2</v>
      </c>
      <c r="KF69" s="33">
        <f t="shared" si="1246"/>
        <v>1.9747712603E-3</v>
      </c>
      <c r="KG69" s="33">
        <f t="shared" si="905"/>
        <v>2.28066332852047E-3</v>
      </c>
      <c r="KH69" s="33">
        <f t="shared" si="1247"/>
        <v>1.50046174</v>
      </c>
      <c r="KI69" s="30">
        <f t="shared" si="1248"/>
        <v>4.857778945013979E-2</v>
      </c>
      <c r="KJ69" s="31">
        <f t="shared" si="1249"/>
        <v>1.3161090400745574E-3</v>
      </c>
      <c r="KK69" s="139">
        <f t="shared" si="906"/>
        <v>1.0078160048971445</v>
      </c>
      <c r="KL69" s="32">
        <f t="shared" si="1250"/>
        <v>52.954366060943705</v>
      </c>
      <c r="KM69" s="33">
        <f t="shared" si="907"/>
        <v>61.252315222693589</v>
      </c>
      <c r="KN69" s="33">
        <f t="shared" si="1251"/>
        <v>2.3281639723964842</v>
      </c>
      <c r="KO69" s="33">
        <f t="shared" si="908"/>
        <v>2.6887965717206996</v>
      </c>
      <c r="KP69" s="33">
        <f t="shared" si="1252"/>
        <v>68.823315996533722</v>
      </c>
      <c r="KQ69" s="30">
        <f t="shared" si="1253"/>
        <v>0.76942479876457481</v>
      </c>
      <c r="KR69" s="31">
        <f t="shared" si="1254"/>
        <v>3.3828128428362012E-2</v>
      </c>
      <c r="KS69" s="139">
        <f t="shared" si="909"/>
        <v>1.125808843059962</v>
      </c>
      <c r="KT69" s="32">
        <f t="shared" si="1255"/>
        <v>71.902081506431571</v>
      </c>
      <c r="KU69" s="33">
        <f t="shared" si="910"/>
        <v>83.169137678489406</v>
      </c>
      <c r="KV69" s="33">
        <f t="shared" si="1256"/>
        <v>3.1607087019839719</v>
      </c>
      <c r="KW69" s="33">
        <f t="shared" si="911"/>
        <v>3.6503024799212893</v>
      </c>
      <c r="KX69" s="33">
        <f t="shared" si="1257"/>
        <v>94.021356991805035</v>
      </c>
      <c r="KY69" s="30">
        <f t="shared" si="1087"/>
        <v>0.76474200976166096</v>
      </c>
      <c r="KZ69" s="31">
        <f t="shared" si="1088"/>
        <v>3.3616922825943273E-2</v>
      </c>
      <c r="LA69" s="139">
        <f t="shared" si="912"/>
        <v>1.1250423342753908</v>
      </c>
      <c r="LB69" s="32">
        <f t="shared" si="1258"/>
        <v>581.6503974873898</v>
      </c>
      <c r="LC69" s="33">
        <f t="shared" si="913"/>
        <v>672.79501477366387</v>
      </c>
      <c r="LD69" s="33">
        <f t="shared" si="1259"/>
        <v>25.104357443039067</v>
      </c>
      <c r="LE69" s="33">
        <f t="shared" si="914"/>
        <v>28.993022410965821</v>
      </c>
      <c r="LF69" s="33">
        <f t="shared" si="1260"/>
        <v>1291.0958672719537</v>
      </c>
      <c r="LG69" s="30">
        <f t="shared" si="1261"/>
        <v>0.45050906925788509</v>
      </c>
      <c r="LH69" s="31">
        <f t="shared" si="1262"/>
        <v>1.9444224150514718E-2</v>
      </c>
      <c r="LI69" s="139">
        <f t="shared" si="915"/>
        <v>1.0736066814736254</v>
      </c>
      <c r="LJ69" s="32">
        <f t="shared" si="1263"/>
        <v>390.04081488565561</v>
      </c>
      <c r="LK69" s="33">
        <f t="shared" si="916"/>
        <v>451.16021057823787</v>
      </c>
      <c r="LL69" s="33">
        <f t="shared" si="1264"/>
        <v>17.134495918736668</v>
      </c>
      <c r="LM69" s="33">
        <f t="shared" si="917"/>
        <v>19.788629336548979</v>
      </c>
      <c r="LN69" s="33">
        <f t="shared" si="1265"/>
        <v>522.73850979863448</v>
      </c>
      <c r="LO69" s="30">
        <f t="shared" si="1097"/>
        <v>0.74614899720302663</v>
      </c>
      <c r="LP69" s="31">
        <f t="shared" si="1098"/>
        <v>3.2778331034645017E-2</v>
      </c>
      <c r="LQ69" s="139">
        <f t="shared" si="918"/>
        <v>1.1219989113389808</v>
      </c>
      <c r="LR69" s="32">
        <f t="shared" si="1266"/>
        <v>4.3436640066666643E-2</v>
      </c>
      <c r="LS69" s="33">
        <f t="shared" si="919"/>
        <v>5.0243161565113312E-2</v>
      </c>
      <c r="LT69" s="33">
        <f t="shared" si="1267"/>
        <v>1.1768208333333328E-3</v>
      </c>
      <c r="LU69" s="33">
        <f t="shared" si="920"/>
        <v>1.359110380416666E-3</v>
      </c>
      <c r="LV69" s="33">
        <f t="shared" si="1268"/>
        <v>0.89416666666666633</v>
      </c>
      <c r="LW69" s="30">
        <f t="shared" si="1269"/>
        <v>4.857778945013979E-2</v>
      </c>
      <c r="LX69" s="31">
        <f t="shared" si="1270"/>
        <v>1.3161090400745572E-3</v>
      </c>
      <c r="LY69" s="139">
        <f t="shared" si="921"/>
        <v>1.0078160048971445</v>
      </c>
      <c r="LZ69" s="32">
        <f t="shared" si="1271"/>
        <v>28.360492401718428</v>
      </c>
      <c r="MA69" s="33">
        <f t="shared" si="922"/>
        <v>32.804581561067707</v>
      </c>
      <c r="MB69" s="33">
        <f t="shared" si="1272"/>
        <v>0.76836556075031537</v>
      </c>
      <c r="MC69" s="33">
        <f t="shared" si="923"/>
        <v>0.8873853861105393</v>
      </c>
      <c r="MD69" s="33">
        <f t="shared" si="1273"/>
        <v>583.81622333650716</v>
      </c>
      <c r="ME69" s="30">
        <f t="shared" si="1107"/>
        <v>4.8577773737835409E-2</v>
      </c>
      <c r="MF69" s="31">
        <f t="shared" si="1108"/>
        <v>1.3161086143840086E-3</v>
      </c>
      <c r="MG69" s="139">
        <f t="shared" si="924"/>
        <v>1.007816002369087</v>
      </c>
      <c r="MH69" s="32">
        <f t="shared" si="1274"/>
        <v>22.068966653935558</v>
      </c>
      <c r="MI69" s="33">
        <f t="shared" si="925"/>
        <v>25.527173728607259</v>
      </c>
      <c r="MJ69" s="33">
        <f t="shared" si="1275"/>
        <v>0.59791042052583465</v>
      </c>
      <c r="MK69" s="33">
        <f t="shared" si="926"/>
        <v>0.69052674466528641</v>
      </c>
      <c r="ML69" s="33">
        <f t="shared" si="1276"/>
        <v>454.30158316666763</v>
      </c>
      <c r="MM69" s="30">
        <f t="shared" si="1277"/>
        <v>4.8577789450139804E-2</v>
      </c>
      <c r="MN69" s="31">
        <f t="shared" si="1278"/>
        <v>1.3161090400745574E-3</v>
      </c>
      <c r="MO69" s="139">
        <f t="shared" si="1279"/>
        <v>1.0078160048971445</v>
      </c>
      <c r="MP69" s="34">
        <v>3.4785732699788041</v>
      </c>
      <c r="MQ69" s="35">
        <v>4.048573269978804</v>
      </c>
      <c r="MR69" s="35">
        <v>2.8746</v>
      </c>
      <c r="MS69" s="36">
        <v>3.2204000000000002</v>
      </c>
      <c r="MT69" s="34">
        <f t="shared" si="1280"/>
        <v>1.0924322503403379</v>
      </c>
      <c r="MU69" s="35">
        <f t="shared" si="1157"/>
        <v>1.0816535011820401</v>
      </c>
      <c r="MV69" s="35">
        <f t="shared" si="1281"/>
        <v>1.0947853006000432</v>
      </c>
      <c r="MW69" s="36">
        <f t="shared" si="1282"/>
        <v>1.098056319999275</v>
      </c>
      <c r="MX69" s="41">
        <f t="shared" si="1283"/>
        <v>3.8001056252966925</v>
      </c>
      <c r="MY69" s="271">
        <f t="shared" si="1284"/>
        <v>4.3791534522645943</v>
      </c>
      <c r="MZ69" s="42">
        <f t="shared" si="1285"/>
        <v>3.1470698251048841</v>
      </c>
      <c r="NA69" s="140">
        <f t="shared" si="1286"/>
        <v>3.5361805729256655</v>
      </c>
      <c r="NB69" s="34">
        <f t="shared" si="1287"/>
        <v>1.0924473146815368</v>
      </c>
      <c r="NC69" s="35">
        <f t="shared" si="1158"/>
        <v>1.0817670469196223</v>
      </c>
      <c r="ND69" s="35">
        <f t="shared" si="1288"/>
        <v>1.0948027823354345</v>
      </c>
      <c r="NE69" s="141">
        <f t="shared" si="1159"/>
        <v>1.0980709291709192</v>
      </c>
      <c r="NF69" s="37">
        <f t="shared" si="1289"/>
        <v>3.8001580277113169</v>
      </c>
      <c r="NG69" s="38">
        <f t="shared" si="1160"/>
        <v>4.3796131505026894</v>
      </c>
      <c r="NH69" s="38">
        <f t="shared" si="1290"/>
        <v>3.1471200781014401</v>
      </c>
      <c r="NI69" s="39">
        <f t="shared" si="1161"/>
        <v>3.5362276203020282</v>
      </c>
      <c r="NJ69" s="118">
        <f t="shared" si="1309"/>
        <v>-5.2402414624452831E-5</v>
      </c>
      <c r="NK69" s="118">
        <f t="shared" si="1310"/>
        <v>-4.5969823809510757E-4</v>
      </c>
      <c r="NL69" s="118">
        <f t="shared" si="1311"/>
        <v>-5.025299655603277E-5</v>
      </c>
      <c r="NM69" s="118">
        <f t="shared" si="1312"/>
        <v>-4.7047376362741034E-5</v>
      </c>
      <c r="NN69" s="119">
        <f t="shared" si="1291"/>
        <v>0.38910754220058807</v>
      </c>
      <c r="NO69" s="120">
        <f t="shared" si="1292"/>
        <v>0.74439990875471285</v>
      </c>
      <c r="NP69" s="120">
        <f t="shared" ref="NP69:NP78" si="1328">P69*IO69</f>
        <v>0.26393040740928886</v>
      </c>
      <c r="NQ69" s="120">
        <f t="shared" si="1294"/>
        <v>1.9698654641727337E-2</v>
      </c>
      <c r="NR69" s="120">
        <f>R69*JE69+0.005</f>
        <v>0.25100788679539299</v>
      </c>
      <c r="NS69" s="120">
        <f t="shared" si="1295"/>
        <v>2.5296181722918327E-2</v>
      </c>
      <c r="NT69" s="120">
        <f t="shared" si="1296"/>
        <v>0.73580877229469022</v>
      </c>
      <c r="NU69" s="120">
        <f t="shared" si="1297"/>
        <v>2.7412595333202328E-2</v>
      </c>
      <c r="NV69" s="120">
        <f t="shared" si="1298"/>
        <v>8.0625280391771563E-4</v>
      </c>
      <c r="NW69" s="120">
        <f t="shared" si="1299"/>
        <v>4.5707839028234457E-2</v>
      </c>
      <c r="NX69" s="120">
        <f t="shared" si="1300"/>
        <v>6.2327345318856649E-2</v>
      </c>
      <c r="NY69" s="120">
        <f t="shared" si="1301"/>
        <v>0.8175514879421657</v>
      </c>
      <c r="NZ69" s="120">
        <f t="shared" si="1302"/>
        <v>0.3459122643658078</v>
      </c>
      <c r="OA69" s="120">
        <f t="shared" si="1303"/>
        <v>5.0390800244857223E-4</v>
      </c>
      <c r="OB69" s="120">
        <f t="shared" si="1304"/>
        <v>0.34699104961567662</v>
      </c>
      <c r="OC69" s="121">
        <f t="shared" si="1305"/>
        <v>0.3031510542730611</v>
      </c>
      <c r="OD69" s="4"/>
      <c r="OE69" s="4">
        <f t="shared" si="927"/>
        <v>9219.7588948032335</v>
      </c>
      <c r="OF69" s="4"/>
      <c r="OG69" s="4"/>
      <c r="OH69" s="4">
        <f t="shared" si="928"/>
        <v>0</v>
      </c>
      <c r="OI69" s="4"/>
      <c r="OJ69" s="583">
        <f t="shared" si="929"/>
        <v>8332.4342312964563</v>
      </c>
      <c r="OK69" s="284">
        <f t="shared" si="930"/>
        <v>432.82259999999997</v>
      </c>
      <c r="OL69" s="584">
        <f t="shared" ref="OL69:OL75" si="1329">OK69/OJ69</f>
        <v>5.1944316388880328E-2</v>
      </c>
      <c r="OM69" s="585">
        <f t="shared" si="281"/>
        <v>825.48</v>
      </c>
      <c r="ON69" s="284">
        <f t="shared" ref="ON69:ON75" si="1330">OM69*1.05</f>
        <v>866.75400000000002</v>
      </c>
      <c r="OO69" s="33">
        <f t="shared" ref="OO69:OO75" si="1331">ON69/OK69</f>
        <v>2.0025617885942189</v>
      </c>
      <c r="OP69" s="586">
        <f t="shared" si="481"/>
        <v>5.2077386746139848E-2</v>
      </c>
      <c r="OQ69" s="33">
        <f t="shared" si="931"/>
        <v>0.22805486795427754</v>
      </c>
      <c r="OR69" s="39">
        <f t="shared" si="932"/>
        <v>0.47906275474967053</v>
      </c>
      <c r="OS69" s="587">
        <f t="shared" si="1317"/>
        <v>8332.4342312964563</v>
      </c>
      <c r="OT69" s="284">
        <f t="shared" si="976"/>
        <v>44.477999999999994</v>
      </c>
      <c r="OU69" s="584">
        <f t="shared" ref="OU69:OU74" si="1332">OT69/OS69</f>
        <v>5.33793592188721E-3</v>
      </c>
      <c r="OV69" s="585">
        <f t="shared" si="283"/>
        <v>75.55</v>
      </c>
      <c r="OW69" s="284">
        <f t="shared" ref="OW69:OW75" si="1333">OV69*1.05</f>
        <v>79.327500000000001</v>
      </c>
      <c r="OX69" s="33">
        <f t="shared" si="1321"/>
        <v>1.7835221907459871</v>
      </c>
      <c r="OY69" s="30">
        <f t="shared" si="1322"/>
        <v>4.1823912475787662E-3</v>
      </c>
      <c r="OZ69" s="33">
        <f t="shared" si="1323"/>
        <v>1.831533307055544E-2</v>
      </c>
      <c r="PA69" s="588">
        <f t="shared" si="1324"/>
        <v>4.3611514793473763E-2</v>
      </c>
      <c r="PB69" s="32">
        <f t="shared" si="933"/>
        <v>4.3791534522645943</v>
      </c>
      <c r="PC69" s="589">
        <f t="shared" si="934"/>
        <v>1.0562597779937186</v>
      </c>
      <c r="PD69" s="590">
        <f t="shared" si="1325"/>
        <v>4.6255236532894273</v>
      </c>
      <c r="PE69" s="591">
        <f t="shared" si="935"/>
        <v>0.38910754220058807</v>
      </c>
      <c r="PF69" s="592">
        <f t="shared" si="936"/>
        <v>0.74439990875471285</v>
      </c>
      <c r="PG69" s="592">
        <f t="shared" si="937"/>
        <v>0.26393040740928886</v>
      </c>
      <c r="PH69" s="592">
        <f t="shared" si="938"/>
        <v>1.9698654641727337E-2</v>
      </c>
      <c r="PI69" s="593">
        <f t="shared" si="284"/>
        <v>0.47906275474967053</v>
      </c>
      <c r="PJ69" s="593">
        <f t="shared" si="285"/>
        <v>4.3611514793473763E-2</v>
      </c>
      <c r="PK69" s="592">
        <f t="shared" si="939"/>
        <v>0.73580877229469022</v>
      </c>
      <c r="PL69" s="592">
        <f t="shared" si="940"/>
        <v>2.7412595333202328E-2</v>
      </c>
      <c r="PM69" s="592">
        <f t="shared" si="941"/>
        <v>8.0625280391771563E-4</v>
      </c>
      <c r="PN69" s="592">
        <f t="shared" si="942"/>
        <v>4.5707839028234457E-2</v>
      </c>
      <c r="PO69" s="592">
        <f t="shared" si="943"/>
        <v>6.2327345318856649E-2</v>
      </c>
      <c r="PP69" s="592">
        <f t="shared" si="944"/>
        <v>0.8175514879421657</v>
      </c>
      <c r="PQ69" s="592">
        <f t="shared" si="945"/>
        <v>0.3459122643658078</v>
      </c>
      <c r="PR69" s="592">
        <f t="shared" si="946"/>
        <v>5.0390800244857223E-4</v>
      </c>
      <c r="PS69" s="592">
        <f t="shared" si="947"/>
        <v>0.34699104961567662</v>
      </c>
      <c r="PT69" s="594">
        <f t="shared" si="948"/>
        <v>0.3031510542730611</v>
      </c>
      <c r="PU69" s="334"/>
      <c r="PV69" s="310">
        <f t="shared" si="286"/>
        <v>4.6259833515275224</v>
      </c>
      <c r="PW69" s="281">
        <f t="shared" si="287"/>
        <v>-4.5969823809510757E-4</v>
      </c>
      <c r="PX69" s="4"/>
      <c r="QA69" s="133">
        <f t="shared" si="288"/>
        <v>477.60525659993402</v>
      </c>
      <c r="QB69" s="323">
        <f t="shared" si="289"/>
        <v>48.132309773282849</v>
      </c>
      <c r="QC69" s="258"/>
      <c r="QD69" s="323">
        <f t="shared" si="1326"/>
        <v>1902.75</v>
      </c>
      <c r="QF69" s="133">
        <f t="shared" si="949"/>
        <v>911.53665659993555</v>
      </c>
      <c r="QH69" s="133">
        <f t="shared" si="290"/>
        <v>82.981809773282208</v>
      </c>
      <c r="QJ69" s="390">
        <f>'лист 1'!E110</f>
        <v>825.48</v>
      </c>
      <c r="QK69" s="390">
        <f>'лист 1'!F110</f>
        <v>75.55</v>
      </c>
      <c r="QM69" s="389">
        <f t="shared" si="291"/>
        <v>0</v>
      </c>
      <c r="QN69" s="389">
        <f t="shared" si="292"/>
        <v>0</v>
      </c>
      <c r="QP69" s="4">
        <f t="shared" si="293"/>
        <v>8332.4342312964563</v>
      </c>
      <c r="QQ69" s="4">
        <f t="shared" si="294"/>
        <v>8801.2151312964579</v>
      </c>
      <c r="QS69" s="395">
        <f t="shared" si="295"/>
        <v>14.782212061489979</v>
      </c>
      <c r="QU69" s="5">
        <v>1</v>
      </c>
    </row>
    <row r="70" spans="1:463" ht="15.05" customHeight="1" x14ac:dyDescent="0.3">
      <c r="A70" s="452">
        <f t="shared" si="639"/>
        <v>59</v>
      </c>
      <c r="B70" s="25" t="s">
        <v>393</v>
      </c>
      <c r="C70" s="26">
        <v>9</v>
      </c>
      <c r="D70" s="256">
        <v>4353.3500000000004</v>
      </c>
      <c r="E70" s="27">
        <v>4353.3500000000004</v>
      </c>
      <c r="F70" s="28">
        <v>477.8</v>
      </c>
      <c r="G70" s="311">
        <f t="shared" si="280"/>
        <v>3875.55</v>
      </c>
      <c r="H70" s="27"/>
      <c r="I70" s="257"/>
      <c r="J70" s="32">
        <v>3.2561994642815555</v>
      </c>
      <c r="K70" s="33">
        <v>3.8202994642815553</v>
      </c>
      <c r="L70" s="33">
        <v>2.6323000000000003</v>
      </c>
      <c r="M70" s="122">
        <v>2.9792000000000005</v>
      </c>
      <c r="N70" s="1">
        <v>0.34689999999999999</v>
      </c>
      <c r="O70" s="2">
        <v>0.62260000000000004</v>
      </c>
      <c r="P70" s="2">
        <v>0.27699946428155497</v>
      </c>
      <c r="Q70" s="2">
        <v>1.72E-2</v>
      </c>
      <c r="R70" s="2">
        <v>0.23960000000000001</v>
      </c>
      <c r="S70" s="2">
        <v>2.46E-2</v>
      </c>
      <c r="T70" s="2">
        <v>0.65100000000000002</v>
      </c>
      <c r="U70" s="2">
        <v>2.64E-2</v>
      </c>
      <c r="V70" s="2">
        <v>8.0000000000000004E-4</v>
      </c>
      <c r="W70" s="2">
        <v>3.9699999999999999E-2</v>
      </c>
      <c r="X70" s="2">
        <v>7.4999999999999997E-2</v>
      </c>
      <c r="Y70" s="2">
        <v>0.73599999999999999</v>
      </c>
      <c r="Z70" s="2">
        <v>0.12039999999999999</v>
      </c>
      <c r="AA70" s="2">
        <v>2.0000000000000001E-4</v>
      </c>
      <c r="AB70" s="2">
        <v>0.34300000000000003</v>
      </c>
      <c r="AC70" s="3">
        <v>0.2999</v>
      </c>
      <c r="AD70" s="123">
        <v>582.17999999999995</v>
      </c>
      <c r="AE70" s="60">
        <v>128.0796</v>
      </c>
      <c r="AF70" s="60">
        <v>391.83799553999995</v>
      </c>
      <c r="AG70" s="60">
        <f t="shared" si="832"/>
        <v>38.78177377057596</v>
      </c>
      <c r="AH70" s="60">
        <f t="shared" si="833"/>
        <v>122.62178232428758</v>
      </c>
      <c r="AI70" s="60">
        <v>14.8846665655833</v>
      </c>
      <c r="AJ70" s="60">
        <v>81.539705204405109</v>
      </c>
      <c r="AK70" s="60">
        <f t="shared" si="834"/>
        <v>1.577385597179217</v>
      </c>
      <c r="AL70" s="60">
        <f t="shared" si="835"/>
        <v>47.722580185571772</v>
      </c>
      <c r="AM70" s="60">
        <v>59.926098365499428</v>
      </c>
      <c r="AN70" s="124">
        <v>1510.1376788105854</v>
      </c>
      <c r="AO70" s="123">
        <v>1010.32</v>
      </c>
      <c r="AP70" s="60">
        <v>222.2704</v>
      </c>
      <c r="AQ70" s="60">
        <v>679.99890696</v>
      </c>
      <c r="AR70" s="60">
        <f t="shared" si="836"/>
        <v>67.302211817459039</v>
      </c>
      <c r="AS70" s="60">
        <f t="shared" si="837"/>
        <v>212.79885794406241</v>
      </c>
      <c r="AT70" s="125">
        <v>92.028672609533302</v>
      </c>
      <c r="AU70" s="126">
        <v>14.99238921103851</v>
      </c>
      <c r="AV70" s="60">
        <v>146.33711250857593</v>
      </c>
      <c r="AW70" s="60">
        <f t="shared" si="838"/>
        <v>2.8308914414784017</v>
      </c>
      <c r="AX70" s="60">
        <f t="shared" si="839"/>
        <v>85.646429163669211</v>
      </c>
      <c r="AY70" s="60">
        <v>107.54775460390547</v>
      </c>
      <c r="AZ70" s="124">
        <v>2710.203416018418</v>
      </c>
      <c r="BA70" s="127">
        <v>153</v>
      </c>
      <c r="BB70" s="60">
        <v>779.86649999999986</v>
      </c>
      <c r="BC70" s="60">
        <v>81.328920917839199</v>
      </c>
      <c r="BD70" s="61">
        <v>65.063136734271367</v>
      </c>
      <c r="BE70" s="61">
        <v>16.265784183567831</v>
      </c>
      <c r="BF70" s="60">
        <v>30.498350624999993</v>
      </c>
      <c r="BG70" s="61">
        <v>24.398680499999998</v>
      </c>
      <c r="BH70" s="61">
        <v>6.0996701249999958</v>
      </c>
      <c r="BI70" s="60">
        <v>65.093645322627239</v>
      </c>
      <c r="BJ70" s="61">
        <f t="shared" si="840"/>
        <v>38.097227610683397</v>
      </c>
      <c r="BK70" s="60">
        <f t="shared" si="841"/>
        <v>1.2592365687662239</v>
      </c>
      <c r="BL70" s="60">
        <v>47.839370843273315</v>
      </c>
      <c r="BM70" s="124">
        <v>1205.5521452504875</v>
      </c>
      <c r="BN70" s="123">
        <v>27.44</v>
      </c>
      <c r="BO70" s="60">
        <v>6.0368000000000004</v>
      </c>
      <c r="BP70" s="60">
        <v>18.468574320000002</v>
      </c>
      <c r="BQ70" s="60">
        <f t="shared" si="842"/>
        <v>1.8279086747476803</v>
      </c>
      <c r="BR70" s="60">
        <f t="shared" si="843"/>
        <v>5.7795556477008008</v>
      </c>
      <c r="BS70" s="60">
        <v>3.54408702673333</v>
      </c>
      <c r="BT70" s="60">
        <v>4.0507306783115329</v>
      </c>
      <c r="BU70" s="60">
        <f t="shared" si="844"/>
        <v>7.8361384971936607E-2</v>
      </c>
      <c r="BV70" s="60">
        <f t="shared" si="845"/>
        <v>2.3707630426340343</v>
      </c>
      <c r="BW70" s="60">
        <v>2.9770096012522433</v>
      </c>
      <c r="BX70" s="124">
        <v>75.020641951556527</v>
      </c>
      <c r="BY70" s="59">
        <v>687.02</v>
      </c>
      <c r="BZ70" s="60">
        <v>50.152459999999998</v>
      </c>
      <c r="CA70" s="61">
        <f t="shared" si="846"/>
        <v>29.352629959279998</v>
      </c>
      <c r="CB70" s="61">
        <f t="shared" si="847"/>
        <v>0.97019933869999997</v>
      </c>
      <c r="CC70" s="60">
        <v>36.858623000000001</v>
      </c>
      <c r="CD70" s="62">
        <v>928.83729959999994</v>
      </c>
      <c r="CE70" s="123">
        <v>70.599999999999994</v>
      </c>
      <c r="CF70" s="60">
        <v>5.1537999999999995</v>
      </c>
      <c r="CG70" s="61">
        <f t="shared" si="848"/>
        <v>3.0163542183999996</v>
      </c>
      <c r="CH70" s="61">
        <f t="shared" si="849"/>
        <v>9.9700260999999998E-2</v>
      </c>
      <c r="CI70" s="60">
        <v>3.78769</v>
      </c>
      <c r="CJ70" s="124">
        <v>95.449787999999998</v>
      </c>
      <c r="CK70" s="128">
        <v>1048.8406943066259</v>
      </c>
      <c r="CL70" s="129">
        <v>230.74495274745772</v>
      </c>
      <c r="CM70" s="129">
        <v>107.22044879408982</v>
      </c>
      <c r="CN70" s="130">
        <v>69.224106778057319</v>
      </c>
      <c r="CO70" s="131">
        <f t="shared" si="1167"/>
        <v>33.743290848964037</v>
      </c>
      <c r="CP70" s="129">
        <v>705.92537582515752</v>
      </c>
      <c r="CQ70" s="131">
        <f t="shared" si="850"/>
        <v>69.868258146919146</v>
      </c>
      <c r="CR70" s="129">
        <v>220.9122871107248</v>
      </c>
      <c r="CS70" s="129">
        <v>152.76939743215308</v>
      </c>
      <c r="CT70" s="131">
        <f t="shared" si="851"/>
        <v>2.9553239933250017</v>
      </c>
      <c r="CU70" s="131">
        <f t="shared" si="852"/>
        <v>89.411039696321367</v>
      </c>
      <c r="CV70" s="129">
        <f t="shared" si="1168"/>
        <v>2245.5008691054841</v>
      </c>
      <c r="CW70" s="124">
        <f t="shared" si="1169"/>
        <v>2829.3310950729101</v>
      </c>
      <c r="CX70" s="123">
        <v>84.905250000000009</v>
      </c>
      <c r="CY70" s="60">
        <v>6.1980832499999998</v>
      </c>
      <c r="CZ70" s="60">
        <f t="shared" si="853"/>
        <v>0.11990192047125001</v>
      </c>
      <c r="DA70" s="60">
        <f t="shared" si="854"/>
        <v>3.627539787561</v>
      </c>
      <c r="DB70" s="60">
        <v>4.5551666624999996</v>
      </c>
      <c r="DC70" s="124">
        <v>114.790199895</v>
      </c>
      <c r="DD70" s="123">
        <v>2.7753000000000001</v>
      </c>
      <c r="DE70" s="60">
        <v>0.2025969</v>
      </c>
      <c r="DF70" s="60">
        <f t="shared" si="855"/>
        <v>3.9192370305E-3</v>
      </c>
      <c r="DG70" s="60">
        <f t="shared" si="856"/>
        <v>0.11857348246920001</v>
      </c>
      <c r="DH70" s="60">
        <v>0.148894845</v>
      </c>
      <c r="DI70" s="124">
        <v>3.7521500940000001</v>
      </c>
      <c r="DJ70" s="59">
        <v>67.069730847239995</v>
      </c>
      <c r="DK70" s="60">
        <v>14.755340786392798</v>
      </c>
      <c r="DL70" s="60">
        <v>1.1050034091824827</v>
      </c>
      <c r="DM70" s="60">
        <v>45.141483555927422</v>
      </c>
      <c r="DN70" s="60">
        <f t="shared" si="857"/>
        <v>4.4678331934643607</v>
      </c>
      <c r="DO70" s="60">
        <f t="shared" si="858"/>
        <v>14.126575863991928</v>
      </c>
      <c r="DP70" s="60">
        <v>9.3492237777082146</v>
      </c>
      <c r="DQ70" s="60">
        <f t="shared" si="859"/>
        <v>0.18086073397976543</v>
      </c>
      <c r="DR70" s="60">
        <f t="shared" si="860"/>
        <v>5.471801501931731</v>
      </c>
      <c r="DS70" s="60">
        <v>6.8710391188225461</v>
      </c>
      <c r="DT70" s="62">
        <v>173.15018579432811</v>
      </c>
      <c r="DU70" s="123">
        <v>125.62</v>
      </c>
      <c r="DV70" s="60">
        <v>27.636399999999998</v>
      </c>
      <c r="DW70" s="60">
        <v>84.548917860000003</v>
      </c>
      <c r="DX70" s="60">
        <f t="shared" si="861"/>
        <v>8.3681445962756413</v>
      </c>
      <c r="DY70" s="60">
        <f t="shared" si="862"/>
        <v>26.458738355108402</v>
      </c>
      <c r="DZ70" s="60">
        <v>2.4713442109166701</v>
      </c>
      <c r="EA70" s="60">
        <v>1.3038135012500001</v>
      </c>
      <c r="EB70" s="60"/>
      <c r="EC70" s="60">
        <v>17.635374716768165</v>
      </c>
      <c r="ED70" s="60">
        <f t="shared" si="863"/>
        <v>0.34115632389588019</v>
      </c>
      <c r="EE70" s="60">
        <f t="shared" si="864"/>
        <v>10.321420489733471</v>
      </c>
      <c r="EF70" s="60">
        <v>12.960792514446744</v>
      </c>
      <c r="EG70" s="124">
        <v>326.61197136405787</v>
      </c>
      <c r="EH70" s="128">
        <v>692.46238334761949</v>
      </c>
      <c r="EI70" s="129">
        <v>152.34172433647623</v>
      </c>
      <c r="EJ70" s="129">
        <v>1058.9867958630441</v>
      </c>
      <c r="EK70" s="129">
        <v>466.06388449926521</v>
      </c>
      <c r="EL70" s="129">
        <f t="shared" si="865"/>
        <v>46.128206904430279</v>
      </c>
      <c r="EM70" s="129">
        <v>145.85003201520004</v>
      </c>
      <c r="EN70" s="129">
        <v>172.99939952738748</v>
      </c>
      <c r="EO70" s="129">
        <f t="shared" si="866"/>
        <v>3.3466733838573108</v>
      </c>
      <c r="EP70" s="129">
        <f t="shared" si="867"/>
        <v>101.25101256259502</v>
      </c>
      <c r="EQ70" s="129">
        <v>2542.8541875737924</v>
      </c>
      <c r="ER70" s="124">
        <v>3203.9962763429785</v>
      </c>
      <c r="ES70" s="123">
        <v>196.72</v>
      </c>
      <c r="ET70" s="60">
        <v>43.278399999999998</v>
      </c>
      <c r="EU70" s="60">
        <v>132.40298616000001</v>
      </c>
      <c r="EV70" s="60">
        <f t="shared" si="868"/>
        <v>13.104453152199842</v>
      </c>
      <c r="EW70" s="60">
        <f t="shared" si="869"/>
        <v>41.434190488910403</v>
      </c>
      <c r="EX70" s="60">
        <v>15.136559187774999</v>
      </c>
      <c r="EY70" s="60">
        <v>28.290270010387601</v>
      </c>
      <c r="EZ70" s="60">
        <f t="shared" si="870"/>
        <v>0.54727527335094817</v>
      </c>
      <c r="FA70" s="60">
        <f t="shared" si="871"/>
        <v>16.55738974843953</v>
      </c>
      <c r="FB70" s="60">
        <v>20.791410767908101</v>
      </c>
      <c r="FC70" s="124">
        <v>523.94355135128478</v>
      </c>
      <c r="FD70" s="123">
        <v>0.83333333333333293</v>
      </c>
      <c r="FE70" s="60">
        <v>6.0833333333333302E-2</v>
      </c>
      <c r="FF70" s="60">
        <f t="shared" si="872"/>
        <v>1.1768208333333328E-3</v>
      </c>
      <c r="FG70" s="60">
        <f t="shared" si="873"/>
        <v>3.5603803333333316E-2</v>
      </c>
      <c r="FH70" s="60">
        <v>4.4708333333333301E-2</v>
      </c>
      <c r="FI70" s="124">
        <v>1.1266499999999995</v>
      </c>
      <c r="FJ70" s="123">
        <v>1104.55839666667</v>
      </c>
      <c r="FK70" s="60">
        <v>80.632762956666895</v>
      </c>
      <c r="FL70" s="60">
        <f t="shared" si="874"/>
        <v>1.5598407993967212</v>
      </c>
      <c r="FM70" s="60">
        <f t="shared" si="875"/>
        <v>47.191775910122523</v>
      </c>
      <c r="FN70" s="60">
        <v>59.259500000000003</v>
      </c>
      <c r="FO70" s="124">
        <v>1493.3407915480041</v>
      </c>
      <c r="FP70" s="123">
        <v>859.52183333333153</v>
      </c>
      <c r="FQ70" s="60">
        <v>62.7450938333332</v>
      </c>
      <c r="FR70" s="60">
        <f t="shared" si="876"/>
        <v>1.2138038402058309</v>
      </c>
      <c r="FS70" s="60">
        <f t="shared" si="877"/>
        <v>36.722695577647258</v>
      </c>
      <c r="FT70" s="60">
        <v>46.113346358333303</v>
      </c>
      <c r="FU70" s="62">
        <v>1162.0563282299975</v>
      </c>
      <c r="FV70" s="132">
        <f t="shared" si="1170"/>
        <v>4575.7964263718131</v>
      </c>
      <c r="FW70" s="133">
        <f t="shared" si="1171"/>
        <v>1271.1444987500065</v>
      </c>
      <c r="FX70" s="133">
        <f t="shared" si="1172"/>
        <v>138.19749729427392</v>
      </c>
      <c r="FY70" s="133">
        <f t="shared" si="1173"/>
        <v>779.86649999999986</v>
      </c>
      <c r="FZ70" s="133">
        <f t="shared" si="1174"/>
        <v>687.02</v>
      </c>
      <c r="GA70" s="133">
        <f t="shared" si="1175"/>
        <v>70.599999999999994</v>
      </c>
      <c r="GB70" s="133">
        <f t="shared" si="1176"/>
        <v>84.905250000000009</v>
      </c>
      <c r="GC70" s="133">
        <f t="shared" si="1177"/>
        <v>2.7753000000000001</v>
      </c>
      <c r="GD70" s="133">
        <f t="shared" si="1178"/>
        <v>1104.55839666667</v>
      </c>
      <c r="GE70" s="133">
        <f t="shared" si="1179"/>
        <v>859.52183333333153</v>
      </c>
      <c r="GF70" s="133">
        <f t="shared" si="1180"/>
        <v>2524.3881247203503</v>
      </c>
      <c r="GG70" s="134">
        <f t="shared" si="1181"/>
        <v>963.77806409498339</v>
      </c>
      <c r="GH70" s="134">
        <f t="shared" si="1182"/>
        <v>249.84879025607196</v>
      </c>
      <c r="GI70" s="133">
        <f t="shared" si="1183"/>
        <v>883.21048945165785</v>
      </c>
      <c r="GJ70" s="134">
        <f t="shared" si="1184"/>
        <v>630.63610082327921</v>
      </c>
      <c r="GK70" s="135">
        <f t="shared" si="1185"/>
        <v>17.08570691844232</v>
      </c>
      <c r="GL70" s="132">
        <f t="shared" si="1186"/>
        <v>12981.984316588103</v>
      </c>
      <c r="GM70" s="136">
        <f t="shared" si="1187"/>
        <v>16357.300238901011</v>
      </c>
      <c r="GN70" s="114">
        <f t="shared" si="1188"/>
        <v>14170.956823071014</v>
      </c>
      <c r="GO70" s="115">
        <f t="shared" si="1189"/>
        <v>7668.2576149056067</v>
      </c>
      <c r="GP70" s="115">
        <f t="shared" si="1190"/>
        <v>507.58884669639173</v>
      </c>
      <c r="GQ70" s="30">
        <f t="shared" si="1191"/>
        <v>0.54112490149015957</v>
      </c>
      <c r="GR70" s="31">
        <f t="shared" si="1192"/>
        <v>3.5818953725835379E-2</v>
      </c>
      <c r="GS70" s="137">
        <f t="shared" si="878"/>
        <v>1.0903426279956399</v>
      </c>
      <c r="GT70" s="116">
        <f t="shared" si="1193"/>
        <v>16357.300238901011</v>
      </c>
      <c r="GU70" s="115">
        <f t="shared" si="1318"/>
        <v>7774.4653450254955</v>
      </c>
      <c r="GV70" s="115">
        <f t="shared" si="1319"/>
        <v>510.46631303067312</v>
      </c>
      <c r="GW70" s="24">
        <f t="shared" si="1306"/>
        <v>0.47529025153773385</v>
      </c>
      <c r="GX70" s="117">
        <f t="shared" si="1307"/>
        <v>3.1207247258119016E-2</v>
      </c>
      <c r="GY70" s="137">
        <f t="shared" si="879"/>
        <v>1.0793119850162456</v>
      </c>
      <c r="GZ70" s="114">
        <f t="shared" si="1308"/>
        <v>11455.266999009942</v>
      </c>
      <c r="HA70" s="115">
        <f t="shared" si="1194"/>
        <v>6452.9141065723088</v>
      </c>
      <c r="HB70" s="115">
        <f t="shared" si="1195"/>
        <v>342.42777810119287</v>
      </c>
      <c r="HC70" s="30">
        <f t="shared" si="1196"/>
        <v>0.56331415995192624</v>
      </c>
      <c r="HD70" s="31">
        <f t="shared" si="1197"/>
        <v>2.9892605570065567E-2</v>
      </c>
      <c r="HE70" s="137">
        <f t="shared" si="880"/>
        <v>1.0929016934672702</v>
      </c>
      <c r="HF70" s="114">
        <f t="shared" si="1198"/>
        <v>12965.404677820527</v>
      </c>
      <c r="HG70" s="115">
        <f t="shared" si="1199"/>
        <v>7609.6945566224649</v>
      </c>
      <c r="HH70" s="115">
        <f t="shared" si="1200"/>
        <v>393.28031890456441</v>
      </c>
      <c r="HI70" s="30">
        <f t="shared" si="1201"/>
        <v>0.5869230267559723</v>
      </c>
      <c r="HJ70" s="31">
        <f t="shared" si="1202"/>
        <v>3.0333053898220053E-2</v>
      </c>
      <c r="HK70" s="138">
        <f t="shared" si="881"/>
        <v>1.0966694283414953</v>
      </c>
      <c r="HL70" s="29">
        <f t="shared" si="1203"/>
        <v>3.5503730811627459</v>
      </c>
      <c r="HM70" s="30">
        <f t="shared" si="1204"/>
        <v>4.1232949981502252</v>
      </c>
      <c r="HN70" s="30">
        <f t="shared" si="1205"/>
        <v>2.8768451277138958</v>
      </c>
      <c r="HO70" s="31">
        <f t="shared" si="1206"/>
        <v>3.2671975609149833</v>
      </c>
      <c r="HR70" s="32">
        <f t="shared" si="1207"/>
        <v>918.07972226202844</v>
      </c>
      <c r="HS70" s="33">
        <f t="shared" si="882"/>
        <v>1061.9428147404883</v>
      </c>
      <c r="HT70" s="33">
        <f t="shared" si="1208"/>
        <v>40.359159367755176</v>
      </c>
      <c r="HU70" s="33">
        <f t="shared" si="883"/>
        <v>46.610793153820453</v>
      </c>
      <c r="HV70" s="33">
        <f t="shared" si="1209"/>
        <v>1198.5219673099884</v>
      </c>
      <c r="HW70" s="30">
        <f t="shared" si="1038"/>
        <v>0.76600992497668108</v>
      </c>
      <c r="HX70" s="31">
        <f t="shared" si="1039"/>
        <v>3.3674109001388536E-2</v>
      </c>
      <c r="HY70" s="139">
        <f t="shared" si="884"/>
        <v>1.125249874728161</v>
      </c>
      <c r="HZ70" s="32">
        <f t="shared" si="1210"/>
        <v>1596.6936502714325</v>
      </c>
      <c r="IA70" s="33">
        <f t="shared" si="885"/>
        <v>1846.8955452689661</v>
      </c>
      <c r="IB70" s="33">
        <f t="shared" si="1211"/>
        <v>85.125492469975953</v>
      </c>
      <c r="IC70" s="33">
        <f t="shared" si="886"/>
        <v>98.311431253575236</v>
      </c>
      <c r="ID70" s="33">
        <f t="shared" si="1212"/>
        <v>2150.9550920781094</v>
      </c>
      <c r="IE70" s="30">
        <f t="shared" si="1043"/>
        <v>0.74231845013966036</v>
      </c>
      <c r="IF70" s="31">
        <f t="shared" si="1044"/>
        <v>3.9575671655577606E-2</v>
      </c>
      <c r="IG70" s="139">
        <f t="shared" si="887"/>
        <v>1.1224515726763338</v>
      </c>
      <c r="IH70" s="32">
        <f t="shared" si="1213"/>
        <v>46.478617685033747</v>
      </c>
      <c r="II70" s="33">
        <f t="shared" si="888"/>
        <v>53.76181707627854</v>
      </c>
      <c r="IJ70" s="33">
        <f t="shared" si="1214"/>
        <v>90.721053803037591</v>
      </c>
      <c r="IK70" s="33">
        <f t="shared" si="889"/>
        <v>104.77374503712812</v>
      </c>
      <c r="IL70" s="33">
        <f t="shared" si="1215"/>
        <v>956.78741686546618</v>
      </c>
      <c r="IM70" s="30">
        <f t="shared" si="1216"/>
        <v>4.857778945013979E-2</v>
      </c>
      <c r="IN70" s="31">
        <f t="shared" si="1217"/>
        <v>9.4818401876823458E-2</v>
      </c>
      <c r="IO70" s="139">
        <f t="shared" si="890"/>
        <v>1.0222995100575569</v>
      </c>
      <c r="IP70" s="32">
        <f t="shared" si="1218"/>
        <v>43.4201888022085</v>
      </c>
      <c r="IQ70" s="33">
        <f t="shared" si="891"/>
        <v>50.224132387514572</v>
      </c>
      <c r="IR70" s="33">
        <f t="shared" si="1219"/>
        <v>1.9062700597196169</v>
      </c>
      <c r="IS70" s="33">
        <f t="shared" si="892"/>
        <v>2.2015512919701856</v>
      </c>
      <c r="IT70" s="33">
        <f t="shared" si="1220"/>
        <v>59.54019202504486</v>
      </c>
      <c r="IU70" s="30">
        <f t="shared" si="1221"/>
        <v>0.72925846097278835</v>
      </c>
      <c r="IV70" s="31">
        <f t="shared" si="1222"/>
        <v>3.2016525222454233E-2</v>
      </c>
      <c r="IW70" s="139">
        <f t="shared" si="893"/>
        <v>1.119234160591394</v>
      </c>
      <c r="IX70" s="32">
        <f t="shared" si="1223"/>
        <v>35.810208550321597</v>
      </c>
      <c r="IY70" s="33">
        <f t="shared" si="894"/>
        <v>41.421668230156996</v>
      </c>
      <c r="IZ70" s="33">
        <f t="shared" si="1224"/>
        <v>0.97019933869999997</v>
      </c>
      <c r="JA70" s="33">
        <f t="shared" si="895"/>
        <v>1.1204832162646301</v>
      </c>
      <c r="JB70" s="33">
        <f t="shared" si="1225"/>
        <v>737.17245999999989</v>
      </c>
      <c r="JC70" s="30">
        <f t="shared" si="1226"/>
        <v>4.8577789450139797E-2</v>
      </c>
      <c r="JD70" s="31">
        <f t="shared" si="1227"/>
        <v>1.3161090400745574E-3</v>
      </c>
      <c r="JE70" s="139">
        <f t="shared" si="1228"/>
        <v>1.0078160048971445</v>
      </c>
      <c r="JF70" s="32">
        <f t="shared" si="1229"/>
        <v>3.6799521464479996</v>
      </c>
      <c r="JG70" s="33">
        <f t="shared" si="896"/>
        <v>4.2566006477964011</v>
      </c>
      <c r="JH70" s="33">
        <f t="shared" si="1230"/>
        <v>9.9700260999999998E-2</v>
      </c>
      <c r="JI70" s="33">
        <f t="shared" si="897"/>
        <v>0.1151438314289</v>
      </c>
      <c r="JJ70" s="33">
        <f t="shared" si="1231"/>
        <v>75.753799999999998</v>
      </c>
      <c r="JK70" s="30">
        <f t="shared" si="1232"/>
        <v>4.857778945013979E-2</v>
      </c>
      <c r="JL70" s="31">
        <f t="shared" si="1233"/>
        <v>1.3161090400745574E-3</v>
      </c>
      <c r="JM70" s="139">
        <f t="shared" si="1234"/>
        <v>1.0078160048971445</v>
      </c>
      <c r="JN70" s="32">
        <f t="shared" si="1235"/>
        <v>1658.1801057586802</v>
      </c>
      <c r="JO70" s="33">
        <f t="shared" si="898"/>
        <v>1918.0169283310654</v>
      </c>
      <c r="JP70" s="33">
        <f t="shared" si="1236"/>
        <v>106.56687298920818</v>
      </c>
      <c r="JQ70" s="33">
        <f t="shared" si="899"/>
        <v>123.07408161523652</v>
      </c>
      <c r="JR70" s="33">
        <f t="shared" si="1237"/>
        <v>2245.5008691054845</v>
      </c>
      <c r="JS70" s="30">
        <f t="shared" si="1238"/>
        <v>0.73844554173752386</v>
      </c>
      <c r="JT70" s="31">
        <f t="shared" si="1239"/>
        <v>4.7457952234799199E-2</v>
      </c>
      <c r="JU70" s="139">
        <f t="shared" si="900"/>
        <v>1.1230656531914402</v>
      </c>
      <c r="JV70" s="32">
        <f t="shared" si="1240"/>
        <v>4.4255985408244198</v>
      </c>
      <c r="JW70" s="33">
        <f t="shared" si="901"/>
        <v>5.119089832171607</v>
      </c>
      <c r="JX70" s="33">
        <f t="shared" si="1241"/>
        <v>0.11990192047125001</v>
      </c>
      <c r="JY70" s="33">
        <f t="shared" si="902"/>
        <v>0.13847472795224663</v>
      </c>
      <c r="JZ70" s="33">
        <f t="shared" si="1242"/>
        <v>91.103333249999991</v>
      </c>
      <c r="KA70" s="30">
        <f t="shared" si="1243"/>
        <v>4.8577789450139797E-2</v>
      </c>
      <c r="KB70" s="31">
        <f t="shared" si="1244"/>
        <v>1.3161090400745576E-3</v>
      </c>
      <c r="KC70" s="139">
        <f t="shared" si="903"/>
        <v>1.0078160048971445</v>
      </c>
      <c r="KD70" s="32">
        <f t="shared" si="1245"/>
        <v>0.144659648612424</v>
      </c>
      <c r="KE70" s="33">
        <f t="shared" si="904"/>
        <v>0.16732781554999085</v>
      </c>
      <c r="KF70" s="33">
        <f t="shared" si="1246"/>
        <v>3.9192370305E-3</v>
      </c>
      <c r="KG70" s="33">
        <f t="shared" si="905"/>
        <v>4.5263268465244502E-3</v>
      </c>
      <c r="KH70" s="33">
        <f t="shared" si="1247"/>
        <v>2.9778969000000002</v>
      </c>
      <c r="KI70" s="30">
        <f t="shared" si="1248"/>
        <v>4.857778945013979E-2</v>
      </c>
      <c r="KJ70" s="31">
        <f t="shared" si="1249"/>
        <v>1.3161090400745572E-3</v>
      </c>
      <c r="KK70" s="139">
        <f t="shared" si="906"/>
        <v>1.0078160048971445</v>
      </c>
      <c r="KL70" s="32">
        <f t="shared" si="1250"/>
        <v>105.73509202005965</v>
      </c>
      <c r="KM70" s="33">
        <f t="shared" si="907"/>
        <v>122.303780939603</v>
      </c>
      <c r="KN70" s="33">
        <f t="shared" si="1251"/>
        <v>4.6486939274441266</v>
      </c>
      <c r="KO70" s="33">
        <f t="shared" si="908"/>
        <v>5.3687766168052216</v>
      </c>
      <c r="KP70" s="33">
        <f t="shared" si="1252"/>
        <v>137.42078237645086</v>
      </c>
      <c r="KQ70" s="30">
        <f t="shared" si="1253"/>
        <v>0.76942577528345502</v>
      </c>
      <c r="KR70" s="31">
        <f t="shared" si="1254"/>
        <v>3.3828172471828039E-2</v>
      </c>
      <c r="KS70" s="139">
        <f t="shared" si="909"/>
        <v>1.1258090029028036</v>
      </c>
      <c r="KT70" s="32">
        <f t="shared" si="1255"/>
        <v>198.12819379070709</v>
      </c>
      <c r="KU70" s="33">
        <f t="shared" si="910"/>
        <v>229.17488175771089</v>
      </c>
      <c r="KV70" s="33">
        <f t="shared" si="1256"/>
        <v>8.7093009201715219</v>
      </c>
      <c r="KW70" s="33">
        <f t="shared" si="911"/>
        <v>10.058371632706091</v>
      </c>
      <c r="KX70" s="33">
        <f t="shared" si="1257"/>
        <v>259.2158502889348</v>
      </c>
      <c r="KY70" s="30">
        <f t="shared" si="1087"/>
        <v>0.76433672389193641</v>
      </c>
      <c r="KZ70" s="31">
        <f t="shared" si="1088"/>
        <v>3.3598643410361305E-2</v>
      </c>
      <c r="LA70" s="139">
        <f t="shared" si="912"/>
        <v>1.1249759944981315</v>
      </c>
      <c r="LB70" s="32">
        <f t="shared" si="1258"/>
        <v>1146.2673820690056</v>
      </c>
      <c r="LC70" s="33">
        <f t="shared" si="913"/>
        <v>1325.8874808392188</v>
      </c>
      <c r="LD70" s="33">
        <f t="shared" si="1259"/>
        <v>49.474880288287586</v>
      </c>
      <c r="LE70" s="33">
        <f t="shared" si="914"/>
        <v>57.138539244943338</v>
      </c>
      <c r="LF70" s="33">
        <f t="shared" si="1260"/>
        <v>2542.8541875737924</v>
      </c>
      <c r="LG70" s="30">
        <f t="shared" si="1261"/>
        <v>0.45077983144707606</v>
      </c>
      <c r="LH70" s="31">
        <f t="shared" si="1262"/>
        <v>1.9456436208594777E-2</v>
      </c>
      <c r="LI70" s="139">
        <f t="shared" si="915"/>
        <v>1.0736510015564682</v>
      </c>
      <c r="LJ70" s="32">
        <f t="shared" si="1263"/>
        <v>310.74812788956689</v>
      </c>
      <c r="LK70" s="33">
        <f t="shared" si="916"/>
        <v>359.44235952986202</v>
      </c>
      <c r="LL70" s="33">
        <f t="shared" si="1264"/>
        <v>13.65172842555079</v>
      </c>
      <c r="LM70" s="33">
        <f t="shared" si="917"/>
        <v>15.766381158668608</v>
      </c>
      <c r="LN70" s="33">
        <f t="shared" si="1265"/>
        <v>415.82821535816254</v>
      </c>
      <c r="LO70" s="30">
        <f t="shared" si="1097"/>
        <v>0.7472992846863753</v>
      </c>
      <c r="LP70" s="31">
        <f t="shared" si="1098"/>
        <v>3.2830211903230849E-2</v>
      </c>
      <c r="LQ70" s="139">
        <f t="shared" si="918"/>
        <v>1.1221871977341655</v>
      </c>
      <c r="LR70" s="32">
        <f t="shared" si="1266"/>
        <v>4.3436640066666643E-2</v>
      </c>
      <c r="LS70" s="33">
        <f t="shared" si="919"/>
        <v>5.0243161565113312E-2</v>
      </c>
      <c r="LT70" s="33">
        <f t="shared" si="1267"/>
        <v>1.1768208333333328E-3</v>
      </c>
      <c r="LU70" s="33">
        <f t="shared" si="920"/>
        <v>1.359110380416666E-3</v>
      </c>
      <c r="LV70" s="33">
        <f t="shared" si="1268"/>
        <v>0.89416666666666633</v>
      </c>
      <c r="LW70" s="30">
        <f t="shared" si="1269"/>
        <v>4.857778945013979E-2</v>
      </c>
      <c r="LX70" s="31">
        <f t="shared" si="1270"/>
        <v>1.3161090400745572E-3</v>
      </c>
      <c r="LY70" s="139">
        <f t="shared" si="921"/>
        <v>1.0078160048971445</v>
      </c>
      <c r="LZ70" s="32">
        <f t="shared" si="1271"/>
        <v>57.57396661034948</v>
      </c>
      <c r="MA70" s="33">
        <f t="shared" si="922"/>
        <v>66.595807178191251</v>
      </c>
      <c r="MB70" s="33">
        <f t="shared" si="1272"/>
        <v>1.5598407993967212</v>
      </c>
      <c r="MC70" s="33">
        <f t="shared" si="923"/>
        <v>1.8014601392232734</v>
      </c>
      <c r="MD70" s="33">
        <f t="shared" si="1273"/>
        <v>1185.1911044031779</v>
      </c>
      <c r="ME70" s="30">
        <f t="shared" si="1107"/>
        <v>4.8577791713465296E-2</v>
      </c>
      <c r="MF70" s="31">
        <f t="shared" si="1108"/>
        <v>1.3161091013944154E-3</v>
      </c>
      <c r="MG70" s="139">
        <f t="shared" si="924"/>
        <v>1.0078160052613061</v>
      </c>
      <c r="MH70" s="32">
        <f t="shared" si="1274"/>
        <v>44.801688604729655</v>
      </c>
      <c r="MI70" s="33">
        <f t="shared" si="925"/>
        <v>51.822113209090794</v>
      </c>
      <c r="MJ70" s="33">
        <f t="shared" si="1275"/>
        <v>1.2138038402058309</v>
      </c>
      <c r="MK70" s="33">
        <f t="shared" si="926"/>
        <v>1.4018220550537142</v>
      </c>
      <c r="ML70" s="33">
        <f t="shared" si="1276"/>
        <v>922.26692716666457</v>
      </c>
      <c r="MM70" s="30">
        <f t="shared" si="1277"/>
        <v>4.8577789450139804E-2</v>
      </c>
      <c r="MN70" s="31">
        <f t="shared" si="1278"/>
        <v>1.3161090400745576E-3</v>
      </c>
      <c r="MO70" s="139">
        <f t="shared" si="1279"/>
        <v>1.0078160048971445</v>
      </c>
      <c r="MP70" s="34">
        <v>3.2561994642815555</v>
      </c>
      <c r="MQ70" s="35">
        <v>3.8202994642815553</v>
      </c>
      <c r="MR70" s="35">
        <v>2.6323000000000003</v>
      </c>
      <c r="MS70" s="36">
        <v>2.9792000000000005</v>
      </c>
      <c r="MT70" s="34">
        <f t="shared" si="1280"/>
        <v>1.0903426279956399</v>
      </c>
      <c r="MU70" s="35">
        <f t="shared" si="1157"/>
        <v>1.0793119850162456</v>
      </c>
      <c r="MV70" s="35">
        <f t="shared" si="1281"/>
        <v>1.0929016934672702</v>
      </c>
      <c r="MW70" s="36">
        <f t="shared" si="1282"/>
        <v>1.0966694283414953</v>
      </c>
      <c r="MX70" s="41">
        <f t="shared" si="1283"/>
        <v>3.5503730811627459</v>
      </c>
      <c r="MY70" s="271">
        <f t="shared" si="1284"/>
        <v>4.1232949981502252</v>
      </c>
      <c r="MZ70" s="42">
        <f t="shared" si="1285"/>
        <v>2.8768451277138958</v>
      </c>
      <c r="NA70" s="140">
        <f t="shared" si="1286"/>
        <v>3.2671975609149833</v>
      </c>
      <c r="NB70" s="34">
        <f t="shared" si="1287"/>
        <v>1.0903545360603539</v>
      </c>
      <c r="NC70" s="35">
        <f t="shared" si="1158"/>
        <v>1.0792140519629454</v>
      </c>
      <c r="ND70" s="35">
        <f t="shared" si="1288"/>
        <v>1.092917318706929</v>
      </c>
      <c r="NE70" s="141">
        <f t="shared" si="1159"/>
        <v>1.0966821427146376</v>
      </c>
      <c r="NF70" s="37">
        <f t="shared" si="1289"/>
        <v>3.5504118561966882</v>
      </c>
      <c r="NG70" s="38">
        <f t="shared" si="1160"/>
        <v>4.1229208645591671</v>
      </c>
      <c r="NH70" s="38">
        <f t="shared" si="1290"/>
        <v>2.8768862580322496</v>
      </c>
      <c r="NI70" s="39">
        <f t="shared" si="1161"/>
        <v>3.2672354395754488</v>
      </c>
      <c r="NJ70" s="118">
        <f t="shared" si="1309"/>
        <v>-3.8775033942339832E-5</v>
      </c>
      <c r="NK70" s="118">
        <f t="shared" si="1310"/>
        <v>3.7413359105809008E-4</v>
      </c>
      <c r="NL70" s="118">
        <f t="shared" si="1311"/>
        <v>-4.113031835384362E-5</v>
      </c>
      <c r="NM70" s="118">
        <f t="shared" si="1312"/>
        <v>-3.7878660465562319E-5</v>
      </c>
      <c r="NN70" s="119">
        <f t="shared" si="1291"/>
        <v>0.39034918154319903</v>
      </c>
      <c r="NO70" s="120">
        <f t="shared" si="1292"/>
        <v>0.69883834914828546</v>
      </c>
      <c r="NP70" s="120">
        <f t="shared" si="1328"/>
        <v>0.28317641662123938</v>
      </c>
      <c r="NQ70" s="120">
        <f t="shared" si="1294"/>
        <v>1.9250827562171977E-2</v>
      </c>
      <c r="NR70" s="120">
        <f>R70*JE70+0.004</f>
        <v>0.24547271477335583</v>
      </c>
      <c r="NS70" s="120">
        <f t="shared" si="1295"/>
        <v>2.4792273720469757E-2</v>
      </c>
      <c r="NT70" s="120">
        <f t="shared" si="1296"/>
        <v>0.7311157402276276</v>
      </c>
      <c r="NU70" s="120">
        <f t="shared" si="1297"/>
        <v>2.6606342529284614E-2</v>
      </c>
      <c r="NV70" s="120">
        <f t="shared" si="1298"/>
        <v>8.0625280391771563E-4</v>
      </c>
      <c r="NW70" s="120">
        <f t="shared" si="1299"/>
        <v>4.4694617415241306E-2</v>
      </c>
      <c r="NX70" s="120">
        <f t="shared" si="1300"/>
        <v>8.4373199587359851E-2</v>
      </c>
      <c r="NY70" s="120">
        <f t="shared" si="1301"/>
        <v>0.79020713714556057</v>
      </c>
      <c r="NZ70" s="120">
        <f t="shared" si="1302"/>
        <v>0.13511133860719352</v>
      </c>
      <c r="OA70" s="120">
        <f t="shared" si="1303"/>
        <v>2.0156320097942891E-4</v>
      </c>
      <c r="OB70" s="120">
        <f t="shared" si="1304"/>
        <v>0.34568088980462802</v>
      </c>
      <c r="OC70" s="121">
        <f t="shared" si="1305"/>
        <v>0.30224401986865362</v>
      </c>
      <c r="OD70" s="4"/>
      <c r="OE70" s="4">
        <f t="shared" si="927"/>
        <v>17676.404188260665</v>
      </c>
      <c r="OF70" s="4"/>
      <c r="OG70" s="4"/>
      <c r="OH70" s="4">
        <f t="shared" si="928"/>
        <v>0</v>
      </c>
      <c r="OI70" s="4"/>
      <c r="OJ70" s="583">
        <f t="shared" si="929"/>
        <v>15980.035930081105</v>
      </c>
      <c r="OK70" s="284">
        <f t="shared" si="930"/>
        <v>865.64519999999993</v>
      </c>
      <c r="OL70" s="584">
        <f t="shared" si="1329"/>
        <v>5.4170416373751321E-2</v>
      </c>
      <c r="OM70" s="585">
        <f t="shared" si="281"/>
        <v>1650.96</v>
      </c>
      <c r="ON70" s="284">
        <f t="shared" si="1330"/>
        <v>1733.508</v>
      </c>
      <c r="OO70" s="33">
        <f t="shared" si="1331"/>
        <v>2.0025617885942189</v>
      </c>
      <c r="OP70" s="586">
        <f t="shared" si="481"/>
        <v>5.4309189528561674E-2</v>
      </c>
      <c r="OQ70" s="33">
        <f t="shared" si="931"/>
        <v>0.22393280953671102</v>
      </c>
      <c r="OR70" s="39">
        <f t="shared" si="932"/>
        <v>0.46940552431006688</v>
      </c>
      <c r="OS70" s="587">
        <f t="shared" si="1317"/>
        <v>15980.035930081105</v>
      </c>
      <c r="OT70" s="284">
        <f t="shared" si="976"/>
        <v>88.955999999999989</v>
      </c>
      <c r="OU70" s="584">
        <f t="shared" si="1332"/>
        <v>5.5666958690967416E-3</v>
      </c>
      <c r="OV70" s="585">
        <f t="shared" si="283"/>
        <v>151.1</v>
      </c>
      <c r="OW70" s="284">
        <f t="shared" si="1333"/>
        <v>158.655</v>
      </c>
      <c r="OX70" s="33">
        <f t="shared" si="1321"/>
        <v>1.7835221907459871</v>
      </c>
      <c r="OY70" s="30">
        <f t="shared" si="1322"/>
        <v>4.3616297425713157E-3</v>
      </c>
      <c r="OZ70" s="33">
        <f t="shared" si="1323"/>
        <v>1.798428610132774E-2</v>
      </c>
      <c r="PA70" s="588">
        <f t="shared" si="1324"/>
        <v>4.2776559821797497E-2</v>
      </c>
      <c r="PB70" s="32">
        <f t="shared" si="933"/>
        <v>4.1232949981502252</v>
      </c>
      <c r="PC70" s="589">
        <f t="shared" si="934"/>
        <v>1.0586708192711329</v>
      </c>
      <c r="PD70" s="590">
        <f t="shared" si="1325"/>
        <v>4.365212093788263</v>
      </c>
      <c r="PE70" s="591">
        <f t="shared" si="935"/>
        <v>0.39034918154319903</v>
      </c>
      <c r="PF70" s="592">
        <f t="shared" si="936"/>
        <v>0.69883834914828546</v>
      </c>
      <c r="PG70" s="592">
        <f t="shared" si="937"/>
        <v>0.28317641662123938</v>
      </c>
      <c r="PH70" s="592">
        <f t="shared" si="938"/>
        <v>1.9250827562171977E-2</v>
      </c>
      <c r="PI70" s="593">
        <f t="shared" si="284"/>
        <v>0.46940552431006688</v>
      </c>
      <c r="PJ70" s="593">
        <f t="shared" si="285"/>
        <v>4.2776559821797497E-2</v>
      </c>
      <c r="PK70" s="592">
        <f t="shared" si="939"/>
        <v>0.7311157402276276</v>
      </c>
      <c r="PL70" s="592">
        <f t="shared" si="940"/>
        <v>2.6606342529284614E-2</v>
      </c>
      <c r="PM70" s="592">
        <f t="shared" si="941"/>
        <v>8.0625280391771563E-4</v>
      </c>
      <c r="PN70" s="592">
        <f t="shared" si="942"/>
        <v>4.4694617415241306E-2</v>
      </c>
      <c r="PO70" s="592">
        <f t="shared" si="943"/>
        <v>8.4373199587359851E-2</v>
      </c>
      <c r="PP70" s="592">
        <f t="shared" si="944"/>
        <v>0.79020713714556057</v>
      </c>
      <c r="PQ70" s="592">
        <f t="shared" si="945"/>
        <v>0.13511133860719352</v>
      </c>
      <c r="PR70" s="592">
        <f t="shared" si="946"/>
        <v>2.0156320097942891E-4</v>
      </c>
      <c r="PS70" s="592">
        <f t="shared" si="947"/>
        <v>0.34568088980462802</v>
      </c>
      <c r="PT70" s="594">
        <f t="shared" si="948"/>
        <v>0.30224401986865362</v>
      </c>
      <c r="PU70" s="334"/>
      <c r="PV70" s="310">
        <f t="shared" si="286"/>
        <v>4.3648379601972058</v>
      </c>
      <c r="PW70" s="281">
        <f t="shared" si="287"/>
        <v>3.741335910572019E-4</v>
      </c>
      <c r="PX70" s="4"/>
      <c r="QA70" s="133">
        <f t="shared" si="288"/>
        <v>951.34177973987926</v>
      </c>
      <c r="QB70" s="323">
        <f t="shared" si="289"/>
        <v>96.083696417366568</v>
      </c>
      <c r="QC70" s="258"/>
      <c r="QD70" s="323">
        <f t="shared" si="1326"/>
        <v>3875.55</v>
      </c>
      <c r="QF70" s="133">
        <f t="shared" si="949"/>
        <v>1819.2045797398798</v>
      </c>
      <c r="QH70" s="133">
        <f t="shared" si="290"/>
        <v>165.7826964173673</v>
      </c>
      <c r="QJ70" s="390">
        <f>'лист 1'!E112</f>
        <v>1650.96</v>
      </c>
      <c r="QK70" s="390">
        <f>'лист 1'!F112</f>
        <v>151.1</v>
      </c>
      <c r="QM70" s="389">
        <f t="shared" si="291"/>
        <v>0</v>
      </c>
      <c r="QN70" s="389">
        <f t="shared" si="292"/>
        <v>0</v>
      </c>
      <c r="QP70" s="4">
        <f t="shared" si="293"/>
        <v>15980.035930081105</v>
      </c>
      <c r="QQ70" s="4">
        <f t="shared" si="294"/>
        <v>16917.597730081103</v>
      </c>
      <c r="QS70" s="395">
        <f t="shared" si="295"/>
        <v>14.515025738282272</v>
      </c>
      <c r="QU70" s="5">
        <v>1</v>
      </c>
    </row>
    <row r="71" spans="1:463" ht="15.05" customHeight="1" x14ac:dyDescent="0.3">
      <c r="A71" s="452">
        <f t="shared" si="639"/>
        <v>60</v>
      </c>
      <c r="B71" s="25" t="s">
        <v>394</v>
      </c>
      <c r="C71" s="26">
        <v>9</v>
      </c>
      <c r="D71" s="256">
        <v>2132.1999999999998</v>
      </c>
      <c r="E71" s="27">
        <v>2132.1999999999998</v>
      </c>
      <c r="F71" s="28">
        <v>234</v>
      </c>
      <c r="G71" s="311">
        <f t="shared" si="280"/>
        <v>1898.1999999999998</v>
      </c>
      <c r="H71" s="27"/>
      <c r="I71" s="257"/>
      <c r="J71" s="32">
        <v>3.391858656511308</v>
      </c>
      <c r="K71" s="33">
        <v>3.964458656511308</v>
      </c>
      <c r="L71" s="33">
        <v>2.7534000000000001</v>
      </c>
      <c r="M71" s="122">
        <v>3.0998999999999999</v>
      </c>
      <c r="N71" s="1">
        <v>0.34649999999999997</v>
      </c>
      <c r="O71" s="2">
        <v>0.66649999999999998</v>
      </c>
      <c r="P71" s="2">
        <v>0.29195865651130826</v>
      </c>
      <c r="Q71" s="2">
        <v>1.7999999999999999E-2</v>
      </c>
      <c r="R71" s="2">
        <v>0.2447</v>
      </c>
      <c r="S71" s="2">
        <v>2.5100000000000001E-2</v>
      </c>
      <c r="T71" s="2">
        <v>0.6583</v>
      </c>
      <c r="U71" s="2">
        <v>2.8299999999999999E-2</v>
      </c>
      <c r="V71" s="2">
        <v>1E-3</v>
      </c>
      <c r="W71" s="2">
        <v>4.0599999999999997E-2</v>
      </c>
      <c r="X71" s="2">
        <v>5.5599999999999997E-2</v>
      </c>
      <c r="Y71" s="2">
        <v>0.75639999999999996</v>
      </c>
      <c r="Z71" s="2">
        <v>0.18190000000000001</v>
      </c>
      <c r="AA71" s="2">
        <v>5.0000000000000001E-4</v>
      </c>
      <c r="AB71" s="2">
        <v>0.3463</v>
      </c>
      <c r="AC71" s="3">
        <v>0.30280000000000001</v>
      </c>
      <c r="AD71" s="123">
        <v>284.77999999999997</v>
      </c>
      <c r="AE71" s="60">
        <v>62.651600000000002</v>
      </c>
      <c r="AF71" s="60">
        <v>191.67203333999998</v>
      </c>
      <c r="AG71" s="60">
        <f t="shared" si="832"/>
        <v>18.970547827793158</v>
      </c>
      <c r="AH71" s="60">
        <f t="shared" si="833"/>
        <v>59.981846113419593</v>
      </c>
      <c r="AI71" s="60">
        <v>7.3330058521666697</v>
      </c>
      <c r="AJ71" s="60">
        <v>39.889874695613969</v>
      </c>
      <c r="AK71" s="60">
        <f t="shared" si="834"/>
        <v>0.77166962598665223</v>
      </c>
      <c r="AL71" s="60">
        <f t="shared" si="835"/>
        <v>23.346267183352598</v>
      </c>
      <c r="AM71" s="60">
        <v>29.316325694389036</v>
      </c>
      <c r="AN71" s="124">
        <v>738.77140749860359</v>
      </c>
      <c r="AO71" s="123">
        <v>530.25</v>
      </c>
      <c r="AP71" s="60">
        <v>116.655</v>
      </c>
      <c r="AQ71" s="60">
        <v>356.88635325000001</v>
      </c>
      <c r="AR71" s="60">
        <f t="shared" si="836"/>
        <v>35.322469926565503</v>
      </c>
      <c r="AS71" s="60">
        <f t="shared" si="837"/>
        <v>111.68401538605501</v>
      </c>
      <c r="AT71" s="125">
        <v>47.401041815266701</v>
      </c>
      <c r="AU71" s="126">
        <v>7.2171321619248285</v>
      </c>
      <c r="AV71" s="60">
        <v>76.737044839764465</v>
      </c>
      <c r="AW71" s="60">
        <f t="shared" si="838"/>
        <v>1.4844781324252436</v>
      </c>
      <c r="AX71" s="60">
        <f t="shared" si="839"/>
        <v>44.911736759279272</v>
      </c>
      <c r="AY71" s="60">
        <v>56.396471995251559</v>
      </c>
      <c r="AZ71" s="124">
        <v>1421.1910942803393</v>
      </c>
      <c r="BA71" s="127">
        <v>79</v>
      </c>
      <c r="BB71" s="60">
        <v>402.67616666666663</v>
      </c>
      <c r="BC71" s="60">
        <v>41.9933643954856</v>
      </c>
      <c r="BD71" s="61">
        <v>33.59469151638848</v>
      </c>
      <c r="BE71" s="61">
        <v>8.3986728790971199</v>
      </c>
      <c r="BF71" s="60">
        <v>15.747514374999998</v>
      </c>
      <c r="BG71" s="61">
        <v>12.598011499999998</v>
      </c>
      <c r="BH71" s="61">
        <v>3.1495028749999996</v>
      </c>
      <c r="BI71" s="60">
        <v>33.610444316912108</v>
      </c>
      <c r="BJ71" s="61">
        <f t="shared" si="840"/>
        <v>19.671117524470517</v>
      </c>
      <c r="BK71" s="60">
        <f t="shared" si="841"/>
        <v>0.65019404531066483</v>
      </c>
      <c r="BL71" s="60">
        <v>24.70137448770322</v>
      </c>
      <c r="BM71" s="124">
        <v>622.47463709012095</v>
      </c>
      <c r="BN71" s="123">
        <v>14.02</v>
      </c>
      <c r="BO71" s="60">
        <v>3.0844</v>
      </c>
      <c r="BP71" s="60">
        <v>9.4362030600000004</v>
      </c>
      <c r="BQ71" s="60">
        <f t="shared" si="842"/>
        <v>0.9339387616604401</v>
      </c>
      <c r="BR71" s="60">
        <f t="shared" si="843"/>
        <v>2.9529653855964</v>
      </c>
      <c r="BS71" s="60">
        <v>1.81735912945833</v>
      </c>
      <c r="BT71" s="60">
        <v>2.0701312398304577</v>
      </c>
      <c r="BU71" s="60">
        <f t="shared" si="844"/>
        <v>4.0046688834520207E-2</v>
      </c>
      <c r="BV71" s="60">
        <f t="shared" si="845"/>
        <v>1.2115815704730923</v>
      </c>
      <c r="BW71" s="60">
        <v>1.5214046714644394</v>
      </c>
      <c r="BX71" s="124">
        <v>38.339397720903868</v>
      </c>
      <c r="BY71" s="59">
        <v>343.51</v>
      </c>
      <c r="BZ71" s="60">
        <v>25.076229999999999</v>
      </c>
      <c r="CA71" s="61">
        <f t="shared" si="846"/>
        <v>14.676314979639999</v>
      </c>
      <c r="CB71" s="61">
        <f t="shared" si="847"/>
        <v>0.48509966934999998</v>
      </c>
      <c r="CC71" s="60">
        <v>18.429311500000001</v>
      </c>
      <c r="CD71" s="62">
        <v>464.41864979999997</v>
      </c>
      <c r="CE71" s="123">
        <v>35.299999999999997</v>
      </c>
      <c r="CF71" s="60">
        <v>2.5768999999999997</v>
      </c>
      <c r="CG71" s="61">
        <f t="shared" si="848"/>
        <v>1.5081771091999998</v>
      </c>
      <c r="CH71" s="61">
        <f t="shared" si="849"/>
        <v>4.9850130499999999E-2</v>
      </c>
      <c r="CI71" s="60">
        <v>1.893845</v>
      </c>
      <c r="CJ71" s="124">
        <v>47.724893999999999</v>
      </c>
      <c r="CK71" s="128">
        <v>519.45130839481953</v>
      </c>
      <c r="CL71" s="129">
        <v>114.27928784686031</v>
      </c>
      <c r="CM71" s="129">
        <v>53.162137736567914</v>
      </c>
      <c r="CN71" s="130">
        <v>33.904841207845408</v>
      </c>
      <c r="CO71" s="131">
        <f t="shared" si="1167"/>
        <v>16.526914846764242</v>
      </c>
      <c r="CP71" s="129">
        <v>349.6182614690585</v>
      </c>
      <c r="CQ71" s="131">
        <f t="shared" si="850"/>
        <v>34.603117810638601</v>
      </c>
      <c r="CR71" s="129">
        <v>109.40953874412716</v>
      </c>
      <c r="CS71" s="129">
        <v>75.665302667653322</v>
      </c>
      <c r="CT71" s="131">
        <f t="shared" si="851"/>
        <v>1.4637452801057536</v>
      </c>
      <c r="CU71" s="131">
        <f t="shared" si="852"/>
        <v>44.284480361692125</v>
      </c>
      <c r="CV71" s="129">
        <f t="shared" si="1168"/>
        <v>1112.1762981149598</v>
      </c>
      <c r="CW71" s="124">
        <f t="shared" si="1169"/>
        <v>1401.3421356248493</v>
      </c>
      <c r="CX71" s="123">
        <v>44.641800000000003</v>
      </c>
      <c r="CY71" s="60">
        <v>3.2588514000000002</v>
      </c>
      <c r="CZ71" s="60">
        <f t="shared" si="853"/>
        <v>6.3042480333000001E-2</v>
      </c>
      <c r="DA71" s="60">
        <f t="shared" si="854"/>
        <v>1.9073014411752001</v>
      </c>
      <c r="DB71" s="60">
        <v>2.3950325700000001</v>
      </c>
      <c r="DC71" s="124">
        <v>60.354820763999996</v>
      </c>
      <c r="DD71" s="123">
        <v>1.4616</v>
      </c>
      <c r="DE71" s="60">
        <v>0.10669679999999999</v>
      </c>
      <c r="DF71" s="60">
        <f t="shared" si="855"/>
        <v>2.0640495959999999E-3</v>
      </c>
      <c r="DG71" s="60">
        <f t="shared" si="856"/>
        <v>6.2446222742399998E-2</v>
      </c>
      <c r="DH71" s="60">
        <v>7.841484E-2</v>
      </c>
      <c r="DI71" s="124">
        <v>1.9760539679999998</v>
      </c>
      <c r="DJ71" s="59">
        <v>33.537100336344004</v>
      </c>
      <c r="DK71" s="60">
        <v>7.3781620739956812</v>
      </c>
      <c r="DL71" s="60">
        <v>0.55253852576448981</v>
      </c>
      <c r="DM71" s="60">
        <v>22.572245992677342</v>
      </c>
      <c r="DN71" s="60">
        <f t="shared" si="857"/>
        <v>2.2340654748792472</v>
      </c>
      <c r="DO71" s="60">
        <f t="shared" si="858"/>
        <v>7.0637586609484471</v>
      </c>
      <c r="DP71" s="60">
        <v>4.674923425801051</v>
      </c>
      <c r="DQ71" s="60">
        <f t="shared" si="859"/>
        <v>9.0436393672121335E-2</v>
      </c>
      <c r="DR71" s="60">
        <f t="shared" si="860"/>
        <v>2.7360830835717298</v>
      </c>
      <c r="DS71" s="60">
        <v>3.4357485177291283</v>
      </c>
      <c r="DT71" s="62">
        <v>86.580862646774037</v>
      </c>
      <c r="DU71" s="123">
        <v>45.59</v>
      </c>
      <c r="DV71" s="60">
        <v>10.0298</v>
      </c>
      <c r="DW71" s="60">
        <v>30.684486270000001</v>
      </c>
      <c r="DX71" s="60">
        <f t="shared" si="861"/>
        <v>3.0369663440869803</v>
      </c>
      <c r="DY71" s="60">
        <f t="shared" si="862"/>
        <v>9.6024031333337998</v>
      </c>
      <c r="DZ71" s="60">
        <v>0.88211286441666703</v>
      </c>
      <c r="EA71" s="60">
        <v>0.43835109093750002</v>
      </c>
      <c r="EB71" s="60"/>
      <c r="EC71" s="60">
        <v>6.3966067664508541</v>
      </c>
      <c r="ED71" s="60">
        <f t="shared" si="863"/>
        <v>0.12374235789699178</v>
      </c>
      <c r="EE71" s="60">
        <f t="shared" si="864"/>
        <v>3.7437292489871585</v>
      </c>
      <c r="EF71" s="60">
        <v>4.7010678495902516</v>
      </c>
      <c r="EG71" s="124">
        <v>118.46690980967433</v>
      </c>
      <c r="EH71" s="128">
        <v>347.04623521904762</v>
      </c>
      <c r="EI71" s="129">
        <v>76.350171748190448</v>
      </c>
      <c r="EJ71" s="129">
        <v>535.93689720736984</v>
      </c>
      <c r="EK71" s="129">
        <v>233.58050975288566</v>
      </c>
      <c r="EL71" s="129">
        <f t="shared" si="865"/>
        <v>23.118397372282107</v>
      </c>
      <c r="EM71" s="129">
        <v>73.096684722068034</v>
      </c>
      <c r="EN71" s="129">
        <v>87.082708416706964</v>
      </c>
      <c r="EO71" s="129">
        <f t="shared" si="866"/>
        <v>1.6846149943211963</v>
      </c>
      <c r="EP71" s="129">
        <f t="shared" si="867"/>
        <v>50.966722589629249</v>
      </c>
      <c r="EQ71" s="129">
        <v>1279.9965223442007</v>
      </c>
      <c r="ER71" s="124">
        <v>1612.7956181536931</v>
      </c>
      <c r="ES71" s="123">
        <v>145.55000000000001</v>
      </c>
      <c r="ET71" s="60">
        <v>32.021000000000001</v>
      </c>
      <c r="EU71" s="60">
        <v>97.962864150000001</v>
      </c>
      <c r="EV71" s="60">
        <f t="shared" si="868"/>
        <v>9.6957765163821001</v>
      </c>
      <c r="EW71" s="60">
        <f t="shared" si="869"/>
        <v>30.656498707101001</v>
      </c>
      <c r="EX71" s="60">
        <v>11.398801875849999</v>
      </c>
      <c r="EY71" s="60">
        <v>20.946084619886999</v>
      </c>
      <c r="EZ71" s="60">
        <f t="shared" si="870"/>
        <v>0.40520200697171405</v>
      </c>
      <c r="FA71" s="60">
        <f t="shared" si="871"/>
        <v>12.259073053312024</v>
      </c>
      <c r="FB71" s="60">
        <v>15.3939375322869</v>
      </c>
      <c r="FC71" s="124">
        <v>387.92722581362864</v>
      </c>
      <c r="FD71" s="123">
        <v>0.83333333333333293</v>
      </c>
      <c r="FE71" s="60">
        <v>6.0833333333333302E-2</v>
      </c>
      <c r="FF71" s="60">
        <f t="shared" si="872"/>
        <v>1.1768208333333328E-3</v>
      </c>
      <c r="FG71" s="60">
        <f t="shared" si="873"/>
        <v>3.5603803333333316E-2</v>
      </c>
      <c r="FH71" s="60">
        <v>4.4708333333333301E-2</v>
      </c>
      <c r="FI71" s="124">
        <v>1.1266499999999995</v>
      </c>
      <c r="FJ71" s="123">
        <v>546.17568833333405</v>
      </c>
      <c r="FK71" s="60">
        <v>39.870825248333396</v>
      </c>
      <c r="FL71" s="60">
        <f t="shared" si="874"/>
        <v>0.77130111442900962</v>
      </c>
      <c r="FM71" s="60">
        <f t="shared" si="875"/>
        <v>23.335118151441591</v>
      </c>
      <c r="FN71" s="60">
        <v>29.302499999999998</v>
      </c>
      <c r="FO71" s="124">
        <v>738.41881629800093</v>
      </c>
      <c r="FP71" s="123">
        <v>425.01141666666581</v>
      </c>
      <c r="FQ71" s="60">
        <v>31.0258334166666</v>
      </c>
      <c r="FR71" s="60">
        <f t="shared" si="876"/>
        <v>0.60019474744541546</v>
      </c>
      <c r="FS71" s="60">
        <f t="shared" si="877"/>
        <v>18.158427472105629</v>
      </c>
      <c r="FT71" s="60">
        <v>22.8018625041666</v>
      </c>
      <c r="FU71" s="62">
        <v>574.6069351049988</v>
      </c>
      <c r="FV71" s="132">
        <f t="shared" si="1170"/>
        <v>2342.6740656192578</v>
      </c>
      <c r="FW71" s="133">
        <f t="shared" si="1171"/>
        <v>647.55970817653963</v>
      </c>
      <c r="FX71" s="133">
        <f t="shared" si="1172"/>
        <v>69.936750025077544</v>
      </c>
      <c r="FY71" s="133">
        <f t="shared" si="1173"/>
        <v>402.67616666666663</v>
      </c>
      <c r="FZ71" s="133">
        <f t="shared" si="1174"/>
        <v>343.51</v>
      </c>
      <c r="GA71" s="133">
        <f t="shared" si="1175"/>
        <v>35.299999999999997</v>
      </c>
      <c r="GB71" s="133">
        <f t="shared" si="1176"/>
        <v>44.641800000000003</v>
      </c>
      <c r="GC71" s="133">
        <f t="shared" si="1177"/>
        <v>1.4616</v>
      </c>
      <c r="GD71" s="133">
        <f t="shared" si="1178"/>
        <v>546.17568833333405</v>
      </c>
      <c r="GE71" s="133">
        <f t="shared" si="1179"/>
        <v>425.01141666666581</v>
      </c>
      <c r="GF71" s="133">
        <f t="shared" si="1180"/>
        <v>1292.4129572846218</v>
      </c>
      <c r="GG71" s="134">
        <f t="shared" si="1181"/>
        <v>493.42620724023232</v>
      </c>
      <c r="GH71" s="134">
        <f t="shared" si="1182"/>
        <v>127.91528003428812</v>
      </c>
      <c r="GI71" s="133">
        <f t="shared" si="1183"/>
        <v>449.04929118695361</v>
      </c>
      <c r="GJ71" s="134">
        <f t="shared" si="1184"/>
        <v>320.63330027637528</v>
      </c>
      <c r="GK71" s="135">
        <f t="shared" si="1185"/>
        <v>8.6868585380116148</v>
      </c>
      <c r="GL71" s="132">
        <f t="shared" si="1186"/>
        <v>6600.4094439591154</v>
      </c>
      <c r="GM71" s="136">
        <f t="shared" si="1187"/>
        <v>8316.5158993884852</v>
      </c>
      <c r="GN71" s="114">
        <f t="shared" si="1188"/>
        <v>7229.7654204834862</v>
      </c>
      <c r="GO71" s="115">
        <f t="shared" si="1189"/>
        <v>3924.6923662021059</v>
      </c>
      <c r="GP71" s="115">
        <f t="shared" si="1190"/>
        <v>258.80871750310314</v>
      </c>
      <c r="GQ71" s="30">
        <f t="shared" si="1191"/>
        <v>0.5428519651664776</v>
      </c>
      <c r="GR71" s="31">
        <f t="shared" si="1192"/>
        <v>3.5797664578416634E-2</v>
      </c>
      <c r="GS71" s="137">
        <f t="shared" si="878"/>
        <v>1.0906099611847839</v>
      </c>
      <c r="GT71" s="116">
        <f t="shared" si="1193"/>
        <v>8316.5158993884852</v>
      </c>
      <c r="GU71" s="115">
        <f t="shared" si="1318"/>
        <v>3977.4843021511911</v>
      </c>
      <c r="GV71" s="115">
        <f t="shared" si="1319"/>
        <v>260.23899963269537</v>
      </c>
      <c r="GW71" s="24">
        <f t="shared" si="1306"/>
        <v>0.47826329562403125</v>
      </c>
      <c r="GX71" s="117">
        <f t="shared" si="1307"/>
        <v>3.129182974950253E-2</v>
      </c>
      <c r="GY71" s="137">
        <f t="shared" si="879"/>
        <v>1.0797909628524835</v>
      </c>
      <c r="GZ71" s="114">
        <f t="shared" si="1308"/>
        <v>5868.5193758947617</v>
      </c>
      <c r="HA71" s="115">
        <f t="shared" si="1194"/>
        <v>3328.5981325836915</v>
      </c>
      <c r="HB71" s="115">
        <f t="shared" si="1195"/>
        <v>174.91147321359966</v>
      </c>
      <c r="HC71" s="30">
        <f t="shared" si="1196"/>
        <v>0.56719555979589598</v>
      </c>
      <c r="HD71" s="31">
        <f t="shared" si="1197"/>
        <v>2.9805043148031056E-2</v>
      </c>
      <c r="HE71" s="137">
        <f t="shared" si="880"/>
        <v>1.093496345403647</v>
      </c>
      <c r="HF71" s="114">
        <f t="shared" si="1198"/>
        <v>6607.290783393365</v>
      </c>
      <c r="HG71" s="115">
        <f t="shared" si="1199"/>
        <v>3894.4539243434897</v>
      </c>
      <c r="HH71" s="115">
        <f t="shared" si="1200"/>
        <v>199.78666720536222</v>
      </c>
      <c r="HI71" s="30">
        <f t="shared" si="1201"/>
        <v>0.58941766784833105</v>
      </c>
      <c r="HJ71" s="31">
        <f t="shared" si="1202"/>
        <v>3.0237305085391748E-2</v>
      </c>
      <c r="HK71" s="138">
        <f t="shared" si="881"/>
        <v>1.0970455071095608</v>
      </c>
      <c r="HL71" s="29">
        <f t="shared" si="1203"/>
        <v>3.6991948377220711</v>
      </c>
      <c r="HM71" s="30">
        <f t="shared" si="1204"/>
        <v>4.2807866299032087</v>
      </c>
      <c r="HN71" s="30">
        <f t="shared" si="1205"/>
        <v>3.010832837434402</v>
      </c>
      <c r="HO71" s="31">
        <f t="shared" si="1206"/>
        <v>3.4007313674889277</v>
      </c>
      <c r="HR71" s="32">
        <f t="shared" si="1207"/>
        <v>449.09189822206207</v>
      </c>
      <c r="HS71" s="33">
        <f t="shared" si="882"/>
        <v>519.46459867345925</v>
      </c>
      <c r="HT71" s="33">
        <f t="shared" si="1208"/>
        <v>19.742217453779812</v>
      </c>
      <c r="HU71" s="33">
        <f t="shared" si="883"/>
        <v>22.800286937370306</v>
      </c>
      <c r="HV71" s="33">
        <f t="shared" si="1209"/>
        <v>586.32651388778061</v>
      </c>
      <c r="HW71" s="30">
        <f t="shared" si="1038"/>
        <v>0.76594165125545655</v>
      </c>
      <c r="HX71" s="31">
        <f t="shared" si="1039"/>
        <v>3.3671029684252611E-2</v>
      </c>
      <c r="HY71" s="139">
        <f t="shared" si="884"/>
        <v>1.1252386992498209</v>
      </c>
      <c r="HZ71" s="32">
        <f t="shared" si="1210"/>
        <v>837.95181761730782</v>
      </c>
      <c r="IA71" s="33">
        <f t="shared" si="885"/>
        <v>969.25886743794001</v>
      </c>
      <c r="IB71" s="33">
        <f t="shared" si="1211"/>
        <v>44.024080220915579</v>
      </c>
      <c r="IC71" s="33">
        <f t="shared" si="886"/>
        <v>50.843410247135402</v>
      </c>
      <c r="ID71" s="33">
        <f t="shared" si="1212"/>
        <v>1127.9294399050311</v>
      </c>
      <c r="IE71" s="30">
        <f t="shared" si="1043"/>
        <v>0.74291155809166687</v>
      </c>
      <c r="IF71" s="31">
        <f t="shared" si="1044"/>
        <v>3.9030881421644868E-2</v>
      </c>
      <c r="IG71" s="139">
        <f t="shared" si="887"/>
        <v>1.1224601246851771</v>
      </c>
      <c r="IH71" s="32">
        <f t="shared" si="1213"/>
        <v>23.998763379854029</v>
      </c>
      <c r="II71" s="33">
        <f t="shared" si="888"/>
        <v>27.759369601477157</v>
      </c>
      <c r="IJ71" s="33">
        <f t="shared" si="1214"/>
        <v>46.842897061699141</v>
      </c>
      <c r="IK71" s="33">
        <f t="shared" si="889"/>
        <v>54.098861816556337</v>
      </c>
      <c r="IL71" s="33">
        <f t="shared" si="1215"/>
        <v>494.02748975406422</v>
      </c>
      <c r="IM71" s="30">
        <f t="shared" si="1216"/>
        <v>4.8577789450139804E-2</v>
      </c>
      <c r="IN71" s="31">
        <f t="shared" si="1217"/>
        <v>9.4818401876823444E-2</v>
      </c>
      <c r="IO71" s="139">
        <f t="shared" si="890"/>
        <v>1.0222995100575569</v>
      </c>
      <c r="IP71" s="32">
        <f t="shared" si="1218"/>
        <v>22.185147286404778</v>
      </c>
      <c r="IQ71" s="33">
        <f t="shared" si="891"/>
        <v>25.661559866184408</v>
      </c>
      <c r="IR71" s="33">
        <f t="shared" si="1219"/>
        <v>0.97398545049496033</v>
      </c>
      <c r="IS71" s="33">
        <f t="shared" si="892"/>
        <v>1.1248557967766297</v>
      </c>
      <c r="IT71" s="33">
        <f t="shared" si="1220"/>
        <v>30.428093429288783</v>
      </c>
      <c r="IU71" s="30">
        <f t="shared" si="1221"/>
        <v>0.7291008008096328</v>
      </c>
      <c r="IV71" s="31">
        <f t="shared" si="1222"/>
        <v>3.20094143511944E-2</v>
      </c>
      <c r="IW71" s="139">
        <f t="shared" si="893"/>
        <v>1.1192083537698696</v>
      </c>
      <c r="IX71" s="32">
        <f t="shared" si="1223"/>
        <v>17.905104275160799</v>
      </c>
      <c r="IY71" s="33">
        <f t="shared" si="894"/>
        <v>20.710834115078498</v>
      </c>
      <c r="IZ71" s="33">
        <f t="shared" si="1224"/>
        <v>0.48509966934999998</v>
      </c>
      <c r="JA71" s="33">
        <f t="shared" si="895"/>
        <v>0.56024160813231505</v>
      </c>
      <c r="JB71" s="33">
        <f t="shared" si="1225"/>
        <v>368.58622999999994</v>
      </c>
      <c r="JC71" s="30">
        <f t="shared" si="1226"/>
        <v>4.8577789450139797E-2</v>
      </c>
      <c r="JD71" s="31">
        <f t="shared" si="1227"/>
        <v>1.3161090400745574E-3</v>
      </c>
      <c r="JE71" s="139">
        <f t="shared" si="1228"/>
        <v>1.0078160048971445</v>
      </c>
      <c r="JF71" s="32">
        <f t="shared" si="1229"/>
        <v>1.8399760732239998</v>
      </c>
      <c r="JG71" s="33">
        <f t="shared" si="896"/>
        <v>2.1283003238982006</v>
      </c>
      <c r="JH71" s="33">
        <f t="shared" si="1230"/>
        <v>4.9850130499999999E-2</v>
      </c>
      <c r="JI71" s="33">
        <f t="shared" si="897"/>
        <v>5.757191571445E-2</v>
      </c>
      <c r="JJ71" s="33">
        <f t="shared" si="1231"/>
        <v>37.876899999999999</v>
      </c>
      <c r="JK71" s="30">
        <f t="shared" si="1232"/>
        <v>4.857778945013979E-2</v>
      </c>
      <c r="JL71" s="31">
        <f t="shared" si="1233"/>
        <v>1.3161090400745574E-3</v>
      </c>
      <c r="JM71" s="139">
        <f t="shared" si="1234"/>
        <v>1.0078160048971445</v>
      </c>
      <c r="JN71" s="32">
        <f t="shared" si="1235"/>
        <v>821.23729955077943</v>
      </c>
      <c r="JO71" s="33">
        <f t="shared" si="898"/>
        <v>949.92518439038656</v>
      </c>
      <c r="JP71" s="33">
        <f t="shared" si="1236"/>
        <v>52.593777937508598</v>
      </c>
      <c r="JQ71" s="33">
        <f t="shared" si="899"/>
        <v>60.740554140028685</v>
      </c>
      <c r="JR71" s="33">
        <f t="shared" si="1237"/>
        <v>1112.1762981149598</v>
      </c>
      <c r="JS71" s="30">
        <f t="shared" si="1238"/>
        <v>0.73840568347185953</v>
      </c>
      <c r="JT71" s="31">
        <f t="shared" si="1239"/>
        <v>4.7289065615451785E-2</v>
      </c>
      <c r="JU71" s="139">
        <f t="shared" si="900"/>
        <v>1.123033246863874</v>
      </c>
      <c r="JV71" s="32">
        <f t="shared" si="1240"/>
        <v>2.3269077582337441</v>
      </c>
      <c r="JW71" s="33">
        <f t="shared" si="901"/>
        <v>2.6915342039489718</v>
      </c>
      <c r="JX71" s="33">
        <f t="shared" si="1241"/>
        <v>6.3042480333000001E-2</v>
      </c>
      <c r="JY71" s="33">
        <f t="shared" si="902"/>
        <v>7.2807760536581709E-2</v>
      </c>
      <c r="JZ71" s="33">
        <f t="shared" si="1242"/>
        <v>47.900651399999994</v>
      </c>
      <c r="KA71" s="30">
        <f t="shared" si="1243"/>
        <v>4.8577789450139804E-2</v>
      </c>
      <c r="KB71" s="31">
        <f t="shared" si="1244"/>
        <v>1.3161090400745576E-3</v>
      </c>
      <c r="KC71" s="139">
        <f t="shared" si="903"/>
        <v>1.0078160048971445</v>
      </c>
      <c r="KD71" s="32">
        <f t="shared" si="1245"/>
        <v>7.6184391745727997E-2</v>
      </c>
      <c r="KE71" s="33">
        <f t="shared" si="904"/>
        <v>8.8122485932283584E-2</v>
      </c>
      <c r="KF71" s="33">
        <f t="shared" si="1246"/>
        <v>2.0640495959999999E-3</v>
      </c>
      <c r="KG71" s="33">
        <f t="shared" si="905"/>
        <v>2.3837708784204001E-3</v>
      </c>
      <c r="KH71" s="33">
        <f t="shared" si="1247"/>
        <v>1.5682967999999997</v>
      </c>
      <c r="KI71" s="30">
        <f t="shared" si="1248"/>
        <v>4.8577789450139804E-2</v>
      </c>
      <c r="KJ71" s="31">
        <f t="shared" si="1249"/>
        <v>1.3161090400745574E-3</v>
      </c>
      <c r="KK71" s="139">
        <f t="shared" si="906"/>
        <v>1.0078160048971445</v>
      </c>
      <c r="KL71" s="32">
        <f t="shared" si="1250"/>
        <v>52.871069338654301</v>
      </c>
      <c r="KM71" s="33">
        <f t="shared" si="907"/>
        <v>61.155965904021436</v>
      </c>
      <c r="KN71" s="33">
        <f t="shared" si="1251"/>
        <v>2.3245018685513688</v>
      </c>
      <c r="KO71" s="33">
        <f t="shared" si="908"/>
        <v>2.6845672079899758</v>
      </c>
      <c r="KP71" s="33">
        <f t="shared" si="1252"/>
        <v>68.714970354582576</v>
      </c>
      <c r="KQ71" s="30">
        <f t="shared" si="1253"/>
        <v>0.76942577528345468</v>
      </c>
      <c r="KR71" s="31">
        <f t="shared" si="1254"/>
        <v>3.3828172471828018E-2</v>
      </c>
      <c r="KS71" s="139">
        <f t="shared" si="909"/>
        <v>1.1258090029028036</v>
      </c>
      <c r="KT71" s="32">
        <f t="shared" si="1255"/>
        <v>71.902081506431571</v>
      </c>
      <c r="KU71" s="33">
        <f t="shared" si="910"/>
        <v>83.169137678489406</v>
      </c>
      <c r="KV71" s="33">
        <f t="shared" si="1256"/>
        <v>3.1607087019839719</v>
      </c>
      <c r="KW71" s="33">
        <f t="shared" si="911"/>
        <v>3.6503024799212893</v>
      </c>
      <c r="KX71" s="33">
        <f t="shared" si="1257"/>
        <v>94.021356991805035</v>
      </c>
      <c r="KY71" s="30">
        <f t="shared" si="1087"/>
        <v>0.76474200976166096</v>
      </c>
      <c r="KZ71" s="31">
        <f t="shared" si="1088"/>
        <v>3.3616922825943273E-2</v>
      </c>
      <c r="LA71" s="139">
        <f t="shared" si="912"/>
        <v>1.1250423342753908</v>
      </c>
      <c r="LB71" s="32">
        <f t="shared" si="1258"/>
        <v>574.75376388750874</v>
      </c>
      <c r="LC71" s="33">
        <f t="shared" si="913"/>
        <v>664.81767868868144</v>
      </c>
      <c r="LD71" s="33">
        <f t="shared" si="1259"/>
        <v>24.803012366603305</v>
      </c>
      <c r="LE71" s="33">
        <f t="shared" si="914"/>
        <v>28.644998982190156</v>
      </c>
      <c r="LF71" s="33">
        <f t="shared" si="1260"/>
        <v>1279.9965223442009</v>
      </c>
      <c r="LG71" s="30">
        <f t="shared" si="1261"/>
        <v>0.44902759800854603</v>
      </c>
      <c r="LH71" s="31">
        <f t="shared" si="1262"/>
        <v>1.9377406058243635E-2</v>
      </c>
      <c r="LI71" s="139">
        <f t="shared" si="915"/>
        <v>1.0733641848063611</v>
      </c>
      <c r="LJ71" s="32">
        <f t="shared" si="1263"/>
        <v>229.92799754770391</v>
      </c>
      <c r="LK71" s="33">
        <f t="shared" si="916"/>
        <v>265.95771476342912</v>
      </c>
      <c r="LL71" s="33">
        <f t="shared" si="1264"/>
        <v>10.100978523353815</v>
      </c>
      <c r="LM71" s="33">
        <f t="shared" si="917"/>
        <v>11.665620096621321</v>
      </c>
      <c r="LN71" s="33">
        <f t="shared" si="1265"/>
        <v>307.87875064573706</v>
      </c>
      <c r="LO71" s="30">
        <f t="shared" si="1097"/>
        <v>0.74681346817686756</v>
      </c>
      <c r="LP71" s="31">
        <f t="shared" si="1098"/>
        <v>3.2808300352552035E-2</v>
      </c>
      <c r="LQ71" s="139">
        <f t="shared" si="918"/>
        <v>1.1221076761879256</v>
      </c>
      <c r="LR71" s="32">
        <f t="shared" si="1266"/>
        <v>4.3436640066666643E-2</v>
      </c>
      <c r="LS71" s="33">
        <f t="shared" si="919"/>
        <v>5.0243161565113312E-2</v>
      </c>
      <c r="LT71" s="33">
        <f t="shared" si="1267"/>
        <v>1.1768208333333328E-3</v>
      </c>
      <c r="LU71" s="33">
        <f t="shared" si="920"/>
        <v>1.359110380416666E-3</v>
      </c>
      <c r="LV71" s="33">
        <f t="shared" si="1268"/>
        <v>0.89416666666666633</v>
      </c>
      <c r="LW71" s="30">
        <f t="shared" si="1269"/>
        <v>4.857778945013979E-2</v>
      </c>
      <c r="LX71" s="31">
        <f t="shared" si="1270"/>
        <v>1.3161090400745572E-3</v>
      </c>
      <c r="LY71" s="139">
        <f t="shared" si="921"/>
        <v>1.0078160048971445</v>
      </c>
      <c r="LZ71" s="32">
        <f t="shared" si="1271"/>
        <v>28.468844144758741</v>
      </c>
      <c r="MA71" s="33">
        <f t="shared" si="922"/>
        <v>32.929912022242441</v>
      </c>
      <c r="MB71" s="33">
        <f t="shared" si="1272"/>
        <v>0.77130111442900962</v>
      </c>
      <c r="MC71" s="33">
        <f t="shared" si="923"/>
        <v>0.89077565705406325</v>
      </c>
      <c r="MD71" s="33">
        <f t="shared" si="1273"/>
        <v>586.04667960158804</v>
      </c>
      <c r="ME71" s="30">
        <f t="shared" si="1107"/>
        <v>4.8577775688640891E-2</v>
      </c>
      <c r="MF71" s="31">
        <f t="shared" si="1108"/>
        <v>1.3161086672368199E-3</v>
      </c>
      <c r="MG71" s="139">
        <f t="shared" si="924"/>
        <v>1.007816002682965</v>
      </c>
      <c r="MH71" s="32">
        <f t="shared" si="1274"/>
        <v>22.153281515968867</v>
      </c>
      <c r="MI71" s="33">
        <f t="shared" si="925"/>
        <v>25.624700729521191</v>
      </c>
      <c r="MJ71" s="33">
        <f t="shared" si="1275"/>
        <v>0.60019474744541546</v>
      </c>
      <c r="MK71" s="33">
        <f t="shared" si="926"/>
        <v>0.69316491382471035</v>
      </c>
      <c r="ML71" s="33">
        <f t="shared" si="1276"/>
        <v>456.03725008333237</v>
      </c>
      <c r="MM71" s="30">
        <f t="shared" si="1277"/>
        <v>4.8577789450139797E-2</v>
      </c>
      <c r="MN71" s="31">
        <f t="shared" si="1278"/>
        <v>1.3161090400745574E-3</v>
      </c>
      <c r="MO71" s="139">
        <f t="shared" si="1279"/>
        <v>1.0078160048971445</v>
      </c>
      <c r="MP71" s="34">
        <v>3.391858656511308</v>
      </c>
      <c r="MQ71" s="35">
        <v>3.964458656511308</v>
      </c>
      <c r="MR71" s="35">
        <v>2.7534000000000001</v>
      </c>
      <c r="MS71" s="36">
        <v>3.0998999999999999</v>
      </c>
      <c r="MT71" s="34">
        <f t="shared" si="1280"/>
        <v>1.0906099611847839</v>
      </c>
      <c r="MU71" s="35">
        <f t="shared" si="1157"/>
        <v>1.0797909628524835</v>
      </c>
      <c r="MV71" s="35">
        <f t="shared" si="1281"/>
        <v>1.093496345403647</v>
      </c>
      <c r="MW71" s="36">
        <f t="shared" si="1282"/>
        <v>1.0970455071095608</v>
      </c>
      <c r="MX71" s="41">
        <f t="shared" si="1283"/>
        <v>3.6991948377220711</v>
      </c>
      <c r="MY71" s="271">
        <f t="shared" si="1284"/>
        <v>4.2807866299032087</v>
      </c>
      <c r="MZ71" s="42">
        <f t="shared" si="1285"/>
        <v>3.010832837434402</v>
      </c>
      <c r="NA71" s="140">
        <f t="shared" si="1286"/>
        <v>3.4007313674889277</v>
      </c>
      <c r="NB71" s="34">
        <f t="shared" si="1287"/>
        <v>1.0906192854596166</v>
      </c>
      <c r="NC71" s="35">
        <f t="shared" si="1158"/>
        <v>1.0796686961833812</v>
      </c>
      <c r="ND71" s="35">
        <f t="shared" si="1288"/>
        <v>1.0935069599570502</v>
      </c>
      <c r="NE71" s="141">
        <f t="shared" si="1159"/>
        <v>1.097053863942645</v>
      </c>
      <c r="NF71" s="37">
        <f t="shared" si="1289"/>
        <v>3.699226464344378</v>
      </c>
      <c r="NG71" s="38">
        <f t="shared" si="1160"/>
        <v>4.2803019087484833</v>
      </c>
      <c r="NH71" s="38">
        <f t="shared" si="1290"/>
        <v>3.0108620635457419</v>
      </c>
      <c r="NI71" s="39">
        <f t="shared" si="1161"/>
        <v>3.4007572728358051</v>
      </c>
      <c r="NJ71" s="118">
        <f t="shared" si="1309"/>
        <v>-3.1626622306824004E-5</v>
      </c>
      <c r="NK71" s="118">
        <f t="shared" si="1310"/>
        <v>4.8472115472542043E-4</v>
      </c>
      <c r="NL71" s="118">
        <f t="shared" si="1311"/>
        <v>-2.9226111339930583E-5</v>
      </c>
      <c r="NM71" s="118">
        <f t="shared" si="1312"/>
        <v>-2.5905346877408419E-5</v>
      </c>
      <c r="NN71" s="119">
        <f t="shared" si="1291"/>
        <v>0.38989520929006294</v>
      </c>
      <c r="NO71" s="120">
        <f t="shared" si="1292"/>
        <v>0.74811967310267047</v>
      </c>
      <c r="NP71" s="120">
        <f t="shared" si="1328"/>
        <v>0.29846919150857298</v>
      </c>
      <c r="NQ71" s="120">
        <f t="shared" si="1294"/>
        <v>2.0145750367857651E-2</v>
      </c>
      <c r="NR71" s="120">
        <f>R71*JE71+0.004</f>
        <v>0.25061257639833123</v>
      </c>
      <c r="NS71" s="120">
        <f t="shared" si="1295"/>
        <v>2.5296181722918327E-2</v>
      </c>
      <c r="NT71" s="120">
        <f t="shared" si="1296"/>
        <v>0.73929278641048823</v>
      </c>
      <c r="NU71" s="120">
        <f t="shared" si="1297"/>
        <v>2.852119293858919E-2</v>
      </c>
      <c r="NV71" s="120">
        <f t="shared" si="1298"/>
        <v>1.0078160048971445E-3</v>
      </c>
      <c r="NW71" s="120">
        <f t="shared" si="1299"/>
        <v>4.5707845517853826E-2</v>
      </c>
      <c r="NX71" s="120">
        <f t="shared" si="1300"/>
        <v>6.2552353785711723E-2</v>
      </c>
      <c r="NY71" s="120">
        <f t="shared" si="1301"/>
        <v>0.81189266938753146</v>
      </c>
      <c r="NZ71" s="120">
        <f t="shared" si="1302"/>
        <v>0.20411138629858366</v>
      </c>
      <c r="OA71" s="120">
        <f t="shared" si="1303"/>
        <v>5.0390800244857223E-4</v>
      </c>
      <c r="OB71" s="120">
        <f t="shared" si="1304"/>
        <v>0.34900668172911076</v>
      </c>
      <c r="OC71" s="121">
        <f t="shared" si="1305"/>
        <v>0.30516668628285537</v>
      </c>
      <c r="OD71" s="4"/>
      <c r="OE71" s="4">
        <f t="shared" si="927"/>
        <v>8991.4007729092336</v>
      </c>
      <c r="OF71" s="4"/>
      <c r="OG71" s="4"/>
      <c r="OH71" s="4">
        <f t="shared" si="928"/>
        <v>0</v>
      </c>
      <c r="OI71" s="4"/>
      <c r="OJ71" s="583">
        <f t="shared" si="929"/>
        <v>8125.7891808822696</v>
      </c>
      <c r="OK71" s="284">
        <f t="shared" si="930"/>
        <v>432.82259999999997</v>
      </c>
      <c r="OL71" s="584">
        <f t="shared" si="1329"/>
        <v>5.3265300189957135E-2</v>
      </c>
      <c r="OM71" s="585">
        <f t="shared" si="281"/>
        <v>825.48</v>
      </c>
      <c r="ON71" s="284">
        <f t="shared" si="1330"/>
        <v>866.75400000000002</v>
      </c>
      <c r="OO71" s="33">
        <f t="shared" si="1331"/>
        <v>2.0025617885942189</v>
      </c>
      <c r="OP71" s="586">
        <f t="shared" si="481"/>
        <v>5.3401754628451398E-2</v>
      </c>
      <c r="OQ71" s="33">
        <f t="shared" si="931"/>
        <v>0.22860151722684652</v>
      </c>
      <c r="OR71" s="39">
        <f t="shared" si="932"/>
        <v>0.47921409362517775</v>
      </c>
      <c r="OS71" s="587">
        <f t="shared" si="1317"/>
        <v>8125.7891808822696</v>
      </c>
      <c r="OT71" s="284">
        <f t="shared" si="976"/>
        <v>44.477999999999994</v>
      </c>
      <c r="OU71" s="584">
        <f t="shared" si="1332"/>
        <v>5.4736837259628151E-3</v>
      </c>
      <c r="OV71" s="585">
        <f t="shared" si="283"/>
        <v>75.55</v>
      </c>
      <c r="OW71" s="284">
        <f t="shared" si="1333"/>
        <v>79.327500000000001</v>
      </c>
      <c r="OX71" s="33">
        <f t="shared" si="1321"/>
        <v>1.7835221907459871</v>
      </c>
      <c r="OY71" s="30">
        <f t="shared" si="1322"/>
        <v>4.2887526644170421E-3</v>
      </c>
      <c r="OZ71" s="33">
        <f t="shared" si="1323"/>
        <v>1.8359235064798085E-2</v>
      </c>
      <c r="PA71" s="588">
        <f t="shared" si="1324"/>
        <v>4.3655416787716408E-2</v>
      </c>
      <c r="PB71" s="32">
        <f t="shared" si="933"/>
        <v>4.2807866299032087</v>
      </c>
      <c r="PC71" s="589">
        <f t="shared" si="934"/>
        <v>1.0576905072928684</v>
      </c>
      <c r="PD71" s="590">
        <f t="shared" si="1325"/>
        <v>4.5277473821948533</v>
      </c>
      <c r="PE71" s="591">
        <f t="shared" si="935"/>
        <v>0.38989520929006294</v>
      </c>
      <c r="PF71" s="592">
        <f t="shared" si="936"/>
        <v>0.74811967310267047</v>
      </c>
      <c r="PG71" s="592">
        <f t="shared" si="937"/>
        <v>0.29846919150857298</v>
      </c>
      <c r="PH71" s="592">
        <f t="shared" si="938"/>
        <v>2.0145750367857651E-2</v>
      </c>
      <c r="PI71" s="593">
        <f t="shared" si="284"/>
        <v>0.47921409362517775</v>
      </c>
      <c r="PJ71" s="593">
        <f t="shared" si="285"/>
        <v>4.3655416787716408E-2</v>
      </c>
      <c r="PK71" s="592">
        <f t="shared" si="939"/>
        <v>0.73929278641048823</v>
      </c>
      <c r="PL71" s="592">
        <f t="shared" si="940"/>
        <v>2.852119293858919E-2</v>
      </c>
      <c r="PM71" s="592">
        <f t="shared" si="941"/>
        <v>1.0078160048971445E-3</v>
      </c>
      <c r="PN71" s="592">
        <f t="shared" si="942"/>
        <v>4.5707845517853826E-2</v>
      </c>
      <c r="PO71" s="592">
        <f t="shared" si="943"/>
        <v>6.2552353785711723E-2</v>
      </c>
      <c r="PP71" s="592">
        <f t="shared" si="944"/>
        <v>0.81189266938753146</v>
      </c>
      <c r="PQ71" s="592">
        <f t="shared" si="945"/>
        <v>0.20411138629858366</v>
      </c>
      <c r="PR71" s="592">
        <f t="shared" si="946"/>
        <v>5.0390800244857223E-4</v>
      </c>
      <c r="PS71" s="592">
        <f t="shared" si="947"/>
        <v>0.34900668172911076</v>
      </c>
      <c r="PT71" s="594">
        <f t="shared" si="948"/>
        <v>0.30516668628285537</v>
      </c>
      <c r="PU71" s="334"/>
      <c r="PV71" s="310">
        <f t="shared" si="286"/>
        <v>4.5272626610401279</v>
      </c>
      <c r="PW71" s="281">
        <f t="shared" si="287"/>
        <v>4.8472115472542043E-4</v>
      </c>
      <c r="PX71" s="4"/>
      <c r="QA71" s="133">
        <f t="shared" si="288"/>
        <v>475.7127925193123</v>
      </c>
      <c r="QB71" s="323">
        <f t="shared" si="289"/>
        <v>48.017212146443562</v>
      </c>
      <c r="QC71" s="258"/>
      <c r="QD71" s="323">
        <f t="shared" si="1326"/>
        <v>1898.1999999999998</v>
      </c>
      <c r="QF71" s="133">
        <f t="shared" si="949"/>
        <v>909.64419251931236</v>
      </c>
      <c r="QH71" s="133">
        <f t="shared" si="290"/>
        <v>82.866712146443277</v>
      </c>
      <c r="QJ71" s="390">
        <f>'лист 1'!E113</f>
        <v>825.48</v>
      </c>
      <c r="QK71" s="390">
        <f>'лист 1'!F113</f>
        <v>75.55</v>
      </c>
      <c r="QM71" s="389">
        <f t="shared" si="291"/>
        <v>0</v>
      </c>
      <c r="QN71" s="389">
        <f t="shared" si="292"/>
        <v>0</v>
      </c>
      <c r="QP71" s="4">
        <f t="shared" si="293"/>
        <v>8125.7891808822696</v>
      </c>
      <c r="QQ71" s="4">
        <f t="shared" si="294"/>
        <v>8594.5700808822694</v>
      </c>
      <c r="QS71" s="395">
        <f t="shared" si="295"/>
        <v>14.817645137498676</v>
      </c>
      <c r="QU71" s="5">
        <v>1</v>
      </c>
    </row>
    <row r="72" spans="1:463" ht="15.05" customHeight="1" x14ac:dyDescent="0.3">
      <c r="A72" s="452">
        <f t="shared" si="639"/>
        <v>61</v>
      </c>
      <c r="B72" s="25" t="s">
        <v>395</v>
      </c>
      <c r="C72" s="26">
        <v>9</v>
      </c>
      <c r="D72" s="256">
        <v>2171.1999999999998</v>
      </c>
      <c r="E72" s="27">
        <v>2171.1999999999998</v>
      </c>
      <c r="F72" s="28">
        <v>305.8</v>
      </c>
      <c r="G72" s="311">
        <f t="shared" si="280"/>
        <v>1865.3999999999999</v>
      </c>
      <c r="H72" s="27"/>
      <c r="I72" s="257"/>
      <c r="J72" s="32">
        <v>3.3185191088440127</v>
      </c>
      <c r="K72" s="33">
        <v>3.8989191088440127</v>
      </c>
      <c r="L72" s="33">
        <v>2.6677</v>
      </c>
      <c r="M72" s="122">
        <v>3.0173000000000001</v>
      </c>
      <c r="N72" s="1">
        <v>0.34960000000000002</v>
      </c>
      <c r="O72" s="2">
        <v>0.58089999999999997</v>
      </c>
      <c r="P72" s="2">
        <v>0.30121910884401271</v>
      </c>
      <c r="Q72" s="2">
        <v>1.77E-2</v>
      </c>
      <c r="R72" s="2">
        <v>0.249</v>
      </c>
      <c r="S72" s="2">
        <v>2.5600000000000001E-2</v>
      </c>
      <c r="T72" s="2">
        <v>0.67410000000000003</v>
      </c>
      <c r="U72" s="2">
        <v>2.69E-2</v>
      </c>
      <c r="V72" s="2">
        <v>8.0000000000000004E-4</v>
      </c>
      <c r="W72" s="2">
        <v>0.04</v>
      </c>
      <c r="X72" s="2">
        <v>5.4600000000000003E-2</v>
      </c>
      <c r="Y72" s="2">
        <v>0.76239999999999997</v>
      </c>
      <c r="Z72" s="2">
        <v>0.17230000000000001</v>
      </c>
      <c r="AA72" s="2">
        <v>5.0000000000000001E-4</v>
      </c>
      <c r="AB72" s="2">
        <v>0.33750000000000002</v>
      </c>
      <c r="AC72" s="3">
        <v>0.30580000000000002</v>
      </c>
      <c r="AD72" s="123">
        <v>292.57</v>
      </c>
      <c r="AE72" s="60">
        <v>64.365399999999994</v>
      </c>
      <c r="AF72" s="60">
        <v>196.91511621000001</v>
      </c>
      <c r="AG72" s="60">
        <f t="shared" si="832"/>
        <v>19.489476711768543</v>
      </c>
      <c r="AH72" s="60">
        <f t="shared" si="833"/>
        <v>61.6226164667574</v>
      </c>
      <c r="AI72" s="60">
        <v>7.5182952564583401</v>
      </c>
      <c r="AJ72" s="60">
        <v>40.979923272582369</v>
      </c>
      <c r="AK72" s="60">
        <f t="shared" si="834"/>
        <v>0.79275661570810596</v>
      </c>
      <c r="AL72" s="60">
        <f t="shared" si="835"/>
        <v>23.984237733897739</v>
      </c>
      <c r="AM72" s="60">
        <v>30.11743673695204</v>
      </c>
      <c r="AN72" s="124">
        <v>758.95940577119143</v>
      </c>
      <c r="AO72" s="123">
        <v>466.78</v>
      </c>
      <c r="AP72" s="60">
        <v>102.69159999999999</v>
      </c>
      <c r="AQ72" s="60">
        <v>314.16767934000001</v>
      </c>
      <c r="AR72" s="60">
        <f t="shared" si="836"/>
        <v>31.094431894997161</v>
      </c>
      <c r="AS72" s="60">
        <f t="shared" si="837"/>
        <v>98.315633572659607</v>
      </c>
      <c r="AT72" s="125">
        <v>49.281135209833302</v>
      </c>
      <c r="AU72" s="126">
        <v>12.413467318510705</v>
      </c>
      <c r="AV72" s="60">
        <v>68.103190262137829</v>
      </c>
      <c r="AW72" s="60">
        <f t="shared" si="838"/>
        <v>1.3174562156210563</v>
      </c>
      <c r="AX72" s="60">
        <f t="shared" si="839"/>
        <v>39.858617958340886</v>
      </c>
      <c r="AY72" s="60">
        <v>50.051180240598562</v>
      </c>
      <c r="AZ72" s="124">
        <v>1261.2897420630836</v>
      </c>
      <c r="BA72" s="127">
        <v>83</v>
      </c>
      <c r="BB72" s="60">
        <v>423.06483333333324</v>
      </c>
      <c r="BC72" s="60">
        <v>44.119610693991199</v>
      </c>
      <c r="BD72" s="61">
        <v>35.29568855519296</v>
      </c>
      <c r="BE72" s="61">
        <v>8.8239221387982383</v>
      </c>
      <c r="BF72" s="60">
        <v>16.544856874999997</v>
      </c>
      <c r="BG72" s="61">
        <v>13.235885499999998</v>
      </c>
      <c r="BH72" s="61">
        <v>3.3089713749999987</v>
      </c>
      <c r="BI72" s="60">
        <v>35.312238965869682</v>
      </c>
      <c r="BJ72" s="61">
        <f t="shared" si="840"/>
        <v>20.667123475076618</v>
      </c>
      <c r="BK72" s="60">
        <f t="shared" si="841"/>
        <v>0.68311526279474899</v>
      </c>
      <c r="BL72" s="60">
        <v>25.952076993409708</v>
      </c>
      <c r="BM72" s="124">
        <v>653.99234023392466</v>
      </c>
      <c r="BN72" s="123">
        <v>14.08</v>
      </c>
      <c r="BO72" s="60">
        <v>3.0975999999999999</v>
      </c>
      <c r="BP72" s="60">
        <v>9.4765862399999996</v>
      </c>
      <c r="BQ72" s="60">
        <f t="shared" si="842"/>
        <v>0.93793564651776007</v>
      </c>
      <c r="BR72" s="60">
        <f t="shared" si="843"/>
        <v>2.9656028979455997</v>
      </c>
      <c r="BS72" s="60">
        <v>1.80527968396667</v>
      </c>
      <c r="BT72" s="60">
        <v>2.0775410124495668</v>
      </c>
      <c r="BU72" s="60">
        <f t="shared" si="844"/>
        <v>4.0190030885836871E-2</v>
      </c>
      <c r="BV72" s="60">
        <f t="shared" si="845"/>
        <v>1.215918273274333</v>
      </c>
      <c r="BW72" s="60">
        <v>1.5268503468208117</v>
      </c>
      <c r="BX72" s="124">
        <v>38.476628739884447</v>
      </c>
      <c r="BY72" s="59">
        <v>343.51</v>
      </c>
      <c r="BZ72" s="60">
        <v>25.076229999999999</v>
      </c>
      <c r="CA72" s="61">
        <f t="shared" si="846"/>
        <v>14.676314979639999</v>
      </c>
      <c r="CB72" s="61">
        <f t="shared" si="847"/>
        <v>0.48509966934999998</v>
      </c>
      <c r="CC72" s="60">
        <v>18.429311500000001</v>
      </c>
      <c r="CD72" s="62">
        <v>464.41864979999997</v>
      </c>
      <c r="CE72" s="123">
        <v>35.299999999999997</v>
      </c>
      <c r="CF72" s="60">
        <v>2.5768999999999997</v>
      </c>
      <c r="CG72" s="61">
        <f t="shared" si="848"/>
        <v>1.5081771091999998</v>
      </c>
      <c r="CH72" s="61">
        <f t="shared" si="849"/>
        <v>4.9850130499999999E-2</v>
      </c>
      <c r="CI72" s="60">
        <v>1.893845</v>
      </c>
      <c r="CJ72" s="124">
        <v>47.724893999999999</v>
      </c>
      <c r="CK72" s="128">
        <v>541.82958858776487</v>
      </c>
      <c r="CL72" s="129">
        <v>119.20250948930828</v>
      </c>
      <c r="CM72" s="129">
        <v>55.042547591606422</v>
      </c>
      <c r="CN72" s="130">
        <v>34.524993542103907</v>
      </c>
      <c r="CO72" s="131">
        <f t="shared" si="1167"/>
        <v>16.829208102098548</v>
      </c>
      <c r="CP72" s="129">
        <v>364.68003008776088</v>
      </c>
      <c r="CQ72" s="131">
        <f t="shared" si="850"/>
        <v>36.093841297906046</v>
      </c>
      <c r="CR72" s="129">
        <v>114.12296861566389</v>
      </c>
      <c r="CS72" s="129">
        <v>78.895091330220112</v>
      </c>
      <c r="CT72" s="131">
        <f t="shared" si="851"/>
        <v>1.5262255417831081</v>
      </c>
      <c r="CU72" s="131">
        <f t="shared" si="852"/>
        <v>46.174772312655264</v>
      </c>
      <c r="CV72" s="129">
        <f t="shared" si="1168"/>
        <v>1159.6497670866606</v>
      </c>
      <c r="CW72" s="124">
        <f t="shared" si="1169"/>
        <v>1461.1587065291924</v>
      </c>
      <c r="CX72" s="123">
        <v>43.096499999999999</v>
      </c>
      <c r="CY72" s="60">
        <v>3.1460444999999999</v>
      </c>
      <c r="CZ72" s="60">
        <f t="shared" si="853"/>
        <v>6.0860230852500002E-2</v>
      </c>
      <c r="DA72" s="60">
        <f t="shared" si="854"/>
        <v>1.841279172426</v>
      </c>
      <c r="DB72" s="60">
        <v>2.3121272249999998</v>
      </c>
      <c r="DC72" s="124">
        <v>58.265606069999997</v>
      </c>
      <c r="DD72" s="123">
        <v>1.4094</v>
      </c>
      <c r="DE72" s="60">
        <v>0.1028862</v>
      </c>
      <c r="DF72" s="60">
        <f t="shared" si="855"/>
        <v>1.990333539E-3</v>
      </c>
      <c r="DG72" s="60">
        <f t="shared" si="856"/>
        <v>6.0216000501599996E-2</v>
      </c>
      <c r="DH72" s="60">
        <v>7.5614310000000004E-2</v>
      </c>
      <c r="DI72" s="124">
        <v>1.9054806119999999</v>
      </c>
      <c r="DJ72" s="59">
        <v>33.589934120031998</v>
      </c>
      <c r="DK72" s="60">
        <v>7.3897855064070397</v>
      </c>
      <c r="DL72" s="60">
        <v>0.55349587626894636</v>
      </c>
      <c r="DM72" s="60">
        <v>22.607805929289896</v>
      </c>
      <c r="DN72" s="60">
        <f t="shared" si="857"/>
        <v>2.2375849840455384</v>
      </c>
      <c r="DO72" s="60">
        <f t="shared" si="858"/>
        <v>7.0748867875119794</v>
      </c>
      <c r="DP72" s="60">
        <v>4.6822945645358454</v>
      </c>
      <c r="DQ72" s="60">
        <f t="shared" si="859"/>
        <v>9.0578988350945938E-2</v>
      </c>
      <c r="DR72" s="60">
        <f t="shared" si="860"/>
        <v>2.7403971751967653</v>
      </c>
      <c r="DS72" s="60">
        <v>3.4411657998266865</v>
      </c>
      <c r="DT72" s="62">
        <v>86.717378155632488</v>
      </c>
      <c r="DU72" s="123">
        <v>45.59</v>
      </c>
      <c r="DV72" s="60">
        <v>10.0298</v>
      </c>
      <c r="DW72" s="60">
        <v>30.684486270000001</v>
      </c>
      <c r="DX72" s="60">
        <f t="shared" si="861"/>
        <v>3.0369663440869803</v>
      </c>
      <c r="DY72" s="60">
        <f t="shared" si="862"/>
        <v>9.6024031333337998</v>
      </c>
      <c r="DZ72" s="60">
        <v>0.88211286441666703</v>
      </c>
      <c r="EA72" s="60">
        <v>0.43835109093750002</v>
      </c>
      <c r="EB72" s="60"/>
      <c r="EC72" s="60">
        <v>6.3966067664508541</v>
      </c>
      <c r="ED72" s="60">
        <f t="shared" si="863"/>
        <v>0.12374235789699178</v>
      </c>
      <c r="EE72" s="60">
        <f t="shared" si="864"/>
        <v>3.7437292489871585</v>
      </c>
      <c r="EF72" s="60">
        <v>4.7010678495902516</v>
      </c>
      <c r="EG72" s="124">
        <v>118.46690980967433</v>
      </c>
      <c r="EH72" s="128">
        <v>358.04857475952383</v>
      </c>
      <c r="EI72" s="129">
        <v>78.770686447095201</v>
      </c>
      <c r="EJ72" s="129">
        <v>546.52635453720006</v>
      </c>
      <c r="EK72" s="129">
        <v>240.98566738762182</v>
      </c>
      <c r="EL72" s="129">
        <f t="shared" si="865"/>
        <v>23.851315444022482</v>
      </c>
      <c r="EM72" s="129">
        <v>75.414054752282368</v>
      </c>
      <c r="EN72" s="129">
        <v>89.376183668595104</v>
      </c>
      <c r="EO72" s="129">
        <f t="shared" si="866"/>
        <v>1.7289822730689723</v>
      </c>
      <c r="EP72" s="129">
        <f t="shared" si="867"/>
        <v>52.309020263351321</v>
      </c>
      <c r="EQ72" s="129">
        <v>1313.7074668000359</v>
      </c>
      <c r="ER72" s="124">
        <v>1655.2714081680454</v>
      </c>
      <c r="ES72" s="123">
        <v>140.27000000000001</v>
      </c>
      <c r="ET72" s="60">
        <v>30.859400000000001</v>
      </c>
      <c r="EU72" s="60">
        <v>94.409144310000002</v>
      </c>
      <c r="EV72" s="60">
        <f t="shared" si="868"/>
        <v>9.3440506489379409</v>
      </c>
      <c r="EW72" s="60">
        <f t="shared" si="869"/>
        <v>29.544397620371399</v>
      </c>
      <c r="EX72" s="60">
        <v>11.2224770905</v>
      </c>
      <c r="EY72" s="60">
        <v>20.203554562236501</v>
      </c>
      <c r="EZ72" s="60">
        <f t="shared" si="870"/>
        <v>0.39083776300646517</v>
      </c>
      <c r="FA72" s="60">
        <f t="shared" si="871"/>
        <v>11.824493971531034</v>
      </c>
      <c r="FB72" s="60">
        <v>14.8482287981368</v>
      </c>
      <c r="FC72" s="124">
        <v>374.17536571304794</v>
      </c>
      <c r="FD72" s="123">
        <v>0.83333333333333293</v>
      </c>
      <c r="FE72" s="60">
        <v>6.0833333333333302E-2</v>
      </c>
      <c r="FF72" s="60">
        <f t="shared" si="872"/>
        <v>1.1768208333333328E-3</v>
      </c>
      <c r="FG72" s="60">
        <f t="shared" si="873"/>
        <v>3.5603803333333316E-2</v>
      </c>
      <c r="FH72" s="60">
        <v>4.4708333333333301E-2</v>
      </c>
      <c r="FI72" s="124">
        <v>1.1266499999999995</v>
      </c>
      <c r="FJ72" s="123">
        <v>542.06245333333402</v>
      </c>
      <c r="FK72" s="60">
        <v>39.570559093333401</v>
      </c>
      <c r="FL72" s="60">
        <f t="shared" si="874"/>
        <v>0.76549246566053464</v>
      </c>
      <c r="FM72" s="60">
        <f t="shared" si="875"/>
        <v>23.159381979437054</v>
      </c>
      <c r="FN72" s="60">
        <v>29.081499999999998</v>
      </c>
      <c r="FO72" s="124">
        <v>732.85741491200088</v>
      </c>
      <c r="FP72" s="123">
        <v>421.81066666666578</v>
      </c>
      <c r="FQ72" s="60">
        <v>30.792178666666601</v>
      </c>
      <c r="FR72" s="60">
        <f t="shared" si="876"/>
        <v>0.59567469630666547</v>
      </c>
      <c r="FS72" s="60">
        <f t="shared" si="877"/>
        <v>18.021676823882629</v>
      </c>
      <c r="FT72" s="60">
        <v>22.630142266666599</v>
      </c>
      <c r="FU72" s="62">
        <v>570.27958511999873</v>
      </c>
      <c r="FV72" s="132">
        <f t="shared" si="1170"/>
        <v>2309.1648789101309</v>
      </c>
      <c r="FW72" s="133">
        <f t="shared" si="1171"/>
        <v>656.99360062771018</v>
      </c>
      <c r="FX72" s="133">
        <f t="shared" si="1172"/>
        <v>77.774249475802208</v>
      </c>
      <c r="FY72" s="133">
        <f t="shared" si="1173"/>
        <v>423.06483333333324</v>
      </c>
      <c r="FZ72" s="133">
        <f t="shared" si="1174"/>
        <v>343.51</v>
      </c>
      <c r="GA72" s="133">
        <f t="shared" si="1175"/>
        <v>35.299999999999997</v>
      </c>
      <c r="GB72" s="133">
        <f t="shared" si="1176"/>
        <v>43.096499999999999</v>
      </c>
      <c r="GC72" s="133">
        <f t="shared" si="1177"/>
        <v>1.4094</v>
      </c>
      <c r="GD72" s="133">
        <f t="shared" si="1178"/>
        <v>542.06245333333402</v>
      </c>
      <c r="GE72" s="133">
        <f t="shared" si="1179"/>
        <v>421.81066666666578</v>
      </c>
      <c r="GF72" s="133">
        <f t="shared" si="1180"/>
        <v>1273.9265157746727</v>
      </c>
      <c r="GG72" s="134">
        <f t="shared" si="1181"/>
        <v>486.36832789276167</v>
      </c>
      <c r="GH72" s="134">
        <f t="shared" si="1182"/>
        <v>126.08560297228244</v>
      </c>
      <c r="GI72" s="133">
        <f t="shared" si="1183"/>
        <v>447.35225619841117</v>
      </c>
      <c r="GJ72" s="134">
        <f t="shared" si="1184"/>
        <v>319.42157154249281</v>
      </c>
      <c r="GK72" s="135">
        <f t="shared" si="1185"/>
        <v>8.6540293961582648</v>
      </c>
      <c r="GL72" s="132">
        <f t="shared" si="1186"/>
        <v>6575.4653543200593</v>
      </c>
      <c r="GM72" s="136">
        <f t="shared" si="1187"/>
        <v>8285.086346443275</v>
      </c>
      <c r="GN72" s="114">
        <f t="shared" si="1188"/>
        <v>7202.6632175232762</v>
      </c>
      <c r="GO72" s="115">
        <f t="shared" si="1189"/>
        <v>3872.2612978625489</v>
      </c>
      <c r="GP72" s="115">
        <f t="shared" si="1190"/>
        <v>266.3429042585887</v>
      </c>
      <c r="GQ72" s="30">
        <f t="shared" si="1191"/>
        <v>0.53761520994647771</v>
      </c>
      <c r="GR72" s="31">
        <f t="shared" si="1192"/>
        <v>3.6978392049569403E-2</v>
      </c>
      <c r="GS72" s="137">
        <f t="shared" si="878"/>
        <v>1.0899722563270915</v>
      </c>
      <c r="GT72" s="116">
        <f t="shared" si="1193"/>
        <v>8285.086346443275</v>
      </c>
      <c r="GU72" s="115">
        <f t="shared" si="1318"/>
        <v>3924.843020715186</v>
      </c>
      <c r="GV72" s="115">
        <f t="shared" si="1319"/>
        <v>267.76749112374608</v>
      </c>
      <c r="GW72" s="24">
        <f t="shared" si="1306"/>
        <v>0.47372385230482134</v>
      </c>
      <c r="GX72" s="117">
        <f t="shared" si="1307"/>
        <v>3.2319215506872376E-2</v>
      </c>
      <c r="GY72" s="137">
        <f t="shared" si="879"/>
        <v>1.0792387741381801</v>
      </c>
      <c r="GZ72" s="114">
        <f t="shared" si="1308"/>
        <v>5789.7114715181606</v>
      </c>
      <c r="HA72" s="115">
        <f t="shared" si="1194"/>
        <v>3259.158335379414</v>
      </c>
      <c r="HB72" s="115">
        <f t="shared" si="1195"/>
        <v>178.77678172530364</v>
      </c>
      <c r="HC72" s="30">
        <f t="shared" si="1196"/>
        <v>0.56292241010842758</v>
      </c>
      <c r="HD72" s="31">
        <f t="shared" si="1197"/>
        <v>3.08783576875594E-2</v>
      </c>
      <c r="HE72" s="137">
        <f t="shared" si="880"/>
        <v>1.0929929992697938</v>
      </c>
      <c r="HF72" s="114">
        <f t="shared" si="1198"/>
        <v>6548.6708772893517</v>
      </c>
      <c r="HG72" s="115">
        <f t="shared" si="1199"/>
        <v>3840.491795656661</v>
      </c>
      <c r="HH72" s="115">
        <f t="shared" si="1200"/>
        <v>204.33239571792421</v>
      </c>
      <c r="HI72" s="30">
        <f t="shared" si="1201"/>
        <v>0.58645362816680913</v>
      </c>
      <c r="HJ72" s="31">
        <f t="shared" si="1202"/>
        <v>3.1202117123727276E-2</v>
      </c>
      <c r="HK72" s="138">
        <f t="shared" si="881"/>
        <v>1.0967304914762044</v>
      </c>
      <c r="HL72" s="29">
        <f t="shared" si="1203"/>
        <v>3.6170937607312776</v>
      </c>
      <c r="HM72" s="30">
        <f t="shared" si="1204"/>
        <v>4.2078646794927383</v>
      </c>
      <c r="HN72" s="30">
        <f t="shared" si="1205"/>
        <v>2.9157774241520289</v>
      </c>
      <c r="HO72" s="31">
        <f t="shared" si="1206"/>
        <v>3.3091649119311515</v>
      </c>
      <c r="HR72" s="32">
        <f t="shared" si="1207"/>
        <v>461.37576212479922</v>
      </c>
      <c r="HS72" s="33">
        <f t="shared" si="882"/>
        <v>533.67334404975531</v>
      </c>
      <c r="HT72" s="33">
        <f t="shared" si="1208"/>
        <v>20.28223332747665</v>
      </c>
      <c r="HU72" s="33">
        <f t="shared" si="883"/>
        <v>23.423951269902783</v>
      </c>
      <c r="HV72" s="33">
        <f t="shared" si="1209"/>
        <v>602.34873473904076</v>
      </c>
      <c r="HW72" s="30">
        <f t="shared" si="1038"/>
        <v>0.76596120406010959</v>
      </c>
      <c r="HX72" s="31">
        <f t="shared" si="1039"/>
        <v>3.3671911565089689E-2</v>
      </c>
      <c r="HY72" s="139">
        <f t="shared" si="884"/>
        <v>1.1252418997776517</v>
      </c>
      <c r="HZ72" s="32">
        <f t="shared" si="1210"/>
        <v>738.04418686782049</v>
      </c>
      <c r="IA72" s="33">
        <f t="shared" si="885"/>
        <v>853.69571095000799</v>
      </c>
      <c r="IB72" s="33">
        <f t="shared" si="1211"/>
        <v>44.825355429128926</v>
      </c>
      <c r="IC72" s="33">
        <f t="shared" si="886"/>
        <v>51.768802985100997</v>
      </c>
      <c r="ID72" s="33">
        <f t="shared" si="1212"/>
        <v>1001.023604811971</v>
      </c>
      <c r="IE72" s="30">
        <f t="shared" si="1043"/>
        <v>0.73728949379415709</v>
      </c>
      <c r="IF72" s="31">
        <f t="shared" si="1044"/>
        <v>4.4779518898107079E-2</v>
      </c>
      <c r="IG72" s="139">
        <f t="shared" si="887"/>
        <v>1.1224696111548613</v>
      </c>
      <c r="IH72" s="32">
        <f t="shared" si="1213"/>
        <v>25.213890639593473</v>
      </c>
      <c r="II72" s="33">
        <f t="shared" si="888"/>
        <v>29.16490730281777</v>
      </c>
      <c r="IJ72" s="33">
        <f t="shared" si="1214"/>
        <v>49.214689317987713</v>
      </c>
      <c r="IK72" s="33">
        <f t="shared" si="889"/>
        <v>56.83804469334401</v>
      </c>
      <c r="IL72" s="33">
        <f t="shared" si="1215"/>
        <v>519.04153986819426</v>
      </c>
      <c r="IM72" s="30">
        <f t="shared" si="1216"/>
        <v>4.8577789450139776E-2</v>
      </c>
      <c r="IN72" s="31">
        <f t="shared" si="1217"/>
        <v>9.481840187682343E-2</v>
      </c>
      <c r="IO72" s="139">
        <f t="shared" si="890"/>
        <v>1.0222995100575569</v>
      </c>
      <c r="IP72" s="32">
        <f t="shared" si="1218"/>
        <v>22.279055828888318</v>
      </c>
      <c r="IQ72" s="33">
        <f t="shared" si="891"/>
        <v>25.770183877275119</v>
      </c>
      <c r="IR72" s="33">
        <f t="shared" si="1219"/>
        <v>0.9781256774035969</v>
      </c>
      <c r="IS72" s="33">
        <f t="shared" si="892"/>
        <v>1.129637344833414</v>
      </c>
      <c r="IT72" s="33">
        <f t="shared" si="1220"/>
        <v>30.53700693641623</v>
      </c>
      <c r="IU72" s="30">
        <f t="shared" si="1221"/>
        <v>0.72957562197491999</v>
      </c>
      <c r="IV72" s="31">
        <f t="shared" si="1222"/>
        <v>3.2030829984098896E-2</v>
      </c>
      <c r="IW72" s="139">
        <f t="shared" si="893"/>
        <v>1.119286075528007</v>
      </c>
      <c r="IX72" s="32">
        <f t="shared" si="1223"/>
        <v>17.905104275160799</v>
      </c>
      <c r="IY72" s="33">
        <f t="shared" si="894"/>
        <v>20.710834115078498</v>
      </c>
      <c r="IZ72" s="33">
        <f t="shared" si="1224"/>
        <v>0.48509966934999998</v>
      </c>
      <c r="JA72" s="33">
        <f t="shared" si="895"/>
        <v>0.56024160813231505</v>
      </c>
      <c r="JB72" s="33">
        <f t="shared" si="1225"/>
        <v>368.58622999999994</v>
      </c>
      <c r="JC72" s="30">
        <f t="shared" si="1226"/>
        <v>4.8577789450139797E-2</v>
      </c>
      <c r="JD72" s="31">
        <f t="shared" si="1227"/>
        <v>1.3161090400745574E-3</v>
      </c>
      <c r="JE72" s="139">
        <f t="shared" si="1228"/>
        <v>1.0078160048971445</v>
      </c>
      <c r="JF72" s="32">
        <f t="shared" si="1229"/>
        <v>1.8399760732239998</v>
      </c>
      <c r="JG72" s="33">
        <f t="shared" si="896"/>
        <v>2.1283003238982006</v>
      </c>
      <c r="JH72" s="33">
        <f t="shared" si="1230"/>
        <v>4.9850130499999999E-2</v>
      </c>
      <c r="JI72" s="33">
        <f t="shared" si="897"/>
        <v>5.757191571445E-2</v>
      </c>
      <c r="JJ72" s="33">
        <f t="shared" si="1231"/>
        <v>37.876899999999999</v>
      </c>
      <c r="JK72" s="30">
        <f t="shared" si="1232"/>
        <v>4.857778945013979E-2</v>
      </c>
      <c r="JL72" s="31">
        <f t="shared" si="1233"/>
        <v>1.3161090400745574E-3</v>
      </c>
      <c r="JM72" s="139">
        <f t="shared" si="1234"/>
        <v>1.0078160048971445</v>
      </c>
      <c r="JN72" s="32">
        <f t="shared" si="1235"/>
        <v>856.59534200962253</v>
      </c>
      <c r="JO72" s="33">
        <f t="shared" si="898"/>
        <v>990.82383210253045</v>
      </c>
      <c r="JP72" s="33">
        <f t="shared" si="1236"/>
        <v>54.449274941787699</v>
      </c>
      <c r="JQ72" s="33">
        <f t="shared" si="899"/>
        <v>62.883467630270616</v>
      </c>
      <c r="JR72" s="33">
        <f t="shared" si="1237"/>
        <v>1159.6497670866606</v>
      </c>
      <c r="JS72" s="30">
        <f t="shared" si="1238"/>
        <v>0.73866728241718271</v>
      </c>
      <c r="JT72" s="31">
        <f t="shared" si="1239"/>
        <v>4.6953206465585144E-2</v>
      </c>
      <c r="JU72" s="139">
        <f t="shared" si="900"/>
        <v>1.1230222148362916</v>
      </c>
      <c r="JV72" s="32">
        <f t="shared" si="1240"/>
        <v>2.2463605903597199</v>
      </c>
      <c r="JW72" s="33">
        <f t="shared" si="901"/>
        <v>2.5983652948690881</v>
      </c>
      <c r="JX72" s="33">
        <f t="shared" si="1241"/>
        <v>6.0860230852500002E-2</v>
      </c>
      <c r="JY72" s="33">
        <f t="shared" si="902"/>
        <v>7.0287480611552253E-2</v>
      </c>
      <c r="JZ72" s="33">
        <f t="shared" si="1242"/>
        <v>46.242544499999994</v>
      </c>
      <c r="KA72" s="30">
        <f t="shared" si="1243"/>
        <v>4.8577789450139797E-2</v>
      </c>
      <c r="KB72" s="31">
        <f t="shared" si="1244"/>
        <v>1.3161090400745576E-3</v>
      </c>
      <c r="KC72" s="139">
        <f t="shared" si="903"/>
        <v>1.0078160048971445</v>
      </c>
      <c r="KD72" s="32">
        <f t="shared" si="1245"/>
        <v>7.3463520611951993E-2</v>
      </c>
      <c r="KE72" s="33">
        <f t="shared" si="904"/>
        <v>8.4975254291844882E-2</v>
      </c>
      <c r="KF72" s="33">
        <f t="shared" si="1246"/>
        <v>1.990333539E-3</v>
      </c>
      <c r="KG72" s="33">
        <f t="shared" si="905"/>
        <v>2.2986362041911E-3</v>
      </c>
      <c r="KH72" s="33">
        <f t="shared" si="1247"/>
        <v>1.5122861999999999</v>
      </c>
      <c r="KI72" s="30">
        <f t="shared" si="1248"/>
        <v>4.8577789450139797E-2</v>
      </c>
      <c r="KJ72" s="31">
        <f t="shared" si="1249"/>
        <v>1.3161090400745574E-3</v>
      </c>
      <c r="KK72" s="139">
        <f t="shared" si="906"/>
        <v>1.0078160048971445</v>
      </c>
      <c r="KL72" s="32">
        <f t="shared" si="1250"/>
        <v>52.954366060943705</v>
      </c>
      <c r="KM72" s="33">
        <f t="shared" si="907"/>
        <v>61.252315222693589</v>
      </c>
      <c r="KN72" s="33">
        <f t="shared" si="1251"/>
        <v>2.3281639723964842</v>
      </c>
      <c r="KO72" s="33">
        <f t="shared" si="908"/>
        <v>2.6887965717206996</v>
      </c>
      <c r="KP72" s="33">
        <f t="shared" si="1252"/>
        <v>68.823315996533722</v>
      </c>
      <c r="KQ72" s="30">
        <f t="shared" si="1253"/>
        <v>0.76942479876457481</v>
      </c>
      <c r="KR72" s="31">
        <f t="shared" si="1254"/>
        <v>3.3828128428362012E-2</v>
      </c>
      <c r="KS72" s="139">
        <f t="shared" si="909"/>
        <v>1.125808843059962</v>
      </c>
      <c r="KT72" s="32">
        <f t="shared" si="1255"/>
        <v>71.902081506431571</v>
      </c>
      <c r="KU72" s="33">
        <f t="shared" si="910"/>
        <v>83.169137678489406</v>
      </c>
      <c r="KV72" s="33">
        <f t="shared" si="1256"/>
        <v>3.1607087019839719</v>
      </c>
      <c r="KW72" s="33">
        <f t="shared" si="911"/>
        <v>3.6503024799212893</v>
      </c>
      <c r="KX72" s="33">
        <f t="shared" si="1257"/>
        <v>94.021356991805035</v>
      </c>
      <c r="KY72" s="30">
        <f t="shared" si="1087"/>
        <v>0.76474200976166096</v>
      </c>
      <c r="KZ72" s="31">
        <f t="shared" si="1088"/>
        <v>3.3616922825943273E-2</v>
      </c>
      <c r="LA72" s="139">
        <f t="shared" si="912"/>
        <v>1.1250423342753908</v>
      </c>
      <c r="LB72" s="32">
        <f t="shared" si="1258"/>
        <v>592.64141272569213</v>
      </c>
      <c r="LC72" s="33">
        <f t="shared" si="913"/>
        <v>685.50832209980808</v>
      </c>
      <c r="LD72" s="33">
        <f t="shared" si="1259"/>
        <v>25.580297717091455</v>
      </c>
      <c r="LE72" s="33">
        <f t="shared" si="914"/>
        <v>29.542685833468923</v>
      </c>
      <c r="LF72" s="33">
        <f t="shared" si="1260"/>
        <v>1313.7074668000359</v>
      </c>
      <c r="LG72" s="30">
        <f t="shared" si="1261"/>
        <v>0.45112129427814252</v>
      </c>
      <c r="LH72" s="31">
        <f t="shared" si="1262"/>
        <v>1.9471837044057177E-2</v>
      </c>
      <c r="LI72" s="139">
        <f t="shared" si="915"/>
        <v>1.0737068943715096</v>
      </c>
      <c r="LJ72" s="32">
        <f t="shared" si="1263"/>
        <v>221.59944774212096</v>
      </c>
      <c r="LK72" s="33">
        <f t="shared" si="916"/>
        <v>256.32408120331132</v>
      </c>
      <c r="LL72" s="33">
        <f t="shared" si="1264"/>
        <v>9.7348884119444055</v>
      </c>
      <c r="LM72" s="33">
        <f t="shared" si="917"/>
        <v>11.242822626954593</v>
      </c>
      <c r="LN72" s="33">
        <f t="shared" si="1265"/>
        <v>296.96457596273649</v>
      </c>
      <c r="LO72" s="30">
        <f t="shared" si="1097"/>
        <v>0.74621508987633445</v>
      </c>
      <c r="LP72" s="31">
        <f t="shared" si="1098"/>
        <v>3.2781311981015381E-2</v>
      </c>
      <c r="LQ72" s="139">
        <f t="shared" si="918"/>
        <v>1.1220097298094809</v>
      </c>
      <c r="LR72" s="32">
        <f t="shared" si="1266"/>
        <v>4.3436640066666643E-2</v>
      </c>
      <c r="LS72" s="33">
        <f t="shared" si="919"/>
        <v>5.0243161565113312E-2</v>
      </c>
      <c r="LT72" s="33">
        <f t="shared" si="1267"/>
        <v>1.1768208333333328E-3</v>
      </c>
      <c r="LU72" s="33">
        <f t="shared" si="920"/>
        <v>1.359110380416666E-3</v>
      </c>
      <c r="LV72" s="33">
        <f t="shared" si="1268"/>
        <v>0.89416666666666633</v>
      </c>
      <c r="LW72" s="30">
        <f t="shared" si="1269"/>
        <v>4.857778945013979E-2</v>
      </c>
      <c r="LX72" s="31">
        <f t="shared" si="1270"/>
        <v>1.3161090400745572E-3</v>
      </c>
      <c r="LY72" s="139">
        <f t="shared" si="921"/>
        <v>1.0078160048971445</v>
      </c>
      <c r="LZ72" s="32">
        <f t="shared" si="1271"/>
        <v>28.254446014913206</v>
      </c>
      <c r="MA72" s="33">
        <f t="shared" si="922"/>
        <v>32.681917705450111</v>
      </c>
      <c r="MB72" s="33">
        <f t="shared" si="1272"/>
        <v>0.76549246566053464</v>
      </c>
      <c r="MC72" s="33">
        <f t="shared" si="923"/>
        <v>0.88406724859135144</v>
      </c>
      <c r="MD72" s="33">
        <f t="shared" si="1273"/>
        <v>581.63286897777846</v>
      </c>
      <c r="ME72" s="30">
        <f t="shared" si="1107"/>
        <v>4.8577801430944714E-2</v>
      </c>
      <c r="MF72" s="31">
        <f t="shared" si="1108"/>
        <v>1.316109364668283E-3</v>
      </c>
      <c r="MG72" s="139">
        <f t="shared" si="924"/>
        <v>1.0078160068248161</v>
      </c>
      <c r="MH72" s="32">
        <f t="shared" si="1274"/>
        <v>21.986445725136807</v>
      </c>
      <c r="MI72" s="33">
        <f t="shared" si="925"/>
        <v>25.431721770265746</v>
      </c>
      <c r="MJ72" s="33">
        <f t="shared" si="1275"/>
        <v>0.59567469630666547</v>
      </c>
      <c r="MK72" s="33">
        <f t="shared" si="926"/>
        <v>0.68794470676456798</v>
      </c>
      <c r="ML72" s="33">
        <f t="shared" si="1276"/>
        <v>452.60284533333231</v>
      </c>
      <c r="MM72" s="30">
        <f t="shared" si="1277"/>
        <v>4.8577789450139804E-2</v>
      </c>
      <c r="MN72" s="31">
        <f t="shared" si="1278"/>
        <v>1.3161090400745576E-3</v>
      </c>
      <c r="MO72" s="139">
        <f t="shared" si="1279"/>
        <v>1.0078160048971445</v>
      </c>
      <c r="MP72" s="34">
        <v>3.3185191088440127</v>
      </c>
      <c r="MQ72" s="35">
        <v>3.8989191088440127</v>
      </c>
      <c r="MR72" s="35">
        <v>2.6677</v>
      </c>
      <c r="MS72" s="36">
        <v>3.0173000000000001</v>
      </c>
      <c r="MT72" s="34">
        <f t="shared" si="1280"/>
        <v>1.0899722563270915</v>
      </c>
      <c r="MU72" s="35">
        <f t="shared" si="1157"/>
        <v>1.0792387741381801</v>
      </c>
      <c r="MV72" s="35">
        <f t="shared" si="1281"/>
        <v>1.0929929992697938</v>
      </c>
      <c r="MW72" s="36">
        <f t="shared" si="1282"/>
        <v>1.0967304914762044</v>
      </c>
      <c r="MX72" s="41">
        <f t="shared" si="1283"/>
        <v>3.6170937607312776</v>
      </c>
      <c r="MY72" s="271">
        <f t="shared" si="1284"/>
        <v>4.2078646794927383</v>
      </c>
      <c r="MZ72" s="42">
        <f t="shared" si="1285"/>
        <v>2.9157774241520289</v>
      </c>
      <c r="NA72" s="140">
        <f t="shared" si="1286"/>
        <v>3.3091649119311515</v>
      </c>
      <c r="NB72" s="34">
        <f t="shared" si="1287"/>
        <v>1.0899856906418885</v>
      </c>
      <c r="NC72" s="35">
        <f t="shared" si="1158"/>
        <v>1.0792926538174825</v>
      </c>
      <c r="ND72" s="35">
        <f t="shared" si="1288"/>
        <v>1.0930080695761031</v>
      </c>
      <c r="NE72" s="141">
        <f t="shared" si="1159"/>
        <v>1.0967428480331547</v>
      </c>
      <c r="NF72" s="37">
        <f t="shared" si="1289"/>
        <v>3.6171383427616459</v>
      </c>
      <c r="NG72" s="38">
        <f t="shared" si="1160"/>
        <v>4.2080747520039488</v>
      </c>
      <c r="NH72" s="38">
        <f t="shared" si="1290"/>
        <v>2.9158176272081704</v>
      </c>
      <c r="NI72" s="39">
        <f t="shared" si="1161"/>
        <v>3.3092021953704376</v>
      </c>
      <c r="NJ72" s="118">
        <f t="shared" si="1309"/>
        <v>-4.458203036827868E-5</v>
      </c>
      <c r="NK72" s="118">
        <f t="shared" si="1310"/>
        <v>-2.1007251121041293E-4</v>
      </c>
      <c r="NL72" s="118">
        <f t="shared" si="1311"/>
        <v>-4.0203056141496774E-5</v>
      </c>
      <c r="NM72" s="118">
        <f t="shared" si="1312"/>
        <v>-3.7283439286106557E-5</v>
      </c>
      <c r="NN72" s="119">
        <f t="shared" si="1291"/>
        <v>0.39338456816226702</v>
      </c>
      <c r="NO72" s="120">
        <f t="shared" si="1292"/>
        <v>0.6520425971198589</v>
      </c>
      <c r="NP72" s="120">
        <f t="shared" si="1328"/>
        <v>0.30793614739120811</v>
      </c>
      <c r="NQ72" s="120">
        <f t="shared" si="1294"/>
        <v>1.9811363536845723E-2</v>
      </c>
      <c r="NR72" s="120">
        <f>R72*JE72+0.006</f>
        <v>0.256946185219389</v>
      </c>
      <c r="NS72" s="120">
        <f t="shared" si="1295"/>
        <v>2.58000897253669E-2</v>
      </c>
      <c r="NT72" s="120">
        <f t="shared" si="1296"/>
        <v>0.75702927502114425</v>
      </c>
      <c r="NU72" s="120">
        <f t="shared" si="1297"/>
        <v>2.7110250531733188E-2</v>
      </c>
      <c r="NV72" s="120">
        <f t="shared" si="1298"/>
        <v>8.0625280391771563E-4</v>
      </c>
      <c r="NW72" s="120">
        <f t="shared" si="1299"/>
        <v>4.5032353722398479E-2</v>
      </c>
      <c r="NX72" s="120">
        <f t="shared" si="1300"/>
        <v>6.1427311451436338E-2</v>
      </c>
      <c r="NY72" s="120">
        <f t="shared" si="1301"/>
        <v>0.81859413626883881</v>
      </c>
      <c r="NZ72" s="120">
        <f t="shared" si="1302"/>
        <v>0.19332227644617356</v>
      </c>
      <c r="OA72" s="120">
        <f t="shared" si="1303"/>
        <v>5.0390800244857223E-4</v>
      </c>
      <c r="OB72" s="120">
        <f t="shared" si="1304"/>
        <v>0.34013790230337543</v>
      </c>
      <c r="OC72" s="121">
        <f t="shared" si="1305"/>
        <v>0.30819013429754682</v>
      </c>
      <c r="OD72" s="4"/>
      <c r="OE72" s="4">
        <f t="shared" si="927"/>
        <v>8955.4580451573784</v>
      </c>
      <c r="OF72" s="4"/>
      <c r="OG72" s="4"/>
      <c r="OH72" s="4">
        <f t="shared" si="928"/>
        <v>0</v>
      </c>
      <c r="OI72" s="4"/>
      <c r="OJ72" s="583">
        <f t="shared" si="929"/>
        <v>7849.3507731257532</v>
      </c>
      <c r="OK72" s="284">
        <f t="shared" si="930"/>
        <v>432.82259999999997</v>
      </c>
      <c r="OL72" s="584">
        <f t="shared" si="1329"/>
        <v>5.514119734359154E-2</v>
      </c>
      <c r="OM72" s="585">
        <f t="shared" si="281"/>
        <v>825.48</v>
      </c>
      <c r="ON72" s="284">
        <f t="shared" si="1330"/>
        <v>866.75400000000002</v>
      </c>
      <c r="OO72" s="33">
        <f t="shared" si="1331"/>
        <v>2.0025617885942189</v>
      </c>
      <c r="OP72" s="586">
        <f t="shared" si="481"/>
        <v>5.5282457434017912E-2</v>
      </c>
      <c r="OQ72" s="33">
        <f t="shared" si="931"/>
        <v>0.23262110003216474</v>
      </c>
      <c r="OR72" s="39">
        <f t="shared" si="932"/>
        <v>0.48956728525155374</v>
      </c>
      <c r="OS72" s="587">
        <f t="shared" si="1317"/>
        <v>7849.3507731257532</v>
      </c>
      <c r="OT72" s="284">
        <f t="shared" si="976"/>
        <v>44.477999999999994</v>
      </c>
      <c r="OU72" s="584">
        <f t="shared" si="1332"/>
        <v>5.6664559000575857E-3</v>
      </c>
      <c r="OV72" s="585">
        <f t="shared" si="283"/>
        <v>75.55</v>
      </c>
      <c r="OW72" s="284">
        <f t="shared" si="1333"/>
        <v>79.327500000000001</v>
      </c>
      <c r="OX72" s="33">
        <f t="shared" si="1321"/>
        <v>1.7835221907459871</v>
      </c>
      <c r="OY72" s="30">
        <f t="shared" si="1322"/>
        <v>4.4397939405786428E-3</v>
      </c>
      <c r="OZ72" s="33">
        <f t="shared" si="1323"/>
        <v>1.8682052106787417E-2</v>
      </c>
      <c r="PA72" s="588">
        <f t="shared" si="1324"/>
        <v>4.448214183215432E-2</v>
      </c>
      <c r="PB72" s="32">
        <f t="shared" si="933"/>
        <v>4.2078646794927383</v>
      </c>
      <c r="PC72" s="589">
        <f t="shared" si="934"/>
        <v>1.0597222513745965</v>
      </c>
      <c r="PD72" s="590">
        <f t="shared" si="1325"/>
        <v>4.4591678316316896</v>
      </c>
      <c r="PE72" s="591">
        <f t="shared" si="935"/>
        <v>0.39338456816226702</v>
      </c>
      <c r="PF72" s="592">
        <f t="shared" si="936"/>
        <v>0.6520425971198589</v>
      </c>
      <c r="PG72" s="592">
        <f t="shared" si="937"/>
        <v>0.30793614739120811</v>
      </c>
      <c r="PH72" s="592">
        <f t="shared" si="938"/>
        <v>1.9811363536845723E-2</v>
      </c>
      <c r="PI72" s="593">
        <f t="shared" si="284"/>
        <v>0.48956728525155374</v>
      </c>
      <c r="PJ72" s="593">
        <f t="shared" si="285"/>
        <v>4.448214183215432E-2</v>
      </c>
      <c r="PK72" s="592">
        <f t="shared" si="939"/>
        <v>0.75702927502114425</v>
      </c>
      <c r="PL72" s="592">
        <f t="shared" si="940"/>
        <v>2.7110250531733188E-2</v>
      </c>
      <c r="PM72" s="592">
        <f t="shared" si="941"/>
        <v>8.0625280391771563E-4</v>
      </c>
      <c r="PN72" s="592">
        <f t="shared" si="942"/>
        <v>4.5032353722398479E-2</v>
      </c>
      <c r="PO72" s="592">
        <f t="shared" si="943"/>
        <v>6.1427311451436338E-2</v>
      </c>
      <c r="PP72" s="592">
        <f t="shared" si="944"/>
        <v>0.81859413626883881</v>
      </c>
      <c r="PQ72" s="592">
        <f t="shared" si="945"/>
        <v>0.19332227644617356</v>
      </c>
      <c r="PR72" s="592">
        <f t="shared" si="946"/>
        <v>5.0390800244857223E-4</v>
      </c>
      <c r="PS72" s="592">
        <f t="shared" si="947"/>
        <v>0.34013790230337543</v>
      </c>
      <c r="PT72" s="594">
        <f t="shared" si="948"/>
        <v>0.30819013429754682</v>
      </c>
      <c r="PU72" s="334"/>
      <c r="PV72" s="310">
        <f t="shared" si="286"/>
        <v>4.4593779041429009</v>
      </c>
      <c r="PW72" s="281">
        <f t="shared" si="287"/>
        <v>-2.1007251121130111E-4</v>
      </c>
      <c r="PX72" s="4"/>
      <c r="QA72" s="133">
        <f t="shared" si="288"/>
        <v>479.30741390824818</v>
      </c>
      <c r="QB72" s="323">
        <f t="shared" si="289"/>
        <v>48.12748737369941</v>
      </c>
      <c r="QC72" s="258"/>
      <c r="QD72" s="323">
        <f t="shared" si="1326"/>
        <v>1865.3999999999999</v>
      </c>
      <c r="QF72" s="133">
        <f t="shared" si="949"/>
        <v>913.23881390824829</v>
      </c>
      <c r="QH72" s="133">
        <f t="shared" si="290"/>
        <v>82.976987373700666</v>
      </c>
      <c r="QJ72" s="390">
        <f>'лист 1'!E114</f>
        <v>825.48</v>
      </c>
      <c r="QK72" s="390">
        <f>'лист 1'!F114</f>
        <v>75.55</v>
      </c>
      <c r="QM72" s="389">
        <f t="shared" si="291"/>
        <v>0</v>
      </c>
      <c r="QN72" s="389">
        <f t="shared" si="292"/>
        <v>0</v>
      </c>
      <c r="QP72" s="4">
        <f t="shared" si="293"/>
        <v>7849.3507731257532</v>
      </c>
      <c r="QQ72" s="4">
        <f t="shared" si="294"/>
        <v>8318.1316731257539</v>
      </c>
      <c r="QS72" s="395">
        <f t="shared" si="295"/>
        <v>15.078189128337076</v>
      </c>
      <c r="QU72" s="5">
        <v>1</v>
      </c>
    </row>
    <row r="73" spans="1:463" ht="15.05" customHeight="1" x14ac:dyDescent="0.3">
      <c r="A73" s="452">
        <f t="shared" si="639"/>
        <v>62</v>
      </c>
      <c r="B73" s="25" t="s">
        <v>396</v>
      </c>
      <c r="C73" s="26">
        <v>9</v>
      </c>
      <c r="D73" s="256">
        <v>4311.1499999999996</v>
      </c>
      <c r="E73" s="27">
        <v>4311.1499999999996</v>
      </c>
      <c r="F73" s="28">
        <v>471.4</v>
      </c>
      <c r="G73" s="311">
        <f t="shared" si="280"/>
        <v>3839.7499999999995</v>
      </c>
      <c r="H73" s="27"/>
      <c r="I73" s="257"/>
      <c r="J73" s="32">
        <v>3.1291183565089788</v>
      </c>
      <c r="K73" s="33">
        <v>3.6916183565089793</v>
      </c>
      <c r="L73" s="33">
        <v>2.4975999999999998</v>
      </c>
      <c r="M73" s="122">
        <v>2.8567999999999998</v>
      </c>
      <c r="N73" s="1">
        <v>0.35920000000000002</v>
      </c>
      <c r="O73" s="2">
        <v>0.4773</v>
      </c>
      <c r="P73" s="2">
        <v>0.27231835650897906</v>
      </c>
      <c r="Q73" s="2">
        <v>1.6500000000000001E-2</v>
      </c>
      <c r="R73" s="2">
        <v>0.2419</v>
      </c>
      <c r="S73" s="2">
        <v>2.4899999999999999E-2</v>
      </c>
      <c r="T73" s="2">
        <v>0.67600000000000005</v>
      </c>
      <c r="U73" s="2">
        <v>2.7699999999999999E-2</v>
      </c>
      <c r="V73" s="2">
        <v>1E-3</v>
      </c>
      <c r="W73" s="2">
        <v>4.02E-2</v>
      </c>
      <c r="X73" s="2">
        <v>7.3599999999999999E-2</v>
      </c>
      <c r="Y73" s="2">
        <v>0.74329999999999996</v>
      </c>
      <c r="Z73" s="2">
        <v>0.1033</v>
      </c>
      <c r="AA73" s="2">
        <v>2.0000000000000001E-4</v>
      </c>
      <c r="AB73" s="2">
        <v>0.33850000000000002</v>
      </c>
      <c r="AC73" s="3">
        <v>0.29570000000000002</v>
      </c>
      <c r="AD73" s="123">
        <v>597.03</v>
      </c>
      <c r="AE73" s="60">
        <v>131.3466</v>
      </c>
      <c r="AF73" s="60">
        <v>401.83283259000001</v>
      </c>
      <c r="AG73" s="60">
        <f t="shared" si="832"/>
        <v>39.771002772762664</v>
      </c>
      <c r="AH73" s="60">
        <f t="shared" si="833"/>
        <v>125.7495666307146</v>
      </c>
      <c r="AI73" s="60">
        <v>15.239177902291701</v>
      </c>
      <c r="AJ73" s="60">
        <v>83.617748638436552</v>
      </c>
      <c r="AK73" s="60">
        <f t="shared" si="834"/>
        <v>1.6175853474105553</v>
      </c>
      <c r="AL73" s="60">
        <f t="shared" si="835"/>
        <v>48.938792510120486</v>
      </c>
      <c r="AM73" s="60">
        <v>61.453317956536409</v>
      </c>
      <c r="AN73" s="124">
        <v>1548.6236125047176</v>
      </c>
      <c r="AO73" s="123">
        <v>767.11</v>
      </c>
      <c r="AP73" s="60">
        <v>168.76419999999999</v>
      </c>
      <c r="AQ73" s="60">
        <v>516.30568683000001</v>
      </c>
      <c r="AR73" s="60">
        <f t="shared" si="836"/>
        <v>51.100839048312423</v>
      </c>
      <c r="AS73" s="60">
        <f t="shared" si="837"/>
        <v>161.57270163658021</v>
      </c>
      <c r="AT73" s="125">
        <v>69.895444733133303</v>
      </c>
      <c r="AU73" s="126">
        <v>8.3526276220676685</v>
      </c>
      <c r="AV73" s="60">
        <v>111.11149920410871</v>
      </c>
      <c r="AW73" s="60">
        <f t="shared" si="838"/>
        <v>2.1494519521034832</v>
      </c>
      <c r="AX73" s="60">
        <f t="shared" si="839"/>
        <v>65.030004916190293</v>
      </c>
      <c r="AY73" s="60">
        <v>81.659341538362099</v>
      </c>
      <c r="AZ73" s="124">
        <v>2057.8154067667247</v>
      </c>
      <c r="BA73" s="127">
        <v>149</v>
      </c>
      <c r="BB73" s="60">
        <v>759.47783333333325</v>
      </c>
      <c r="BC73" s="60">
        <v>79.202674619333592</v>
      </c>
      <c r="BD73" s="61">
        <v>63.36213969546688</v>
      </c>
      <c r="BE73" s="61">
        <v>15.840534923866713</v>
      </c>
      <c r="BF73" s="60">
        <v>29.701008124999994</v>
      </c>
      <c r="BG73" s="61">
        <v>23.760806499999997</v>
      </c>
      <c r="BH73" s="61">
        <v>5.9402016249999967</v>
      </c>
      <c r="BI73" s="60">
        <v>63.39185067366968</v>
      </c>
      <c r="BJ73" s="61">
        <f t="shared" si="840"/>
        <v>37.101221660077307</v>
      </c>
      <c r="BK73" s="60">
        <f t="shared" si="841"/>
        <v>1.2263153512821401</v>
      </c>
      <c r="BL73" s="60">
        <v>46.58866833756683</v>
      </c>
      <c r="BM73" s="124">
        <v>1174.0344421066839</v>
      </c>
      <c r="BN73" s="123">
        <v>25.87</v>
      </c>
      <c r="BO73" s="60">
        <v>5.6914000000000007</v>
      </c>
      <c r="BP73" s="60">
        <v>17.411881109999999</v>
      </c>
      <c r="BQ73" s="60">
        <f t="shared" si="842"/>
        <v>1.7233235209811402</v>
      </c>
      <c r="BR73" s="60">
        <f t="shared" si="843"/>
        <v>5.4488740745633999</v>
      </c>
      <c r="BS73" s="60">
        <v>3.508810901725</v>
      </c>
      <c r="BT73" s="60">
        <v>3.831192716855925</v>
      </c>
      <c r="BU73" s="60">
        <f t="shared" si="844"/>
        <v>7.4114423107577876E-2</v>
      </c>
      <c r="BV73" s="60">
        <f t="shared" si="845"/>
        <v>2.2422744990088335</v>
      </c>
      <c r="BW73" s="60">
        <v>2.8156642364290465</v>
      </c>
      <c r="BX73" s="124">
        <v>70.954738758011956</v>
      </c>
      <c r="BY73" s="59">
        <v>687.02</v>
      </c>
      <c r="BZ73" s="60">
        <v>50.152459999999998</v>
      </c>
      <c r="CA73" s="61">
        <f t="shared" si="846"/>
        <v>29.352629959279998</v>
      </c>
      <c r="CB73" s="61">
        <f t="shared" si="847"/>
        <v>0.97019933869999997</v>
      </c>
      <c r="CC73" s="60">
        <v>36.858623000000001</v>
      </c>
      <c r="CD73" s="62">
        <v>928.83729959999994</v>
      </c>
      <c r="CE73" s="123">
        <v>70.599999999999994</v>
      </c>
      <c r="CF73" s="60">
        <v>5.1537999999999995</v>
      </c>
      <c r="CG73" s="61">
        <f t="shared" si="848"/>
        <v>3.0163542183999996</v>
      </c>
      <c r="CH73" s="61">
        <f t="shared" si="849"/>
        <v>9.9700260999999998E-2</v>
      </c>
      <c r="CI73" s="60">
        <v>3.78769</v>
      </c>
      <c r="CJ73" s="124">
        <v>95.449787999999998</v>
      </c>
      <c r="CK73" s="128">
        <v>1079.3238885593878</v>
      </c>
      <c r="CL73" s="129">
        <v>237.45125548306532</v>
      </c>
      <c r="CM73" s="129">
        <v>108.97438243624082</v>
      </c>
      <c r="CN73" s="130">
        <v>68.553070149705803</v>
      </c>
      <c r="CO73" s="131">
        <f t="shared" si="1167"/>
        <v>33.416194044474096</v>
      </c>
      <c r="CP73" s="129">
        <v>726.44218116656157</v>
      </c>
      <c r="CQ73" s="131">
        <f t="shared" si="850"/>
        <v>71.898888438779267</v>
      </c>
      <c r="CR73" s="129">
        <v>227.33281617426377</v>
      </c>
      <c r="CS73" s="129">
        <v>157.10999465810363</v>
      </c>
      <c r="CT73" s="131">
        <f t="shared" si="851"/>
        <v>3.0392928466610147</v>
      </c>
      <c r="CU73" s="131">
        <f t="shared" si="852"/>
        <v>91.951452353558992</v>
      </c>
      <c r="CV73" s="129">
        <f t="shared" si="1168"/>
        <v>2309.301702303359</v>
      </c>
      <c r="CW73" s="124">
        <f t="shared" si="1169"/>
        <v>2909.7201449022327</v>
      </c>
      <c r="CX73" s="123">
        <v>88.32208</v>
      </c>
      <c r="CY73" s="60">
        <v>6.4475118399999998</v>
      </c>
      <c r="CZ73" s="60">
        <f t="shared" si="853"/>
        <v>0.1247271165448</v>
      </c>
      <c r="DA73" s="60">
        <f t="shared" si="854"/>
        <v>3.77352235957312</v>
      </c>
      <c r="DB73" s="60">
        <v>4.738479592</v>
      </c>
      <c r="DC73" s="124">
        <v>119.4096857184</v>
      </c>
      <c r="DD73" s="123">
        <v>2.89072</v>
      </c>
      <c r="DE73" s="60">
        <v>0.21102256</v>
      </c>
      <c r="DF73" s="60">
        <f t="shared" si="855"/>
        <v>4.0822314232000006E-3</v>
      </c>
      <c r="DG73" s="60">
        <f t="shared" si="856"/>
        <v>0.12350475164608</v>
      </c>
      <c r="DH73" s="60">
        <v>0.15508712799999999</v>
      </c>
      <c r="DI73" s="124">
        <v>3.9081956255999994</v>
      </c>
      <c r="DJ73" s="59">
        <v>67.069730847239995</v>
      </c>
      <c r="DK73" s="60">
        <v>14.755340786392798</v>
      </c>
      <c r="DL73" s="60">
        <v>1.1050034091824827</v>
      </c>
      <c r="DM73" s="60">
        <v>45.141483555927422</v>
      </c>
      <c r="DN73" s="60">
        <f t="shared" si="857"/>
        <v>4.4678331934643607</v>
      </c>
      <c r="DO73" s="60">
        <f t="shared" si="858"/>
        <v>14.126575863991928</v>
      </c>
      <c r="DP73" s="60">
        <v>9.3492237777082146</v>
      </c>
      <c r="DQ73" s="60">
        <f t="shared" si="859"/>
        <v>0.18086073397976543</v>
      </c>
      <c r="DR73" s="60">
        <f t="shared" si="860"/>
        <v>5.471801501931731</v>
      </c>
      <c r="DS73" s="60">
        <v>6.8710391188225461</v>
      </c>
      <c r="DT73" s="62">
        <v>173.15018579432811</v>
      </c>
      <c r="DU73" s="123">
        <v>122</v>
      </c>
      <c r="DV73" s="60">
        <v>26.84</v>
      </c>
      <c r="DW73" s="60">
        <v>82.112465999999998</v>
      </c>
      <c r="DX73" s="60">
        <f t="shared" si="861"/>
        <v>8.1269992098839996</v>
      </c>
      <c r="DY73" s="60">
        <f t="shared" si="862"/>
        <v>25.696275110039998</v>
      </c>
      <c r="DZ73" s="60">
        <v>2.3909879725000001</v>
      </c>
      <c r="EA73" s="60">
        <v>1.3038135012500001</v>
      </c>
      <c r="EB73" s="60"/>
      <c r="EC73" s="60">
        <v>17.12925052558375</v>
      </c>
      <c r="ED73" s="60">
        <f t="shared" si="863"/>
        <v>0.33136535141741763</v>
      </c>
      <c r="EE73" s="60">
        <f t="shared" si="864"/>
        <v>10.025202196607351</v>
      </c>
      <c r="EF73" s="60">
        <v>12.588825899966688</v>
      </c>
      <c r="EG73" s="124">
        <v>317.23841267916055</v>
      </c>
      <c r="EH73" s="128">
        <v>711.73209491190539</v>
      </c>
      <c r="EI73" s="129">
        <v>156.58106088061911</v>
      </c>
      <c r="EJ73" s="129">
        <v>1022.7337878376551</v>
      </c>
      <c r="EK73" s="129">
        <v>479.03342167674253</v>
      </c>
      <c r="EL73" s="129">
        <f t="shared" si="865"/>
        <v>47.41185387703392</v>
      </c>
      <c r="EM73" s="129">
        <v>149.90871897951982</v>
      </c>
      <c r="EN73" s="129">
        <v>173.01586666740522</v>
      </c>
      <c r="EO73" s="129">
        <f t="shared" si="866"/>
        <v>3.3469919406809541</v>
      </c>
      <c r="EP73" s="129">
        <f t="shared" si="867"/>
        <v>101.26065025269892</v>
      </c>
      <c r="EQ73" s="129">
        <v>2543.0962319743271</v>
      </c>
      <c r="ER73" s="124">
        <v>3204.3012522876525</v>
      </c>
      <c r="ES73" s="123">
        <v>167.13</v>
      </c>
      <c r="ET73" s="60">
        <v>36.768599999999999</v>
      </c>
      <c r="EU73" s="60">
        <v>112.48734789</v>
      </c>
      <c r="EV73" s="60">
        <f t="shared" si="868"/>
        <v>11.13332277006486</v>
      </c>
      <c r="EW73" s="60">
        <f t="shared" si="869"/>
        <v>35.201790648696601</v>
      </c>
      <c r="EX73" s="60">
        <v>12.937927951624999</v>
      </c>
      <c r="EY73" s="60">
        <v>24.040642936438601</v>
      </c>
      <c r="EZ73" s="60">
        <f t="shared" si="870"/>
        <v>0.46506623760540478</v>
      </c>
      <c r="FA73" s="60">
        <f t="shared" si="871"/>
        <v>14.070219010123548</v>
      </c>
      <c r="FB73" s="60">
        <v>17.668225938903198</v>
      </c>
      <c r="FC73" s="124">
        <v>445.23929366036015</v>
      </c>
      <c r="FD73" s="123">
        <v>0.83333333333333293</v>
      </c>
      <c r="FE73" s="60">
        <v>6.0833333333333302E-2</v>
      </c>
      <c r="FF73" s="60">
        <f t="shared" si="872"/>
        <v>1.1768208333333328E-3</v>
      </c>
      <c r="FG73" s="60">
        <f t="shared" si="873"/>
        <v>3.5603803333333316E-2</v>
      </c>
      <c r="FH73" s="60">
        <v>4.4708333333333301E-2</v>
      </c>
      <c r="FI73" s="124">
        <v>1.1266499999999995</v>
      </c>
      <c r="FJ73" s="123">
        <v>1079.3261325000001</v>
      </c>
      <c r="FK73" s="60">
        <v>78.790807672499994</v>
      </c>
      <c r="FL73" s="60">
        <f t="shared" si="874"/>
        <v>1.5242081744245124</v>
      </c>
      <c r="FM73" s="60">
        <f t="shared" si="875"/>
        <v>46.113738424868728</v>
      </c>
      <c r="FN73" s="60">
        <v>57.905999999999999</v>
      </c>
      <c r="FO73" s="124">
        <v>1459.227528207</v>
      </c>
      <c r="FP73" s="123">
        <v>839.88712500000008</v>
      </c>
      <c r="FQ73" s="60">
        <v>61.311760124999999</v>
      </c>
      <c r="FR73" s="60">
        <f t="shared" si="876"/>
        <v>1.1860759996181252</v>
      </c>
      <c r="FS73" s="60">
        <f t="shared" si="877"/>
        <v>35.883811224838503</v>
      </c>
      <c r="FT73" s="60">
        <v>45.059944256249999</v>
      </c>
      <c r="FU73" s="62">
        <v>1135.5105952575</v>
      </c>
      <c r="FV73" s="132">
        <f t="shared" si="1170"/>
        <v>4315.4641714686104</v>
      </c>
      <c r="FW73" s="133">
        <f t="shared" si="1171"/>
        <v>1218.9345848612616</v>
      </c>
      <c r="FX73" s="133">
        <f t="shared" si="1172"/>
        <v>128.89176786200863</v>
      </c>
      <c r="FY73" s="133">
        <f t="shared" si="1173"/>
        <v>759.47783333333325</v>
      </c>
      <c r="FZ73" s="133">
        <f t="shared" si="1174"/>
        <v>687.02</v>
      </c>
      <c r="GA73" s="133">
        <f t="shared" si="1175"/>
        <v>70.599999999999994</v>
      </c>
      <c r="GB73" s="133">
        <f t="shared" si="1176"/>
        <v>88.32208</v>
      </c>
      <c r="GC73" s="133">
        <f t="shared" si="1177"/>
        <v>2.89072</v>
      </c>
      <c r="GD73" s="133">
        <f t="shared" si="1178"/>
        <v>1079.3261325000001</v>
      </c>
      <c r="GE73" s="133">
        <f t="shared" si="1179"/>
        <v>839.88712500000008</v>
      </c>
      <c r="GF73" s="133">
        <f t="shared" si="1180"/>
        <v>2380.7673008192314</v>
      </c>
      <c r="GG73" s="134">
        <f t="shared" si="1181"/>
        <v>908.94552932441172</v>
      </c>
      <c r="GH73" s="134">
        <f t="shared" si="1182"/>
        <v>235.63406283128262</v>
      </c>
      <c r="GI73" s="133">
        <f t="shared" si="1183"/>
        <v>844.72546532914373</v>
      </c>
      <c r="GJ73" s="134">
        <f t="shared" si="1184"/>
        <v>603.15675604355374</v>
      </c>
      <c r="GK73" s="135">
        <f t="shared" si="1185"/>
        <v>16.341214126792281</v>
      </c>
      <c r="GL73" s="132">
        <f t="shared" si="1186"/>
        <v>12416.307181173588</v>
      </c>
      <c r="GM73" s="136">
        <f t="shared" si="1187"/>
        <v>15644.547048278722</v>
      </c>
      <c r="GN73" s="114">
        <f t="shared" si="1188"/>
        <v>13484.749365421223</v>
      </c>
      <c r="GO73" s="115">
        <f t="shared" si="1189"/>
        <v>7237.815538521334</v>
      </c>
      <c r="GP73" s="115">
        <f t="shared" si="1190"/>
        <v>477.04994721816439</v>
      </c>
      <c r="GQ73" s="30">
        <f t="shared" si="1191"/>
        <v>0.53674082790750088</v>
      </c>
      <c r="GR73" s="31">
        <f t="shared" si="1192"/>
        <v>3.5376997695000377E-2</v>
      </c>
      <c r="GS73" s="137">
        <f t="shared" si="878"/>
        <v>1.0895871846760607</v>
      </c>
      <c r="GT73" s="116">
        <f t="shared" si="1193"/>
        <v>15644.547048278722</v>
      </c>
      <c r="GU73" s="115">
        <f t="shared" si="1318"/>
        <v>7342.7337356140852</v>
      </c>
      <c r="GV73" s="115">
        <f t="shared" si="1319"/>
        <v>479.89247647330524</v>
      </c>
      <c r="GW73" s="24">
        <f t="shared" si="1306"/>
        <v>0.46934779977678953</v>
      </c>
      <c r="GX73" s="117">
        <f t="shared" si="1307"/>
        <v>3.0674744049307902E-2</v>
      </c>
      <c r="GY73" s="137">
        <f t="shared" si="879"/>
        <v>1.0782983180782608</v>
      </c>
      <c r="GZ73" s="114">
        <f t="shared" si="1308"/>
        <v>10762.091310809821</v>
      </c>
      <c r="HA73" s="115">
        <f t="shared" si="1194"/>
        <v>5994.4980789141719</v>
      </c>
      <c r="HB73" s="115">
        <f t="shared" si="1195"/>
        <v>313.58025663784235</v>
      </c>
      <c r="HC73" s="30">
        <f t="shared" si="1196"/>
        <v>0.55700122827364307</v>
      </c>
      <c r="HD73" s="31">
        <f t="shared" si="1197"/>
        <v>2.9137483373967602E-2</v>
      </c>
      <c r="HE73" s="137">
        <f t="shared" si="880"/>
        <v>1.0917954886451073</v>
      </c>
      <c r="HF73" s="114">
        <f t="shared" si="1198"/>
        <v>12310.714923314539</v>
      </c>
      <c r="HG73" s="115">
        <f t="shared" si="1199"/>
        <v>7180.7835405854639</v>
      </c>
      <c r="HH73" s="115">
        <f t="shared" si="1200"/>
        <v>365.72987766926059</v>
      </c>
      <c r="HI73" s="30">
        <f t="shared" si="1201"/>
        <v>0.58329541259916595</v>
      </c>
      <c r="HJ73" s="31">
        <f t="shared" si="1202"/>
        <v>2.9708256583590144E-2</v>
      </c>
      <c r="HK73" s="138">
        <f t="shared" si="881"/>
        <v>1.0960042000990875</v>
      </c>
      <c r="HL73" s="29">
        <f t="shared" si="1203"/>
        <v>3.4094472605868003</v>
      </c>
      <c r="HM73" s="30">
        <f t="shared" si="1204"/>
        <v>3.9806658648104656</v>
      </c>
      <c r="HN73" s="30">
        <f t="shared" si="1205"/>
        <v>2.72686841244002</v>
      </c>
      <c r="HO73" s="31">
        <f t="shared" si="1206"/>
        <v>3.1310647988430729</v>
      </c>
      <c r="HR73" s="32">
        <f t="shared" si="1207"/>
        <v>941.49639815181877</v>
      </c>
      <c r="HS73" s="33">
        <f t="shared" si="882"/>
        <v>1089.0288837422088</v>
      </c>
      <c r="HT73" s="33">
        <f t="shared" si="1208"/>
        <v>41.388588120173218</v>
      </c>
      <c r="HU73" s="33">
        <f t="shared" si="883"/>
        <v>47.79968041998805</v>
      </c>
      <c r="HV73" s="33">
        <f t="shared" si="1209"/>
        <v>1229.0663591307282</v>
      </c>
      <c r="HW73" s="30">
        <f t="shared" si="1038"/>
        <v>0.76602568376999869</v>
      </c>
      <c r="HX73" s="31">
        <f t="shared" si="1039"/>
        <v>3.3674819762739082E-2</v>
      </c>
      <c r="HY73" s="139">
        <f t="shared" si="884"/>
        <v>1.1252524542280071</v>
      </c>
      <c r="HZ73" s="32">
        <f t="shared" si="1210"/>
        <v>1212.3295019943801</v>
      </c>
      <c r="IA73" s="33">
        <f t="shared" si="885"/>
        <v>1402.3015349568996</v>
      </c>
      <c r="IB73" s="33">
        <f t="shared" si="1211"/>
        <v>61.602918622483578</v>
      </c>
      <c r="IC73" s="33">
        <f t="shared" si="886"/>
        <v>71.145210717106281</v>
      </c>
      <c r="ID73" s="33">
        <f t="shared" si="1212"/>
        <v>1633.1868307672419</v>
      </c>
      <c r="IE73" s="30">
        <f t="shared" si="1043"/>
        <v>0.74230913399225085</v>
      </c>
      <c r="IF73" s="31">
        <f t="shared" si="1044"/>
        <v>3.7719455889528346E-2</v>
      </c>
      <c r="IG73" s="139">
        <f t="shared" si="887"/>
        <v>1.1221625850138737</v>
      </c>
      <c r="IH73" s="32">
        <f t="shared" si="1213"/>
        <v>45.263490425294314</v>
      </c>
      <c r="II73" s="33">
        <f t="shared" si="888"/>
        <v>52.356279374937934</v>
      </c>
      <c r="IJ73" s="33">
        <f t="shared" si="1214"/>
        <v>88.34926154674902</v>
      </c>
      <c r="IK73" s="33">
        <f t="shared" si="889"/>
        <v>102.03456216034044</v>
      </c>
      <c r="IL73" s="33">
        <f t="shared" si="1215"/>
        <v>931.77336675133631</v>
      </c>
      <c r="IM73" s="30">
        <f t="shared" si="1216"/>
        <v>4.8577789450139811E-2</v>
      </c>
      <c r="IN73" s="31">
        <f t="shared" si="1217"/>
        <v>9.4818401876823458E-2</v>
      </c>
      <c r="IO73" s="139">
        <f t="shared" si="890"/>
        <v>1.0222995100575569</v>
      </c>
      <c r="IP73" s="32">
        <f t="shared" si="1218"/>
        <v>40.94460125975813</v>
      </c>
      <c r="IQ73" s="33">
        <f t="shared" si="891"/>
        <v>47.360620277162234</v>
      </c>
      <c r="IR73" s="33">
        <f t="shared" si="1219"/>
        <v>1.797437944088718</v>
      </c>
      <c r="IS73" s="33">
        <f t="shared" si="892"/>
        <v>2.0758610816280605</v>
      </c>
      <c r="IT73" s="33">
        <f t="shared" si="1220"/>
        <v>56.313284728580918</v>
      </c>
      <c r="IU73" s="30">
        <f t="shared" si="1221"/>
        <v>0.72708600567527093</v>
      </c>
      <c r="IV73" s="31">
        <f t="shared" si="1222"/>
        <v>3.191854200571001E-2</v>
      </c>
      <c r="IW73" s="139">
        <f t="shared" si="893"/>
        <v>1.1188785592459995</v>
      </c>
      <c r="IX73" s="32">
        <f t="shared" si="1223"/>
        <v>35.810208550321597</v>
      </c>
      <c r="IY73" s="33">
        <f t="shared" si="894"/>
        <v>41.421668230156996</v>
      </c>
      <c r="IZ73" s="33">
        <f t="shared" si="1224"/>
        <v>0.97019933869999997</v>
      </c>
      <c r="JA73" s="33">
        <f t="shared" si="895"/>
        <v>1.1204832162646301</v>
      </c>
      <c r="JB73" s="33">
        <f t="shared" si="1225"/>
        <v>737.17245999999989</v>
      </c>
      <c r="JC73" s="30">
        <f t="shared" si="1226"/>
        <v>4.8577789450139797E-2</v>
      </c>
      <c r="JD73" s="31">
        <f t="shared" si="1227"/>
        <v>1.3161090400745574E-3</v>
      </c>
      <c r="JE73" s="139">
        <f t="shared" si="1228"/>
        <v>1.0078160048971445</v>
      </c>
      <c r="JF73" s="32">
        <f t="shared" si="1229"/>
        <v>3.6799521464479996</v>
      </c>
      <c r="JG73" s="33">
        <f t="shared" si="896"/>
        <v>4.2566006477964011</v>
      </c>
      <c r="JH73" s="33">
        <f t="shared" si="1230"/>
        <v>9.9700260999999998E-2</v>
      </c>
      <c r="JI73" s="33">
        <f t="shared" si="897"/>
        <v>0.1151438314289</v>
      </c>
      <c r="JJ73" s="33">
        <f t="shared" si="1231"/>
        <v>75.753799999999998</v>
      </c>
      <c r="JK73" s="30">
        <f t="shared" si="1232"/>
        <v>4.857778945013979E-2</v>
      </c>
      <c r="JL73" s="31">
        <f t="shared" si="1233"/>
        <v>1.3161090400745574E-3</v>
      </c>
      <c r="JM73" s="139">
        <f t="shared" si="1234"/>
        <v>1.0078160048971445</v>
      </c>
      <c r="JN73" s="32">
        <f t="shared" si="1235"/>
        <v>1706.3019516463969</v>
      </c>
      <c r="JO73" s="33">
        <f t="shared" si="898"/>
        <v>1973.6794674693874</v>
      </c>
      <c r="JP73" s="33">
        <f t="shared" si="1236"/>
        <v>108.35437532991438</v>
      </c>
      <c r="JQ73" s="33">
        <f t="shared" si="899"/>
        <v>125.13846806851812</v>
      </c>
      <c r="JR73" s="33">
        <f t="shared" si="1237"/>
        <v>2309.3017023033594</v>
      </c>
      <c r="JS73" s="30">
        <f t="shared" si="1238"/>
        <v>0.7388822127245156</v>
      </c>
      <c r="JT73" s="31">
        <f t="shared" si="1239"/>
        <v>4.692083984601874E-2</v>
      </c>
      <c r="JU73" s="139">
        <f t="shared" si="900"/>
        <v>1.1230508808260802</v>
      </c>
      <c r="JV73" s="32">
        <f t="shared" si="1240"/>
        <v>4.6036972786792063</v>
      </c>
      <c r="JW73" s="33">
        <f t="shared" si="901"/>
        <v>5.325096642248238</v>
      </c>
      <c r="JX73" s="33">
        <f t="shared" si="1241"/>
        <v>0.1247271165448</v>
      </c>
      <c r="JY73" s="33">
        <f t="shared" si="902"/>
        <v>0.14404734689758952</v>
      </c>
      <c r="JZ73" s="33">
        <f t="shared" si="1242"/>
        <v>94.769591840000004</v>
      </c>
      <c r="KA73" s="30">
        <f t="shared" si="1243"/>
        <v>4.857778945013979E-2</v>
      </c>
      <c r="KB73" s="31">
        <f t="shared" si="1244"/>
        <v>1.3161090400745572E-3</v>
      </c>
      <c r="KC73" s="139">
        <f t="shared" si="903"/>
        <v>1.0078160048971445</v>
      </c>
      <c r="KD73" s="32">
        <f t="shared" si="1245"/>
        <v>0.15067579700821759</v>
      </c>
      <c r="KE73" s="33">
        <f t="shared" si="904"/>
        <v>0.17428669439940531</v>
      </c>
      <c r="KF73" s="33">
        <f t="shared" si="1246"/>
        <v>4.0822314232000006E-3</v>
      </c>
      <c r="KG73" s="33">
        <f t="shared" si="905"/>
        <v>4.7145690706536809E-3</v>
      </c>
      <c r="KH73" s="33">
        <f t="shared" si="1247"/>
        <v>3.1017425599999995</v>
      </c>
      <c r="KI73" s="30">
        <f t="shared" si="1248"/>
        <v>4.8577789450139804E-2</v>
      </c>
      <c r="KJ73" s="31">
        <f t="shared" si="1249"/>
        <v>1.3161090400745578E-3</v>
      </c>
      <c r="KK73" s="139">
        <f t="shared" si="906"/>
        <v>1.0078160048971445</v>
      </c>
      <c r="KL73" s="32">
        <f t="shared" si="1250"/>
        <v>105.73509202005965</v>
      </c>
      <c r="KM73" s="33">
        <f t="shared" si="907"/>
        <v>122.303780939603</v>
      </c>
      <c r="KN73" s="33">
        <f t="shared" si="1251"/>
        <v>4.6486939274441266</v>
      </c>
      <c r="KO73" s="33">
        <f t="shared" si="908"/>
        <v>5.3687766168052216</v>
      </c>
      <c r="KP73" s="33">
        <f t="shared" si="1252"/>
        <v>137.42078237645086</v>
      </c>
      <c r="KQ73" s="30">
        <f t="shared" si="1253"/>
        <v>0.76942577528345502</v>
      </c>
      <c r="KR73" s="31">
        <f t="shared" si="1254"/>
        <v>3.3828172471828039E-2</v>
      </c>
      <c r="KS73" s="139">
        <f t="shared" si="909"/>
        <v>1.1258090029028036</v>
      </c>
      <c r="KT73" s="32">
        <f t="shared" si="1255"/>
        <v>192.42020231410979</v>
      </c>
      <c r="KU73" s="33">
        <f t="shared" si="910"/>
        <v>222.57244801673079</v>
      </c>
      <c r="KV73" s="33">
        <f t="shared" si="1256"/>
        <v>8.4583645613014173</v>
      </c>
      <c r="KW73" s="33">
        <f t="shared" si="911"/>
        <v>9.768565231847008</v>
      </c>
      <c r="KX73" s="33">
        <f t="shared" si="1257"/>
        <v>251.77651799933378</v>
      </c>
      <c r="KY73" s="30">
        <f t="shared" si="1087"/>
        <v>0.764249993776699</v>
      </c>
      <c r="KZ73" s="31">
        <f t="shared" si="1088"/>
        <v>3.3594731663275285E-2</v>
      </c>
      <c r="LA73" s="139">
        <f t="shared" si="912"/>
        <v>1.1249617979594499</v>
      </c>
      <c r="LB73" s="32">
        <f t="shared" si="1258"/>
        <v>1174.7397862558314</v>
      </c>
      <c r="LC73" s="33">
        <f t="shared" si="913"/>
        <v>1358.8215107621202</v>
      </c>
      <c r="LD73" s="33">
        <f t="shared" si="1259"/>
        <v>50.758845817714871</v>
      </c>
      <c r="LE73" s="33">
        <f t="shared" si="914"/>
        <v>58.621391034878904</v>
      </c>
      <c r="LF73" s="33">
        <f t="shared" si="1260"/>
        <v>2543.0962319743271</v>
      </c>
      <c r="LG73" s="30">
        <f t="shared" si="1261"/>
        <v>0.46193288774755675</v>
      </c>
      <c r="LH73" s="31">
        <f t="shared" si="1262"/>
        <v>1.9959467195745224E-2</v>
      </c>
      <c r="LI73" s="139">
        <f t="shared" si="915"/>
        <v>1.075476604978663</v>
      </c>
      <c r="LJ73" s="32">
        <f t="shared" si="1263"/>
        <v>264.01045178376057</v>
      </c>
      <c r="LK73" s="33">
        <f t="shared" si="916"/>
        <v>305.38088957827586</v>
      </c>
      <c r="LL73" s="33">
        <f t="shared" si="1264"/>
        <v>11.598389007670264</v>
      </c>
      <c r="LM73" s="33">
        <f t="shared" si="917"/>
        <v>13.394979464958388</v>
      </c>
      <c r="LN73" s="33">
        <f t="shared" si="1265"/>
        <v>353.3645187780636</v>
      </c>
      <c r="LO73" s="30">
        <f t="shared" si="1097"/>
        <v>0.74713344932510517</v>
      </c>
      <c r="LP73" s="31">
        <f t="shared" si="1098"/>
        <v>3.2822732309903541E-2</v>
      </c>
      <c r="LQ73" s="139">
        <f t="shared" si="918"/>
        <v>1.1221600527440481</v>
      </c>
      <c r="LR73" s="32">
        <f t="shared" si="1266"/>
        <v>4.3436640066666643E-2</v>
      </c>
      <c r="LS73" s="33">
        <f t="shared" si="919"/>
        <v>5.0243161565113312E-2</v>
      </c>
      <c r="LT73" s="33">
        <f t="shared" si="1267"/>
        <v>1.1768208333333328E-3</v>
      </c>
      <c r="LU73" s="33">
        <f t="shared" si="920"/>
        <v>1.359110380416666E-3</v>
      </c>
      <c r="LV73" s="33">
        <f t="shared" si="1268"/>
        <v>0.89416666666666633</v>
      </c>
      <c r="LW73" s="30">
        <f t="shared" si="1269"/>
        <v>4.857778945013979E-2</v>
      </c>
      <c r="LX73" s="31">
        <f t="shared" si="1270"/>
        <v>1.3161090400745572E-3</v>
      </c>
      <c r="LY73" s="139">
        <f t="shared" si="921"/>
        <v>1.0078160048971445</v>
      </c>
      <c r="LZ73" s="32">
        <f t="shared" si="1271"/>
        <v>56.258760878339849</v>
      </c>
      <c r="MA73" s="33">
        <f t="shared" si="922"/>
        <v>65.07450870797571</v>
      </c>
      <c r="MB73" s="33">
        <f t="shared" si="1272"/>
        <v>1.5242081744245124</v>
      </c>
      <c r="MC73" s="33">
        <f t="shared" si="923"/>
        <v>1.7603080206428694</v>
      </c>
      <c r="MD73" s="33">
        <f t="shared" si="1273"/>
        <v>1158.1170858785715</v>
      </c>
      <c r="ME73" s="30">
        <f t="shared" si="1107"/>
        <v>4.8577783338427126E-2</v>
      </c>
      <c r="MF73" s="31">
        <f t="shared" si="1108"/>
        <v>1.3161088744910595E-3</v>
      </c>
      <c r="MG73" s="139">
        <f t="shared" si="924"/>
        <v>1.0078160039137902</v>
      </c>
      <c r="MH73" s="32">
        <f t="shared" si="1274"/>
        <v>43.778249694302971</v>
      </c>
      <c r="MI73" s="33">
        <f t="shared" si="925"/>
        <v>50.63830142140025</v>
      </c>
      <c r="MJ73" s="33">
        <f t="shared" si="1275"/>
        <v>1.1860759996181252</v>
      </c>
      <c r="MK73" s="33">
        <f t="shared" si="926"/>
        <v>1.3697991719589728</v>
      </c>
      <c r="ML73" s="33">
        <f t="shared" si="1276"/>
        <v>901.19888512500006</v>
      </c>
      <c r="MM73" s="30">
        <f t="shared" si="1277"/>
        <v>4.857778945013979E-2</v>
      </c>
      <c r="MN73" s="31">
        <f t="shared" si="1278"/>
        <v>1.3161090400745574E-3</v>
      </c>
      <c r="MO73" s="139">
        <f t="shared" si="1279"/>
        <v>1.0078160048971445</v>
      </c>
      <c r="MP73" s="34">
        <v>3.1291183565089788</v>
      </c>
      <c r="MQ73" s="35">
        <v>3.6916183565089793</v>
      </c>
      <c r="MR73" s="35">
        <v>2.4975999999999998</v>
      </c>
      <c r="MS73" s="36">
        <v>2.8567999999999998</v>
      </c>
      <c r="MT73" s="34">
        <f t="shared" si="1280"/>
        <v>1.0895871846760607</v>
      </c>
      <c r="MU73" s="35">
        <f t="shared" si="1157"/>
        <v>1.0782983180782608</v>
      </c>
      <c r="MV73" s="35">
        <f t="shared" si="1281"/>
        <v>1.0917954886451073</v>
      </c>
      <c r="MW73" s="36">
        <f t="shared" si="1282"/>
        <v>1.0960042000990875</v>
      </c>
      <c r="MX73" s="41">
        <f t="shared" si="1283"/>
        <v>3.4094472605868003</v>
      </c>
      <c r="MY73" s="271">
        <f t="shared" si="1284"/>
        <v>3.9806658648104656</v>
      </c>
      <c r="MZ73" s="42">
        <f t="shared" si="1285"/>
        <v>2.72686841244002</v>
      </c>
      <c r="NA73" s="140">
        <f t="shared" si="1286"/>
        <v>3.1310647988430729</v>
      </c>
      <c r="NB73" s="34">
        <f t="shared" si="1287"/>
        <v>1.0895979356103307</v>
      </c>
      <c r="NC73" s="35">
        <f t="shared" si="1158"/>
        <v>1.0782201787649865</v>
      </c>
      <c r="ND73" s="35">
        <f t="shared" si="1288"/>
        <v>1.0918078545543985</v>
      </c>
      <c r="NE73" s="141">
        <f t="shared" si="1159"/>
        <v>1.0960130142445277</v>
      </c>
      <c r="NF73" s="37">
        <f t="shared" si="1289"/>
        <v>3.4094809015325742</v>
      </c>
      <c r="NG73" s="38">
        <f t="shared" si="1160"/>
        <v>3.9803774042872178</v>
      </c>
      <c r="NH73" s="38">
        <f t="shared" si="1290"/>
        <v>2.7268992975350659</v>
      </c>
      <c r="NI73" s="39">
        <f t="shared" si="1161"/>
        <v>3.1310899790937663</v>
      </c>
      <c r="NJ73" s="118">
        <f t="shared" si="1309"/>
        <v>-3.3640945773960595E-5</v>
      </c>
      <c r="NK73" s="118">
        <f t="shared" si="1310"/>
        <v>2.8846052324782434E-4</v>
      </c>
      <c r="NL73" s="118">
        <f t="shared" si="1311"/>
        <v>-3.0885095045896094E-5</v>
      </c>
      <c r="NM73" s="118">
        <f t="shared" si="1312"/>
        <v>-2.5180250693424E-5</v>
      </c>
      <c r="NN73" s="119">
        <f t="shared" si="1291"/>
        <v>0.40419068155870019</v>
      </c>
      <c r="NO73" s="120">
        <f t="shared" si="1292"/>
        <v>0.53560820182712188</v>
      </c>
      <c r="NP73" s="120">
        <f t="shared" si="1328"/>
        <v>0.27839092243880842</v>
      </c>
      <c r="NQ73" s="120">
        <f t="shared" si="1294"/>
        <v>1.8461496227558993E-2</v>
      </c>
      <c r="NR73" s="120">
        <f>R73*JE73+0.004</f>
        <v>0.24779069158461928</v>
      </c>
      <c r="NS73" s="120">
        <f t="shared" si="1295"/>
        <v>2.5094618521938897E-2</v>
      </c>
      <c r="NT73" s="120">
        <f t="shared" si="1296"/>
        <v>0.75918239543843025</v>
      </c>
      <c r="NU73" s="120">
        <f t="shared" si="1297"/>
        <v>2.7916503335650902E-2</v>
      </c>
      <c r="NV73" s="120">
        <f t="shared" si="1298"/>
        <v>1.0078160048971445E-3</v>
      </c>
      <c r="NW73" s="120">
        <f t="shared" si="1299"/>
        <v>4.5257521916692703E-2</v>
      </c>
      <c r="NX73" s="120">
        <f t="shared" si="1300"/>
        <v>8.2797188329815516E-2</v>
      </c>
      <c r="NY73" s="120">
        <f t="shared" si="1301"/>
        <v>0.79940176048064016</v>
      </c>
      <c r="NZ73" s="120">
        <f t="shared" si="1302"/>
        <v>0.11591913344846017</v>
      </c>
      <c r="OA73" s="120">
        <f t="shared" si="1303"/>
        <v>2.0156320097942891E-4</v>
      </c>
      <c r="OB73" s="120">
        <f t="shared" si="1304"/>
        <v>0.34114571732481802</v>
      </c>
      <c r="OC73" s="121">
        <f t="shared" si="1305"/>
        <v>0.29801119264808568</v>
      </c>
      <c r="OD73" s="4"/>
      <c r="OE73" s="4">
        <f t="shared" si="927"/>
        <v>16891.975193046601</v>
      </c>
      <c r="OF73" s="4"/>
      <c r="OG73" s="4"/>
      <c r="OH73" s="4">
        <f t="shared" si="928"/>
        <v>0</v>
      </c>
      <c r="OI73" s="4"/>
      <c r="OJ73" s="583">
        <f t="shared" si="929"/>
        <v>15284.761754405983</v>
      </c>
      <c r="OK73" s="284">
        <f t="shared" si="930"/>
        <v>865.64519999999993</v>
      </c>
      <c r="OL73" s="584">
        <f t="shared" si="1329"/>
        <v>5.6634523580354083E-2</v>
      </c>
      <c r="OM73" s="585">
        <f t="shared" si="281"/>
        <v>1650.96</v>
      </c>
      <c r="ON73" s="284">
        <f t="shared" si="1330"/>
        <v>1733.508</v>
      </c>
      <c r="OO73" s="33">
        <f t="shared" si="1331"/>
        <v>2.0025617885942189</v>
      </c>
      <c r="OP73" s="586">
        <f t="shared" si="481"/>
        <v>5.6779609256901238E-2</v>
      </c>
      <c r="OQ73" s="33">
        <f t="shared" si="931"/>
        <v>0.22602065238622293</v>
      </c>
      <c r="OR73" s="39">
        <f t="shared" si="932"/>
        <v>0.47381134397084224</v>
      </c>
      <c r="OS73" s="587">
        <f t="shared" si="1317"/>
        <v>15284.761754405983</v>
      </c>
      <c r="OT73" s="284">
        <f t="shared" si="976"/>
        <v>88.955999999999989</v>
      </c>
      <c r="OU73" s="584">
        <f t="shared" si="1332"/>
        <v>5.819914070584551E-3</v>
      </c>
      <c r="OV73" s="585">
        <f t="shared" si="283"/>
        <v>151.1</v>
      </c>
      <c r="OW73" s="284">
        <f t="shared" si="1333"/>
        <v>158.655</v>
      </c>
      <c r="OX73" s="33">
        <f t="shared" si="1321"/>
        <v>1.7835221907459871</v>
      </c>
      <c r="OY73" s="30">
        <f t="shared" si="1322"/>
        <v>4.5600318225378026E-3</v>
      </c>
      <c r="OZ73" s="33">
        <f t="shared" si="1323"/>
        <v>1.8151963018425921E-2</v>
      </c>
      <c r="PA73" s="588">
        <f t="shared" si="1324"/>
        <v>4.3246581540364815E-2</v>
      </c>
      <c r="PB73" s="32">
        <f t="shared" si="933"/>
        <v>3.9806658648104656</v>
      </c>
      <c r="PC73" s="589">
        <f t="shared" si="934"/>
        <v>1.0613396410794391</v>
      </c>
      <c r="PD73" s="590">
        <f t="shared" si="1325"/>
        <v>4.2248384802151149</v>
      </c>
      <c r="PE73" s="591">
        <f t="shared" si="935"/>
        <v>0.40419068155870019</v>
      </c>
      <c r="PF73" s="592">
        <f t="shared" si="936"/>
        <v>0.53560820182712188</v>
      </c>
      <c r="PG73" s="592">
        <f t="shared" si="937"/>
        <v>0.27839092243880842</v>
      </c>
      <c r="PH73" s="592">
        <f t="shared" si="938"/>
        <v>1.8461496227558993E-2</v>
      </c>
      <c r="PI73" s="593">
        <f t="shared" si="284"/>
        <v>0.47381134397084224</v>
      </c>
      <c r="PJ73" s="593">
        <f t="shared" si="285"/>
        <v>4.3246581540364815E-2</v>
      </c>
      <c r="PK73" s="592">
        <f t="shared" si="939"/>
        <v>0.75918239543843025</v>
      </c>
      <c r="PL73" s="592">
        <f t="shared" si="940"/>
        <v>2.7916503335650902E-2</v>
      </c>
      <c r="PM73" s="592">
        <f t="shared" si="941"/>
        <v>1.0078160048971445E-3</v>
      </c>
      <c r="PN73" s="592">
        <f t="shared" si="942"/>
        <v>4.5257521916692703E-2</v>
      </c>
      <c r="PO73" s="592">
        <f t="shared" si="943"/>
        <v>8.2797188329815516E-2</v>
      </c>
      <c r="PP73" s="592">
        <f t="shared" si="944"/>
        <v>0.79940176048064016</v>
      </c>
      <c r="PQ73" s="592">
        <f t="shared" si="945"/>
        <v>0.11591913344846017</v>
      </c>
      <c r="PR73" s="592">
        <f t="shared" si="946"/>
        <v>2.0156320097942891E-4</v>
      </c>
      <c r="PS73" s="592">
        <f t="shared" si="947"/>
        <v>0.34114571732481802</v>
      </c>
      <c r="PT73" s="594">
        <f t="shared" si="948"/>
        <v>0.29801119264808568</v>
      </c>
      <c r="PU73" s="334"/>
      <c r="PV73" s="310">
        <f t="shared" si="286"/>
        <v>4.2245500196918666</v>
      </c>
      <c r="PW73" s="281">
        <f t="shared" si="287"/>
        <v>2.8846052324826843E-4</v>
      </c>
      <c r="PX73" s="4"/>
      <c r="QA73" s="133">
        <f t="shared" si="288"/>
        <v>951.45430801204179</v>
      </c>
      <c r="QB73" s="323">
        <f t="shared" si="289"/>
        <v>96.357061469614877</v>
      </c>
      <c r="QC73" s="258"/>
      <c r="QD73" s="323">
        <f t="shared" si="1326"/>
        <v>3839.7499999999995</v>
      </c>
      <c r="QF73" s="133">
        <f t="shared" si="949"/>
        <v>1819.3171080120412</v>
      </c>
      <c r="QH73" s="133">
        <f t="shared" si="290"/>
        <v>166.05606146961577</v>
      </c>
      <c r="QJ73" s="390">
        <f>'лист 1'!E116</f>
        <v>1650.96</v>
      </c>
      <c r="QK73" s="390">
        <f>'лист 1'!F116</f>
        <v>151.1</v>
      </c>
      <c r="QM73" s="389">
        <f t="shared" si="291"/>
        <v>0</v>
      </c>
      <c r="QN73" s="389">
        <f t="shared" si="292"/>
        <v>0</v>
      </c>
      <c r="QP73" s="4">
        <f t="shared" si="293"/>
        <v>15284.761754405983</v>
      </c>
      <c r="QQ73" s="4">
        <f t="shared" si="294"/>
        <v>16222.323554405986</v>
      </c>
      <c r="QS73" s="395">
        <f t="shared" si="295"/>
        <v>14.650356924278958</v>
      </c>
      <c r="QU73" s="5">
        <v>1</v>
      </c>
    </row>
    <row r="74" spans="1:463" ht="15.05" customHeight="1" x14ac:dyDescent="0.3">
      <c r="A74" s="452">
        <f t="shared" si="639"/>
        <v>63</v>
      </c>
      <c r="B74" s="25" t="s">
        <v>397</v>
      </c>
      <c r="C74" s="26">
        <v>9</v>
      </c>
      <c r="D74" s="256">
        <v>2138.08</v>
      </c>
      <c r="E74" s="27">
        <v>2138.08</v>
      </c>
      <c r="F74" s="28">
        <v>304.8</v>
      </c>
      <c r="G74" s="311">
        <f t="shared" si="280"/>
        <v>1833.28</v>
      </c>
      <c r="H74" s="27"/>
      <c r="I74" s="257"/>
      <c r="J74" s="32">
        <v>3.291281075163627</v>
      </c>
      <c r="K74" s="33">
        <v>3.8793810751636268</v>
      </c>
      <c r="L74" s="33">
        <v>2.6480000000000001</v>
      </c>
      <c r="M74" s="122">
        <v>3.0038</v>
      </c>
      <c r="N74" s="1">
        <v>0.35580000000000001</v>
      </c>
      <c r="O74" s="2">
        <v>0.64439999999999997</v>
      </c>
      <c r="P74" s="2">
        <v>0.28748107516362703</v>
      </c>
      <c r="Q74" s="2">
        <v>1.7299999999999999E-2</v>
      </c>
      <c r="R74" s="2">
        <v>0.25330000000000003</v>
      </c>
      <c r="S74" s="2">
        <v>2.5999999999999999E-2</v>
      </c>
      <c r="T74" s="2">
        <v>0.68089999999999995</v>
      </c>
      <c r="U74" s="2">
        <v>2.7E-2</v>
      </c>
      <c r="V74" s="2">
        <v>8.0000000000000004E-4</v>
      </c>
      <c r="W74" s="2">
        <v>4.0599999999999997E-2</v>
      </c>
      <c r="X74" s="2">
        <v>5.5399999999999998E-2</v>
      </c>
      <c r="Y74" s="2">
        <v>0.76700000000000002</v>
      </c>
      <c r="Z74" s="2">
        <v>7.3899999999999993E-2</v>
      </c>
      <c r="AA74" s="2">
        <v>5.0000000000000001E-4</v>
      </c>
      <c r="AB74" s="2">
        <v>0.3402</v>
      </c>
      <c r="AC74" s="3">
        <v>0.30880000000000002</v>
      </c>
      <c r="AD74" s="123">
        <v>293.25</v>
      </c>
      <c r="AE74" s="60">
        <v>64.515000000000001</v>
      </c>
      <c r="AF74" s="60">
        <v>197.37279225</v>
      </c>
      <c r="AG74" s="60">
        <f t="shared" si="832"/>
        <v>19.534774740151502</v>
      </c>
      <c r="AH74" s="60">
        <f t="shared" si="833"/>
        <v>61.765841606715</v>
      </c>
      <c r="AI74" s="60">
        <v>7.5342360849999999</v>
      </c>
      <c r="AJ74" s="60">
        <v>41.07505810406839</v>
      </c>
      <c r="AK74" s="60">
        <f t="shared" si="834"/>
        <v>0.79459699902320302</v>
      </c>
      <c r="AL74" s="60">
        <f t="shared" si="835"/>
        <v>24.039917106451899</v>
      </c>
      <c r="AM74" s="60">
        <v>30.187354321953418</v>
      </c>
      <c r="AN74" s="124">
        <v>760.7213289132261</v>
      </c>
      <c r="AO74" s="123">
        <v>506.92</v>
      </c>
      <c r="AP74" s="60">
        <v>111.5224</v>
      </c>
      <c r="AQ74" s="60">
        <v>341.18402675999999</v>
      </c>
      <c r="AR74" s="60">
        <f t="shared" si="836"/>
        <v>33.768347864544239</v>
      </c>
      <c r="AS74" s="60">
        <f t="shared" si="837"/>
        <v>106.7701293342744</v>
      </c>
      <c r="AT74" s="125">
        <v>59.407368467766702</v>
      </c>
      <c r="AU74" s="126">
        <v>21.035534541290232</v>
      </c>
      <c r="AV74" s="60">
        <v>74.389467051626966</v>
      </c>
      <c r="AW74" s="60">
        <f t="shared" si="838"/>
        <v>1.4390642401137237</v>
      </c>
      <c r="AX74" s="60">
        <f t="shared" si="839"/>
        <v>43.537774602371613</v>
      </c>
      <c r="AY74" s="60">
        <v>54.671163113969683</v>
      </c>
      <c r="AZ74" s="124">
        <v>1377.7133104720358</v>
      </c>
      <c r="BA74" s="127">
        <v>78</v>
      </c>
      <c r="BB74" s="60">
        <v>397.57899999999995</v>
      </c>
      <c r="BC74" s="60">
        <v>41.461802820859198</v>
      </c>
      <c r="BD74" s="61">
        <v>33.169442256687361</v>
      </c>
      <c r="BE74" s="61">
        <v>8.2923605641718368</v>
      </c>
      <c r="BF74" s="60">
        <v>15.54817875</v>
      </c>
      <c r="BG74" s="61">
        <v>12.438543000000001</v>
      </c>
      <c r="BH74" s="61">
        <v>3.1096357499999989</v>
      </c>
      <c r="BI74" s="60">
        <v>33.184995654672711</v>
      </c>
      <c r="BJ74" s="61">
        <f t="shared" si="840"/>
        <v>19.422116036818988</v>
      </c>
      <c r="BK74" s="60">
        <f t="shared" si="841"/>
        <v>0.64196374093964359</v>
      </c>
      <c r="BL74" s="60">
        <v>24.388698861276595</v>
      </c>
      <c r="BM74" s="124">
        <v>614.59521130417011</v>
      </c>
      <c r="BN74" s="123">
        <v>13.54</v>
      </c>
      <c r="BO74" s="60">
        <v>2.9787999999999997</v>
      </c>
      <c r="BP74" s="60">
        <v>9.1131376199999998</v>
      </c>
      <c r="BQ74" s="60">
        <f t="shared" si="842"/>
        <v>0.90196368280188</v>
      </c>
      <c r="BR74" s="60">
        <f t="shared" si="843"/>
        <v>2.8518652868027998</v>
      </c>
      <c r="BS74" s="60">
        <v>1.7651642998499999</v>
      </c>
      <c r="BT74" s="60">
        <v>1.9999884401490498</v>
      </c>
      <c r="BU74" s="60">
        <f t="shared" si="844"/>
        <v>3.868977637468337E-2</v>
      </c>
      <c r="BV74" s="60">
        <f t="shared" si="845"/>
        <v>1.170529234389154</v>
      </c>
      <c r="BW74" s="60">
        <v>1.4698545179999525</v>
      </c>
      <c r="BX74" s="124">
        <v>37.040333853598796</v>
      </c>
      <c r="BY74" s="59">
        <v>343.51</v>
      </c>
      <c r="BZ74" s="60">
        <v>25.076229999999999</v>
      </c>
      <c r="CA74" s="61">
        <f t="shared" si="846"/>
        <v>14.676314979639999</v>
      </c>
      <c r="CB74" s="61">
        <f t="shared" si="847"/>
        <v>0.48509966934999998</v>
      </c>
      <c r="CC74" s="60">
        <v>18.429311500000001</v>
      </c>
      <c r="CD74" s="62">
        <v>464.41864979999997</v>
      </c>
      <c r="CE74" s="123">
        <v>35.299999999999997</v>
      </c>
      <c r="CF74" s="60">
        <v>2.5768999999999997</v>
      </c>
      <c r="CG74" s="61">
        <f t="shared" si="848"/>
        <v>1.5081771091999998</v>
      </c>
      <c r="CH74" s="61">
        <f t="shared" si="849"/>
        <v>4.9850130499999999E-2</v>
      </c>
      <c r="CI74" s="60">
        <v>1.893845</v>
      </c>
      <c r="CJ74" s="124">
        <v>47.724893999999999</v>
      </c>
      <c r="CK74" s="128">
        <v>539.08984910083291</v>
      </c>
      <c r="CL74" s="129">
        <v>118.59976680218324</v>
      </c>
      <c r="CM74" s="129">
        <v>54.537172273406313</v>
      </c>
      <c r="CN74" s="130">
        <v>33.998341098241305</v>
      </c>
      <c r="CO74" s="131">
        <f t="shared" si="1167"/>
        <v>16.572491368337722</v>
      </c>
      <c r="CP74" s="129">
        <v>362.83604020686289</v>
      </c>
      <c r="CQ74" s="131">
        <f t="shared" si="850"/>
        <v>35.911334243434048</v>
      </c>
      <c r="CR74" s="129">
        <v>113.54591042233567</v>
      </c>
      <c r="CS74" s="129">
        <v>78.479586471979744</v>
      </c>
      <c r="CT74" s="131">
        <f t="shared" si="851"/>
        <v>1.5181876003004482</v>
      </c>
      <c r="CU74" s="131">
        <f t="shared" si="852"/>
        <v>45.931590615282644</v>
      </c>
      <c r="CV74" s="129">
        <f t="shared" si="1168"/>
        <v>1153.542414855265</v>
      </c>
      <c r="CW74" s="124">
        <f t="shared" si="1169"/>
        <v>1453.4634427176338</v>
      </c>
      <c r="CX74" s="123">
        <v>42.787440000000004</v>
      </c>
      <c r="CY74" s="60">
        <v>3.1234831199999999</v>
      </c>
      <c r="CZ74" s="60">
        <f t="shared" si="853"/>
        <v>6.0423780956400004E-2</v>
      </c>
      <c r="DA74" s="60">
        <f t="shared" si="854"/>
        <v>1.8280747186761599</v>
      </c>
      <c r="DB74" s="60">
        <v>2.2955461559999999</v>
      </c>
      <c r="DC74" s="124">
        <v>57.847763131200004</v>
      </c>
      <c r="DD74" s="123">
        <v>1.3989600000000002</v>
      </c>
      <c r="DE74" s="60">
        <v>0.10212408000000001</v>
      </c>
      <c r="DF74" s="60">
        <f t="shared" si="855"/>
        <v>1.9755903276000002E-3</v>
      </c>
      <c r="DG74" s="60">
        <f t="shared" si="856"/>
        <v>5.9769956053440002E-2</v>
      </c>
      <c r="DH74" s="60">
        <v>7.5054203999999999E-2</v>
      </c>
      <c r="DI74" s="124">
        <v>1.8913659408000001</v>
      </c>
      <c r="DJ74" s="59">
        <v>33.64283220758</v>
      </c>
      <c r="DK74" s="60">
        <v>7.4014230856675995</v>
      </c>
      <c r="DL74" s="60">
        <v>0.55445322677340314</v>
      </c>
      <c r="DM74" s="60">
        <v>22.643409145808342</v>
      </c>
      <c r="DN74" s="60">
        <f t="shared" si="857"/>
        <v>2.2411087767972351</v>
      </c>
      <c r="DO74" s="60">
        <f t="shared" si="858"/>
        <v>7.0860284580892623</v>
      </c>
      <c r="DP74" s="60">
        <v>4.6896745896055414</v>
      </c>
      <c r="DQ74" s="60">
        <f t="shared" si="859"/>
        <v>9.0721754935919205E-2</v>
      </c>
      <c r="DR74" s="60">
        <f t="shared" si="860"/>
        <v>2.7447164677092561</v>
      </c>
      <c r="DS74" s="60">
        <v>3.4465896127717444</v>
      </c>
      <c r="DT74" s="62">
        <v>86.854058241847952</v>
      </c>
      <c r="DU74" s="123">
        <v>45.59</v>
      </c>
      <c r="DV74" s="60">
        <v>10.0298</v>
      </c>
      <c r="DW74" s="60">
        <v>30.684486270000001</v>
      </c>
      <c r="DX74" s="60">
        <f t="shared" si="861"/>
        <v>3.0369663440869803</v>
      </c>
      <c r="DY74" s="60">
        <f t="shared" si="862"/>
        <v>9.6024031333337998</v>
      </c>
      <c r="DZ74" s="60">
        <v>0.88211286441666703</v>
      </c>
      <c r="EA74" s="60">
        <v>0.43835109093750002</v>
      </c>
      <c r="EB74" s="60"/>
      <c r="EC74" s="60">
        <v>6.3966067664508541</v>
      </c>
      <c r="ED74" s="60">
        <f t="shared" si="863"/>
        <v>0.12374235789699178</v>
      </c>
      <c r="EE74" s="60">
        <f t="shared" si="864"/>
        <v>3.7437292489871585</v>
      </c>
      <c r="EF74" s="60">
        <v>4.7010678495902516</v>
      </c>
      <c r="EG74" s="124">
        <v>118.46690980967433</v>
      </c>
      <c r="EH74" s="128">
        <v>357.98229890952382</v>
      </c>
      <c r="EI74" s="129">
        <v>78.75610576009521</v>
      </c>
      <c r="EJ74" s="129">
        <v>535.24466963287523</v>
      </c>
      <c r="EK74" s="129">
        <v>240.94106022795177</v>
      </c>
      <c r="EL74" s="129">
        <f t="shared" si="865"/>
        <v>23.8469004950013</v>
      </c>
      <c r="EM74" s="129">
        <v>75.40009538773522</v>
      </c>
      <c r="EN74" s="129">
        <v>88.543461820722513</v>
      </c>
      <c r="EO74" s="129">
        <f t="shared" si="866"/>
        <v>1.7128732689218771</v>
      </c>
      <c r="EP74" s="129">
        <f t="shared" si="867"/>
        <v>51.821654812890621</v>
      </c>
      <c r="EQ74" s="129">
        <v>1301.4675963511686</v>
      </c>
      <c r="ER74" s="124">
        <v>1639.8491714024726</v>
      </c>
      <c r="ES74" s="123">
        <v>59.3</v>
      </c>
      <c r="ET74" s="60">
        <v>13.045999999999999</v>
      </c>
      <c r="EU74" s="60">
        <v>39.912042900000003</v>
      </c>
      <c r="EV74" s="60">
        <f t="shared" si="868"/>
        <v>3.9502545339846007</v>
      </c>
      <c r="EW74" s="60">
        <f t="shared" si="869"/>
        <v>12.490074705126</v>
      </c>
      <c r="EX74" s="60">
        <v>4.56261571845</v>
      </c>
      <c r="EY74" s="60">
        <v>8.5279080791468491</v>
      </c>
      <c r="EZ74" s="60">
        <f t="shared" si="870"/>
        <v>0.1649723817910958</v>
      </c>
      <c r="FA74" s="60">
        <f t="shared" si="871"/>
        <v>4.9911117056661185</v>
      </c>
      <c r="FB74" s="60">
        <v>6.2674283348798401</v>
      </c>
      <c r="FC74" s="124">
        <v>157.93919403897206</v>
      </c>
      <c r="FD74" s="123">
        <v>0.83333333333333293</v>
      </c>
      <c r="FE74" s="60">
        <v>6.0833333333333302E-2</v>
      </c>
      <c r="FF74" s="60">
        <f t="shared" si="872"/>
        <v>1.1768208333333328E-3</v>
      </c>
      <c r="FG74" s="60">
        <f t="shared" si="873"/>
        <v>3.5603803333333316E-2</v>
      </c>
      <c r="FH74" s="60">
        <v>4.4708333333333301E-2</v>
      </c>
      <c r="FI74" s="124">
        <v>1.1266499999999995</v>
      </c>
      <c r="FJ74" s="123">
        <v>538.03767500000004</v>
      </c>
      <c r="FK74" s="60">
        <v>39.276750274999998</v>
      </c>
      <c r="FL74" s="60">
        <f t="shared" si="874"/>
        <v>0.75980873406987504</v>
      </c>
      <c r="FM74" s="60">
        <f t="shared" si="875"/>
        <v>22.9874250799487</v>
      </c>
      <c r="FN74" s="60">
        <v>28.865500000000001</v>
      </c>
      <c r="FO74" s="124">
        <v>727.41591033000009</v>
      </c>
      <c r="FP74" s="123">
        <v>418.67875000000004</v>
      </c>
      <c r="FQ74" s="60">
        <v>30.563548749999999</v>
      </c>
      <c r="FR74" s="60">
        <f t="shared" si="876"/>
        <v>0.59125185056874996</v>
      </c>
      <c r="FS74" s="60">
        <f t="shared" si="877"/>
        <v>17.887867049815</v>
      </c>
      <c r="FT74" s="60">
        <v>22.462114937500001</v>
      </c>
      <c r="FU74" s="62">
        <v>566.04529642500006</v>
      </c>
      <c r="FV74" s="132">
        <f t="shared" si="1170"/>
        <v>2256.1642758658827</v>
      </c>
      <c r="FW74" s="133">
        <f t="shared" si="1171"/>
        <v>639.55344739735312</v>
      </c>
      <c r="FX74" s="133">
        <f t="shared" si="1172"/>
        <v>83.216011166315312</v>
      </c>
      <c r="FY74" s="133">
        <f t="shared" si="1173"/>
        <v>397.57899999999995</v>
      </c>
      <c r="FZ74" s="133">
        <f t="shared" si="1174"/>
        <v>343.51</v>
      </c>
      <c r="GA74" s="133">
        <f t="shared" si="1175"/>
        <v>35.299999999999997</v>
      </c>
      <c r="GB74" s="133">
        <f t="shared" si="1176"/>
        <v>42.787440000000004</v>
      </c>
      <c r="GC74" s="133">
        <f t="shared" si="1177"/>
        <v>1.3989600000000002</v>
      </c>
      <c r="GD74" s="133">
        <f t="shared" si="1178"/>
        <v>538.03767500000004</v>
      </c>
      <c r="GE74" s="133">
        <f t="shared" si="1179"/>
        <v>418.67875000000004</v>
      </c>
      <c r="GF74" s="133">
        <f t="shared" si="1180"/>
        <v>1244.6869953806231</v>
      </c>
      <c r="GG74" s="134">
        <f t="shared" si="1181"/>
        <v>475.20506496798282</v>
      </c>
      <c r="GH74" s="134">
        <f t="shared" si="1182"/>
        <v>123.19165068080179</v>
      </c>
      <c r="GI74" s="133">
        <f t="shared" si="1183"/>
        <v>438.06661653675604</v>
      </c>
      <c r="GJ74" s="134">
        <f t="shared" si="1184"/>
        <v>312.79137448322558</v>
      </c>
      <c r="GK74" s="135">
        <f t="shared" si="1185"/>
        <v>8.4743986969035436</v>
      </c>
      <c r="GL74" s="132">
        <f t="shared" si="1186"/>
        <v>6438.9791713469303</v>
      </c>
      <c r="GM74" s="136">
        <f t="shared" si="1187"/>
        <v>8113.1137558971313</v>
      </c>
      <c r="GN74" s="114">
        <f t="shared" si="1188"/>
        <v>7034.9249156721316</v>
      </c>
      <c r="GO74" s="115">
        <f t="shared" si="1189"/>
        <v>3783.2664708315938</v>
      </c>
      <c r="GP74" s="115">
        <f t="shared" si="1190"/>
        <v>269.33238220593842</v>
      </c>
      <c r="GQ74" s="30">
        <f t="shared" si="1191"/>
        <v>0.53778348968634759</v>
      </c>
      <c r="GR74" s="31">
        <f t="shared" si="1192"/>
        <v>3.8285040058626672E-2</v>
      </c>
      <c r="GS74" s="137">
        <f t="shared" si="878"/>
        <v>1.0902010255389321</v>
      </c>
      <c r="GT74" s="116">
        <f t="shared" si="1193"/>
        <v>8113.1137558971313</v>
      </c>
      <c r="GU74" s="115">
        <f t="shared" si="1318"/>
        <v>3835.6425012995342</v>
      </c>
      <c r="GV74" s="115">
        <f t="shared" si="1319"/>
        <v>270.751396285466</v>
      </c>
      <c r="GW74" s="24">
        <f t="shared" si="1306"/>
        <v>0.47277070391272935</v>
      </c>
      <c r="GX74" s="117">
        <f t="shared" si="1307"/>
        <v>3.3372069519999832E-2</v>
      </c>
      <c r="GY74" s="137">
        <f t="shared" si="879"/>
        <v>1.0792525028717728</v>
      </c>
      <c r="GZ74" s="114">
        <f t="shared" si="1308"/>
        <v>5659.6083754547353</v>
      </c>
      <c r="HA74" s="115">
        <f t="shared" si="1194"/>
        <v>3170.7262817659157</v>
      </c>
      <c r="HB74" s="115">
        <f t="shared" si="1195"/>
        <v>185.44243807756828</v>
      </c>
      <c r="HC74" s="30">
        <f t="shared" si="1196"/>
        <v>0.56023775346667093</v>
      </c>
      <c r="HD74" s="31">
        <f t="shared" si="1197"/>
        <v>3.2765948768083877E-2</v>
      </c>
      <c r="HE74" s="137">
        <f t="shared" si="880"/>
        <v>1.0928647014324036</v>
      </c>
      <c r="HF74" s="114">
        <f t="shared" si="1198"/>
        <v>6420.3297043679613</v>
      </c>
      <c r="HG74" s="115">
        <f t="shared" si="1199"/>
        <v>3753.410794059796</v>
      </c>
      <c r="HH74" s="115">
        <f t="shared" si="1200"/>
        <v>211.05744646892842</v>
      </c>
      <c r="HI74" s="30">
        <f t="shared" si="1201"/>
        <v>0.58461340256501582</v>
      </c>
      <c r="HJ74" s="31">
        <f t="shared" si="1202"/>
        <v>3.2873303426355055E-2</v>
      </c>
      <c r="HK74" s="138">
        <f t="shared" si="881"/>
        <v>1.0967009948826805</v>
      </c>
      <c r="HL74" s="29">
        <f t="shared" si="1203"/>
        <v>3.5881580034802649</v>
      </c>
      <c r="HM74" s="30">
        <f t="shared" si="1204"/>
        <v>4.1868317349637332</v>
      </c>
      <c r="HN74" s="30">
        <f t="shared" si="1205"/>
        <v>2.8939057293930048</v>
      </c>
      <c r="HO74" s="31">
        <f t="shared" si="1206"/>
        <v>3.2942704484285956</v>
      </c>
      <c r="HR74" s="32">
        <f t="shared" si="1207"/>
        <v>462.44802563006363</v>
      </c>
      <c r="HS74" s="33">
        <f t="shared" si="882"/>
        <v>534.91363124629459</v>
      </c>
      <c r="HT74" s="33">
        <f t="shared" si="1208"/>
        <v>20.329371739174704</v>
      </c>
      <c r="HU74" s="33">
        <f t="shared" si="883"/>
        <v>23.478391421572866</v>
      </c>
      <c r="HV74" s="33">
        <f t="shared" si="1209"/>
        <v>603.74708643906831</v>
      </c>
      <c r="HW74" s="30">
        <f t="shared" ref="HW74:HW78" si="1334">HR74/HV74</f>
        <v>0.76596315910625112</v>
      </c>
      <c r="HX74" s="31">
        <f t="shared" ref="HX74:HX78" si="1335">HT74/HV74</f>
        <v>3.3671999742604798E-2</v>
      </c>
      <c r="HY74" s="139">
        <f t="shared" si="884"/>
        <v>1.1252422197920791</v>
      </c>
      <c r="HZ74" s="32">
        <f t="shared" si="1210"/>
        <v>801.81804280270808</v>
      </c>
      <c r="IA74" s="33">
        <f t="shared" si="885"/>
        <v>927.46293010989245</v>
      </c>
      <c r="IB74" s="33">
        <f t="shared" si="1211"/>
        <v>56.242946645948194</v>
      </c>
      <c r="IC74" s="33">
        <f t="shared" si="886"/>
        <v>64.954979081405568</v>
      </c>
      <c r="ID74" s="33">
        <f t="shared" si="1212"/>
        <v>1093.4232622793934</v>
      </c>
      <c r="IE74" s="30">
        <f t="shared" ref="IE74:IE78" si="1336">HZ74/ID74</f>
        <v>0.73330984483648765</v>
      </c>
      <c r="IF74" s="31">
        <f t="shared" ref="IF74:IF78" si="1337">IB74/ID74</f>
        <v>5.1437488652566185E-2</v>
      </c>
      <c r="IG74" s="139">
        <f t="shared" si="887"/>
        <v>1.1228773196781603</v>
      </c>
      <c r="IH74" s="32">
        <f t="shared" si="1213"/>
        <v>23.694981564919164</v>
      </c>
      <c r="II74" s="33">
        <f t="shared" si="888"/>
        <v>27.407985176141999</v>
      </c>
      <c r="IJ74" s="33">
        <f t="shared" si="1214"/>
        <v>46.249948997627008</v>
      </c>
      <c r="IK74" s="33">
        <f t="shared" si="889"/>
        <v>53.414066097359431</v>
      </c>
      <c r="IL74" s="33">
        <f t="shared" si="1215"/>
        <v>487.77397722553184</v>
      </c>
      <c r="IM74" s="30">
        <f t="shared" si="1216"/>
        <v>4.8577789450139783E-2</v>
      </c>
      <c r="IN74" s="31">
        <f t="shared" si="1217"/>
        <v>9.4818401876823458E-2</v>
      </c>
      <c r="IO74" s="139">
        <f t="shared" si="890"/>
        <v>1.0222995100575569</v>
      </c>
      <c r="IP74" s="32">
        <f t="shared" si="1218"/>
        <v>21.426121315854182</v>
      </c>
      <c r="IQ74" s="33">
        <f t="shared" si="891"/>
        <v>24.783594526048535</v>
      </c>
      <c r="IR74" s="33">
        <f t="shared" si="1219"/>
        <v>0.9406534591765634</v>
      </c>
      <c r="IS74" s="33">
        <f t="shared" si="892"/>
        <v>1.086360680003013</v>
      </c>
      <c r="IT74" s="33">
        <f t="shared" si="1220"/>
        <v>29.397090359999041</v>
      </c>
      <c r="IU74" s="30">
        <f t="shared" si="1221"/>
        <v>0.72885176911960481</v>
      </c>
      <c r="IV74" s="31">
        <f t="shared" si="1222"/>
        <v>3.1998182393469847E-2</v>
      </c>
      <c r="IW74" s="139">
        <f t="shared" si="893"/>
        <v>1.1191675906737906</v>
      </c>
      <c r="IX74" s="32">
        <f t="shared" si="1223"/>
        <v>17.905104275160799</v>
      </c>
      <c r="IY74" s="33">
        <f t="shared" si="894"/>
        <v>20.710834115078498</v>
      </c>
      <c r="IZ74" s="33">
        <f t="shared" si="1224"/>
        <v>0.48509966934999998</v>
      </c>
      <c r="JA74" s="33">
        <f t="shared" si="895"/>
        <v>0.56024160813231505</v>
      </c>
      <c r="JB74" s="33">
        <f t="shared" si="1225"/>
        <v>368.58622999999994</v>
      </c>
      <c r="JC74" s="30">
        <f t="shared" si="1226"/>
        <v>4.8577789450139797E-2</v>
      </c>
      <c r="JD74" s="31">
        <f t="shared" si="1227"/>
        <v>1.3161090400745574E-3</v>
      </c>
      <c r="JE74" s="139">
        <f t="shared" si="1228"/>
        <v>1.0078160048971445</v>
      </c>
      <c r="JF74" s="32">
        <f t="shared" si="1229"/>
        <v>1.8399760732239998</v>
      </c>
      <c r="JG74" s="33">
        <f t="shared" si="896"/>
        <v>2.1283003238982006</v>
      </c>
      <c r="JH74" s="33">
        <f t="shared" si="1230"/>
        <v>4.9850130499999999E-2</v>
      </c>
      <c r="JI74" s="33">
        <f t="shared" si="897"/>
        <v>5.757191571445E-2</v>
      </c>
      <c r="JJ74" s="33">
        <f t="shared" si="1231"/>
        <v>37.876899999999999</v>
      </c>
      <c r="JK74" s="30">
        <f t="shared" si="1232"/>
        <v>4.857778945013979E-2</v>
      </c>
      <c r="JL74" s="31">
        <f t="shared" si="1233"/>
        <v>1.3161090400745574E-3</v>
      </c>
      <c r="JM74" s="139">
        <f t="shared" si="1234"/>
        <v>1.0078160048971445</v>
      </c>
      <c r="JN74" s="32">
        <f t="shared" si="1235"/>
        <v>852.25216716891055</v>
      </c>
      <c r="JO74" s="33">
        <f t="shared" si="898"/>
        <v>985.80008176427884</v>
      </c>
      <c r="JP74" s="33">
        <f t="shared" si="1236"/>
        <v>54.002013212072221</v>
      </c>
      <c r="JQ74" s="33">
        <f t="shared" si="899"/>
        <v>62.366925058622208</v>
      </c>
      <c r="JR74" s="33">
        <f t="shared" si="1237"/>
        <v>1153.542414855265</v>
      </c>
      <c r="JS74" s="30">
        <f t="shared" si="1238"/>
        <v>0.73881303036078017</v>
      </c>
      <c r="JT74" s="31">
        <f t="shared" si="1239"/>
        <v>4.6814068140570153E-2</v>
      </c>
      <c r="JU74" s="139">
        <f t="shared" si="900"/>
        <v>1.1230235010125087</v>
      </c>
      <c r="JV74" s="32">
        <f t="shared" si="1240"/>
        <v>2.2302511567849148</v>
      </c>
      <c r="JW74" s="33">
        <f t="shared" si="901"/>
        <v>2.5797315130531109</v>
      </c>
      <c r="JX74" s="33">
        <f t="shared" si="1241"/>
        <v>6.0423780956400004E-2</v>
      </c>
      <c r="JY74" s="33">
        <f t="shared" si="902"/>
        <v>6.9783424626546367E-2</v>
      </c>
      <c r="JZ74" s="33">
        <f t="shared" si="1242"/>
        <v>45.91092312</v>
      </c>
      <c r="KA74" s="30">
        <f t="shared" si="1243"/>
        <v>4.857778945013979E-2</v>
      </c>
      <c r="KB74" s="31">
        <f t="shared" si="1244"/>
        <v>1.3161090400745574E-3</v>
      </c>
      <c r="KC74" s="139">
        <f t="shared" si="903"/>
        <v>1.0078160048971445</v>
      </c>
      <c r="KD74" s="32">
        <f t="shared" si="1245"/>
        <v>7.2919346385196801E-2</v>
      </c>
      <c r="KE74" s="33">
        <f t="shared" si="904"/>
        <v>8.4345807963757138E-2</v>
      </c>
      <c r="KF74" s="33">
        <f t="shared" si="1246"/>
        <v>1.9755903276000002E-3</v>
      </c>
      <c r="KG74" s="33">
        <f t="shared" si="905"/>
        <v>2.2816092693452405E-3</v>
      </c>
      <c r="KH74" s="33">
        <f t="shared" si="1247"/>
        <v>1.50108408</v>
      </c>
      <c r="KI74" s="30">
        <f t="shared" si="1248"/>
        <v>4.8577789450139797E-2</v>
      </c>
      <c r="KJ74" s="31">
        <f t="shared" si="1249"/>
        <v>1.3161090400745574E-3</v>
      </c>
      <c r="KK74" s="139">
        <f t="shared" si="906"/>
        <v>1.0078160048971445</v>
      </c>
      <c r="KL74" s="32">
        <f t="shared" si="1250"/>
        <v>53.037764102721795</v>
      </c>
      <c r="KM74" s="33">
        <f t="shared" si="907"/>
        <v>61.348781737618303</v>
      </c>
      <c r="KN74" s="33">
        <f t="shared" si="1251"/>
        <v>2.3318305317331545</v>
      </c>
      <c r="KO74" s="33">
        <f t="shared" si="908"/>
        <v>2.6930310810986202</v>
      </c>
      <c r="KP74" s="33">
        <f t="shared" si="1252"/>
        <v>68.931792255434885</v>
      </c>
      <c r="KQ74" s="30">
        <f t="shared" si="1253"/>
        <v>0.76942383720684504</v>
      </c>
      <c r="KR74" s="31">
        <f t="shared" si="1254"/>
        <v>3.3828085059681628E-2</v>
      </c>
      <c r="KS74" s="139">
        <f t="shared" si="909"/>
        <v>1.1258086856660574</v>
      </c>
      <c r="KT74" s="32">
        <f t="shared" si="1255"/>
        <v>71.902081506431571</v>
      </c>
      <c r="KU74" s="33">
        <f t="shared" si="910"/>
        <v>83.169137678489406</v>
      </c>
      <c r="KV74" s="33">
        <f t="shared" si="1256"/>
        <v>3.1607087019839719</v>
      </c>
      <c r="KW74" s="33">
        <f t="shared" si="911"/>
        <v>3.6503024799212893</v>
      </c>
      <c r="KX74" s="33">
        <f t="shared" si="1257"/>
        <v>94.021356991805035</v>
      </c>
      <c r="KY74" s="30">
        <f t="shared" ref="KY74:KY78" si="1338">KT74/KX74</f>
        <v>0.76474200976166096</v>
      </c>
      <c r="KZ74" s="31">
        <f t="shared" ref="KZ74:KZ78" si="1339">KV74/KX74</f>
        <v>3.3616922825943273E-2</v>
      </c>
      <c r="LA74" s="139">
        <f t="shared" si="912"/>
        <v>1.1250423342753908</v>
      </c>
      <c r="LB74" s="32">
        <f t="shared" si="1258"/>
        <v>591.94893991438255</v>
      </c>
      <c r="LC74" s="33">
        <f t="shared" si="913"/>
        <v>684.70733879896636</v>
      </c>
      <c r="LD74" s="33">
        <f t="shared" si="1259"/>
        <v>25.559773763923179</v>
      </c>
      <c r="LE74" s="33">
        <f t="shared" si="914"/>
        <v>29.518982719954881</v>
      </c>
      <c r="LF74" s="33">
        <f t="shared" si="1260"/>
        <v>1301.4675963511688</v>
      </c>
      <c r="LG74" s="30">
        <f t="shared" si="1261"/>
        <v>0.45483186947872328</v>
      </c>
      <c r="LH74" s="31">
        <f t="shared" si="1262"/>
        <v>1.9639193350324879E-2</v>
      </c>
      <c r="LI74" s="139">
        <f t="shared" si="915"/>
        <v>1.0743142649972812</v>
      </c>
      <c r="LJ74" s="32">
        <f t="shared" si="1263"/>
        <v>93.673047421166387</v>
      </c>
      <c r="LK74" s="33">
        <f t="shared" si="916"/>
        <v>108.35161395206316</v>
      </c>
      <c r="LL74" s="33">
        <f t="shared" si="1264"/>
        <v>4.1152269157756969</v>
      </c>
      <c r="LM74" s="33">
        <f t="shared" si="917"/>
        <v>4.7526755650293522</v>
      </c>
      <c r="LN74" s="33">
        <f t="shared" si="1265"/>
        <v>125.34856669759687</v>
      </c>
      <c r="LO74" s="30">
        <f t="shared" ref="LO74:LO78" si="1340">LJ74/LN74</f>
        <v>0.74730050681115812</v>
      </c>
      <c r="LP74" s="31">
        <f t="shared" ref="LP74:LP78" si="1341">LL74/LN74</f>
        <v>3.2830267024142948E-2</v>
      </c>
      <c r="LQ74" s="139">
        <f t="shared" si="918"/>
        <v>1.1221873977793482</v>
      </c>
      <c r="LR74" s="32">
        <f t="shared" si="1266"/>
        <v>4.3436640066666643E-2</v>
      </c>
      <c r="LS74" s="33">
        <f t="shared" si="919"/>
        <v>5.0243161565113312E-2</v>
      </c>
      <c r="LT74" s="33">
        <f t="shared" si="1267"/>
        <v>1.1768208333333328E-3</v>
      </c>
      <c r="LU74" s="33">
        <f t="shared" si="920"/>
        <v>1.359110380416666E-3</v>
      </c>
      <c r="LV74" s="33">
        <f t="shared" si="1268"/>
        <v>0.89416666666666633</v>
      </c>
      <c r="LW74" s="30">
        <f t="shared" si="1269"/>
        <v>4.857778945013979E-2</v>
      </c>
      <c r="LX74" s="31">
        <f t="shared" si="1270"/>
        <v>1.3161090400745572E-3</v>
      </c>
      <c r="LY74" s="139">
        <f t="shared" si="921"/>
        <v>1.0078160048971445</v>
      </c>
      <c r="LZ74" s="32">
        <f t="shared" si="1271"/>
        <v>28.044658597537413</v>
      </c>
      <c r="MA74" s="33">
        <f t="shared" si="922"/>
        <v>32.439256599771525</v>
      </c>
      <c r="MB74" s="33">
        <f t="shared" si="1272"/>
        <v>0.75980873406987504</v>
      </c>
      <c r="MC74" s="33">
        <f t="shared" si="923"/>
        <v>0.87750310697729872</v>
      </c>
      <c r="MD74" s="33">
        <f t="shared" si="1273"/>
        <v>577.31421454761903</v>
      </c>
      <c r="ME74" s="30">
        <f t="shared" ref="ME74:ME78" si="1342">LZ74/MD74</f>
        <v>4.8577807181680241E-2</v>
      </c>
      <c r="MF74" s="31">
        <f t="shared" ref="MF74:MF78" si="1343">MB74/MD74</f>
        <v>1.3161095204718941E-3</v>
      </c>
      <c r="MG74" s="139">
        <f t="shared" si="924"/>
        <v>1.0078160077500904</v>
      </c>
      <c r="MH74" s="32">
        <f t="shared" si="1274"/>
        <v>21.823197800774299</v>
      </c>
      <c r="MI74" s="33">
        <f t="shared" si="925"/>
        <v>25.242892896155634</v>
      </c>
      <c r="MJ74" s="33">
        <f t="shared" si="1275"/>
        <v>0.59125185056874996</v>
      </c>
      <c r="MK74" s="33">
        <f t="shared" si="926"/>
        <v>0.6828367622218493</v>
      </c>
      <c r="ML74" s="33">
        <f t="shared" si="1276"/>
        <v>449.24229875000003</v>
      </c>
      <c r="MM74" s="30">
        <f t="shared" si="1277"/>
        <v>4.857778945013979E-2</v>
      </c>
      <c r="MN74" s="31">
        <f t="shared" si="1278"/>
        <v>1.3161090400745572E-3</v>
      </c>
      <c r="MO74" s="139">
        <f t="shared" si="1279"/>
        <v>1.0078160048971445</v>
      </c>
      <c r="MP74" s="34">
        <v>3.291281075163627</v>
      </c>
      <c r="MQ74" s="35">
        <v>3.8793810751636268</v>
      </c>
      <c r="MR74" s="35">
        <v>2.6480000000000001</v>
      </c>
      <c r="MS74" s="36">
        <v>3.0038</v>
      </c>
      <c r="MT74" s="34">
        <f t="shared" si="1280"/>
        <v>1.0902010255389321</v>
      </c>
      <c r="MU74" s="35">
        <f t="shared" si="1157"/>
        <v>1.0792525028717728</v>
      </c>
      <c r="MV74" s="35">
        <f t="shared" si="1281"/>
        <v>1.0928647014324036</v>
      </c>
      <c r="MW74" s="36">
        <f t="shared" si="1282"/>
        <v>1.0967009948826805</v>
      </c>
      <c r="MX74" s="41">
        <f t="shared" si="1283"/>
        <v>3.5881580034802649</v>
      </c>
      <c r="MY74" s="271">
        <f t="shared" si="1284"/>
        <v>4.1868317349637332</v>
      </c>
      <c r="MZ74" s="42">
        <f t="shared" si="1285"/>
        <v>2.8939057293930048</v>
      </c>
      <c r="NA74" s="140">
        <f t="shared" si="1286"/>
        <v>3.2942704484285956</v>
      </c>
      <c r="NB74" s="34">
        <f t="shared" si="1287"/>
        <v>1.0902160510717809</v>
      </c>
      <c r="NC74" s="35">
        <f t="shared" si="1158"/>
        <v>1.0792711435381706</v>
      </c>
      <c r="ND74" s="35">
        <f t="shared" si="1288"/>
        <v>1.0928831241085941</v>
      </c>
      <c r="NE74" s="141">
        <f t="shared" si="1159"/>
        <v>1.0967160578073036</v>
      </c>
      <c r="NF74" s="37">
        <f t="shared" si="1289"/>
        <v>3.5882074567321744</v>
      </c>
      <c r="NG74" s="38">
        <f t="shared" si="1160"/>
        <v>4.1869040492121847</v>
      </c>
      <c r="NH74" s="38">
        <f t="shared" si="1290"/>
        <v>2.8939545126395574</v>
      </c>
      <c r="NI74" s="39">
        <f t="shared" si="1161"/>
        <v>3.294315694441579</v>
      </c>
      <c r="NJ74" s="118">
        <f t="shared" si="1309"/>
        <v>-4.9453251909525875E-5</v>
      </c>
      <c r="NK74" s="118">
        <f t="shared" si="1310"/>
        <v>-7.2314248451554874E-5</v>
      </c>
      <c r="NL74" s="118">
        <f t="shared" si="1311"/>
        <v>-4.8783246552552839E-5</v>
      </c>
      <c r="NM74" s="118">
        <f t="shared" si="1312"/>
        <v>-4.5246012983390926E-5</v>
      </c>
      <c r="NN74" s="119">
        <f t="shared" si="1291"/>
        <v>0.40036118180202174</v>
      </c>
      <c r="NO74" s="120">
        <f t="shared" si="1292"/>
        <v>0.72358214480060645</v>
      </c>
      <c r="NP74" s="120">
        <f t="shared" si="1328"/>
        <v>0.2938917622905956</v>
      </c>
      <c r="NQ74" s="120">
        <f t="shared" si="1294"/>
        <v>1.9361599318656577E-2</v>
      </c>
      <c r="NR74" s="120">
        <f>R74*JE74+0.006</f>
        <v>0.26127979404044671</v>
      </c>
      <c r="NS74" s="120">
        <f t="shared" si="1295"/>
        <v>2.6203216127325756E-2</v>
      </c>
      <c r="NT74" s="120">
        <f t="shared" si="1296"/>
        <v>0.7646667018394171</v>
      </c>
      <c r="NU74" s="120">
        <f t="shared" si="1297"/>
        <v>2.7211032132222902E-2</v>
      </c>
      <c r="NV74" s="120">
        <f t="shared" si="1298"/>
        <v>8.0625280391771563E-4</v>
      </c>
      <c r="NW74" s="120">
        <f t="shared" si="1299"/>
        <v>4.5707832638041929E-2</v>
      </c>
      <c r="NX74" s="120">
        <f t="shared" si="1300"/>
        <v>6.2327345318856649E-2</v>
      </c>
      <c r="NY74" s="120">
        <f t="shared" si="1301"/>
        <v>0.82399904125291468</v>
      </c>
      <c r="NZ74" s="120">
        <f t="shared" si="1302"/>
        <v>8.2929648695893823E-2</v>
      </c>
      <c r="OA74" s="120">
        <f t="shared" si="1303"/>
        <v>5.0390800244857223E-4</v>
      </c>
      <c r="OB74" s="120">
        <f t="shared" si="1304"/>
        <v>0.34285900583658074</v>
      </c>
      <c r="OC74" s="121">
        <f t="shared" si="1305"/>
        <v>0.31121358231223822</v>
      </c>
      <c r="OD74" s="4"/>
      <c r="OE74" s="4">
        <f t="shared" si="927"/>
        <v>8769.3054425350965</v>
      </c>
      <c r="OF74" s="4"/>
      <c r="OG74" s="4"/>
      <c r="OH74" s="4">
        <f t="shared" si="928"/>
        <v>0</v>
      </c>
      <c r="OI74" s="4"/>
      <c r="OJ74" s="583">
        <f t="shared" si="929"/>
        <v>7675.6348830743127</v>
      </c>
      <c r="OK74" s="284">
        <f t="shared" si="930"/>
        <v>432.82259999999997</v>
      </c>
      <c r="OL74" s="584">
        <f t="shared" si="1329"/>
        <v>5.6389159540981455E-2</v>
      </c>
      <c r="OM74" s="585">
        <f t="shared" si="281"/>
        <v>825.48</v>
      </c>
      <c r="ON74" s="284">
        <f t="shared" si="1330"/>
        <v>866.75400000000002</v>
      </c>
      <c r="OO74" s="33">
        <f t="shared" si="1331"/>
        <v>2.0025617885942189</v>
      </c>
      <c r="OP74" s="586">
        <f t="shared" si="481"/>
        <v>5.6533616646731115E-2</v>
      </c>
      <c r="OQ74" s="33">
        <f t="shared" si="931"/>
        <v>0.23669674026880827</v>
      </c>
      <c r="OR74" s="39">
        <f t="shared" si="932"/>
        <v>0.49797653430925498</v>
      </c>
      <c r="OS74" s="587">
        <f t="shared" si="1317"/>
        <v>7675.6348830743127</v>
      </c>
      <c r="OT74" s="284">
        <f t="shared" si="976"/>
        <v>44.477999999999994</v>
      </c>
      <c r="OU74" s="584">
        <f t="shared" si="1332"/>
        <v>5.7946998101849881E-3</v>
      </c>
      <c r="OV74" s="585">
        <f t="shared" si="283"/>
        <v>75.55</v>
      </c>
      <c r="OW74" s="284">
        <f t="shared" si="1333"/>
        <v>79.327500000000001</v>
      </c>
      <c r="OX74" s="33">
        <f t="shared" si="1321"/>
        <v>1.7835221907459871</v>
      </c>
      <c r="OY74" s="30">
        <f t="shared" si="1322"/>
        <v>4.540275889991497E-3</v>
      </c>
      <c r="OZ74" s="33">
        <f t="shared" si="1323"/>
        <v>1.9009371181707202E-2</v>
      </c>
      <c r="PA74" s="588">
        <f t="shared" si="1324"/>
        <v>4.5212587309032957E-2</v>
      </c>
      <c r="PB74" s="32">
        <f t="shared" si="933"/>
        <v>4.1868317349637332</v>
      </c>
      <c r="PC74" s="589">
        <f t="shared" si="934"/>
        <v>1.0610738925367227</v>
      </c>
      <c r="PD74" s="590">
        <f t="shared" si="1325"/>
        <v>4.4425378464142486</v>
      </c>
      <c r="PE74" s="591">
        <f t="shared" si="935"/>
        <v>0.40036118180202174</v>
      </c>
      <c r="PF74" s="592">
        <f t="shared" si="936"/>
        <v>0.72358214480060645</v>
      </c>
      <c r="PG74" s="592">
        <f t="shared" si="937"/>
        <v>0.2938917622905956</v>
      </c>
      <c r="PH74" s="592">
        <f t="shared" si="938"/>
        <v>1.9361599318656577E-2</v>
      </c>
      <c r="PI74" s="593">
        <f t="shared" si="284"/>
        <v>0.49797653430925498</v>
      </c>
      <c r="PJ74" s="593">
        <f t="shared" si="285"/>
        <v>4.5212587309032957E-2</v>
      </c>
      <c r="PK74" s="592">
        <f t="shared" si="939"/>
        <v>0.7646667018394171</v>
      </c>
      <c r="PL74" s="592">
        <f t="shared" si="940"/>
        <v>2.7211032132222902E-2</v>
      </c>
      <c r="PM74" s="592">
        <f t="shared" si="941"/>
        <v>8.0625280391771563E-4</v>
      </c>
      <c r="PN74" s="592">
        <f t="shared" si="942"/>
        <v>4.5707832638041929E-2</v>
      </c>
      <c r="PO74" s="592">
        <f t="shared" si="943"/>
        <v>6.2327345318856649E-2</v>
      </c>
      <c r="PP74" s="592">
        <f t="shared" si="944"/>
        <v>0.82399904125291468</v>
      </c>
      <c r="PQ74" s="592">
        <f t="shared" si="945"/>
        <v>8.2929648695893823E-2</v>
      </c>
      <c r="PR74" s="592">
        <f t="shared" si="946"/>
        <v>5.0390800244857223E-4</v>
      </c>
      <c r="PS74" s="592">
        <f t="shared" si="947"/>
        <v>0.34285900583658074</v>
      </c>
      <c r="PT74" s="594">
        <f t="shared" si="948"/>
        <v>0.31121358231223822</v>
      </c>
      <c r="PU74" s="334"/>
      <c r="PV74" s="310">
        <f t="shared" si="286"/>
        <v>4.4426101606627002</v>
      </c>
      <c r="PW74" s="281">
        <f t="shared" si="287"/>
        <v>-7.2314248451554874E-5</v>
      </c>
      <c r="PX74" s="4"/>
      <c r="QA74" s="133">
        <f t="shared" si="288"/>
        <v>478.99902081847011</v>
      </c>
      <c r="QB74" s="323">
        <f t="shared" si="289"/>
        <v>48.037832061903764</v>
      </c>
      <c r="QC74" s="258"/>
      <c r="QD74" s="323">
        <f t="shared" si="1326"/>
        <v>1833.28</v>
      </c>
      <c r="QF74" s="133">
        <f t="shared" si="949"/>
        <v>912.93042081847091</v>
      </c>
      <c r="QH74" s="133">
        <f t="shared" si="290"/>
        <v>82.887332061903933</v>
      </c>
      <c r="QJ74" s="390">
        <f>'лист 1'!E117</f>
        <v>825.48</v>
      </c>
      <c r="QK74" s="390">
        <f>'лист 1'!F117</f>
        <v>75.55</v>
      </c>
      <c r="QM74" s="389">
        <f t="shared" si="291"/>
        <v>0</v>
      </c>
      <c r="QN74" s="389">
        <f t="shared" si="292"/>
        <v>0</v>
      </c>
      <c r="QP74" s="4">
        <f t="shared" si="293"/>
        <v>7675.6348830743127</v>
      </c>
      <c r="QQ74" s="4">
        <f t="shared" si="294"/>
        <v>8144.4157830743134</v>
      </c>
      <c r="QS74" s="395">
        <f t="shared" si="295"/>
        <v>15.342366687030928</v>
      </c>
      <c r="QU74" s="5">
        <v>1</v>
      </c>
    </row>
    <row r="75" spans="1:463" ht="15.05" customHeight="1" x14ac:dyDescent="0.3">
      <c r="A75" s="452">
        <f t="shared" si="639"/>
        <v>64</v>
      </c>
      <c r="B75" s="25" t="s">
        <v>398</v>
      </c>
      <c r="C75" s="26">
        <v>9</v>
      </c>
      <c r="D75" s="256">
        <v>2137.1999999999998</v>
      </c>
      <c r="E75" s="27">
        <v>2137.1999999999998</v>
      </c>
      <c r="F75" s="28">
        <v>274.5</v>
      </c>
      <c r="G75" s="311">
        <f t="shared" si="280"/>
        <v>1862.6999999999998</v>
      </c>
      <c r="H75" s="27"/>
      <c r="I75" s="257"/>
      <c r="J75" s="32">
        <v>3.4447019798290359</v>
      </c>
      <c r="K75" s="33">
        <v>4.048701979829036</v>
      </c>
      <c r="L75" s="33">
        <v>2.6593</v>
      </c>
      <c r="M75" s="122">
        <v>3.1387</v>
      </c>
      <c r="N75" s="1">
        <v>0.47939999999999999</v>
      </c>
      <c r="O75" s="2">
        <v>0.61270000000000002</v>
      </c>
      <c r="P75" s="2">
        <v>0.30600197982903599</v>
      </c>
      <c r="Q75" s="2">
        <v>1.7399999999999999E-2</v>
      </c>
      <c r="R75" s="2">
        <v>0.2999</v>
      </c>
      <c r="S75" s="2">
        <v>0</v>
      </c>
      <c r="T75" s="2">
        <v>0.68120000000000003</v>
      </c>
      <c r="U75" s="2">
        <v>3.1099999999999999E-2</v>
      </c>
      <c r="V75" s="2">
        <v>1E-3</v>
      </c>
      <c r="W75" s="2">
        <v>4.0599999999999997E-2</v>
      </c>
      <c r="X75" s="2">
        <v>6.8599999999999994E-2</v>
      </c>
      <c r="Y75" s="2">
        <v>0.75239999999999996</v>
      </c>
      <c r="Z75" s="2">
        <v>0.1132</v>
      </c>
      <c r="AA75" s="2">
        <v>5.0000000000000001E-4</v>
      </c>
      <c r="AB75" s="2">
        <v>0.34060000000000001</v>
      </c>
      <c r="AC75" s="3">
        <v>0.30409999999999998</v>
      </c>
      <c r="AD75" s="123">
        <v>394.83</v>
      </c>
      <c r="AE75" s="60">
        <v>86.8626</v>
      </c>
      <c r="AF75" s="60">
        <v>265.74151598999998</v>
      </c>
      <c r="AG75" s="60">
        <f t="shared" si="832"/>
        <v>26.301500803594259</v>
      </c>
      <c r="AH75" s="60">
        <f t="shared" si="833"/>
        <v>83.1611500139106</v>
      </c>
      <c r="AI75" s="60">
        <v>10.353431771583301</v>
      </c>
      <c r="AJ75" s="60">
        <v>55.318491034558484</v>
      </c>
      <c r="AK75" s="60">
        <f t="shared" si="834"/>
        <v>1.070136209063534</v>
      </c>
      <c r="AL75" s="60">
        <f t="shared" si="835"/>
        <v>32.376142610813979</v>
      </c>
      <c r="AM75" s="60">
        <v>40.655301939807089</v>
      </c>
      <c r="AN75" s="124">
        <v>1024.5136088831384</v>
      </c>
      <c r="AO75" s="123">
        <v>485.64</v>
      </c>
      <c r="AP75" s="60">
        <v>106.8408</v>
      </c>
      <c r="AQ75" s="60">
        <v>326.86145892000002</v>
      </c>
      <c r="AR75" s="60">
        <f t="shared" si="836"/>
        <v>32.350786035148083</v>
      </c>
      <c r="AS75" s="60">
        <f t="shared" si="837"/>
        <v>102.2880249544248</v>
      </c>
      <c r="AT75" s="125">
        <v>49.264083771466701</v>
      </c>
      <c r="AU75" s="126">
        <v>8.1024337071209409</v>
      </c>
      <c r="AV75" s="60">
        <v>70.708263016477076</v>
      </c>
      <c r="AW75" s="60">
        <f t="shared" si="838"/>
        <v>1.3678513480537491</v>
      </c>
      <c r="AX75" s="60">
        <f t="shared" si="839"/>
        <v>41.383283679127508</v>
      </c>
      <c r="AY75" s="60">
        <v>51.9657302853972</v>
      </c>
      <c r="AZ75" s="124">
        <v>1309.5364031920094</v>
      </c>
      <c r="BA75" s="127">
        <v>83</v>
      </c>
      <c r="BB75" s="60">
        <v>423.06483333333324</v>
      </c>
      <c r="BC75" s="60">
        <v>44.119610693991199</v>
      </c>
      <c r="BD75" s="61">
        <v>35.29568855519296</v>
      </c>
      <c r="BE75" s="61">
        <v>8.8239221387982383</v>
      </c>
      <c r="BF75" s="60">
        <v>16.544856874999997</v>
      </c>
      <c r="BG75" s="61">
        <v>13.235885499999998</v>
      </c>
      <c r="BH75" s="61">
        <v>3.3089713749999987</v>
      </c>
      <c r="BI75" s="60">
        <v>35.312238965869682</v>
      </c>
      <c r="BJ75" s="61">
        <f t="shared" si="840"/>
        <v>20.667123475076618</v>
      </c>
      <c r="BK75" s="60">
        <f t="shared" si="841"/>
        <v>0.68311526279474899</v>
      </c>
      <c r="BL75" s="60">
        <v>25.952076993409708</v>
      </c>
      <c r="BM75" s="124">
        <v>653.99234023392466</v>
      </c>
      <c r="BN75" s="123">
        <v>13.6</v>
      </c>
      <c r="BO75" s="60">
        <v>2.992</v>
      </c>
      <c r="BP75" s="60">
        <v>9.1535208000000008</v>
      </c>
      <c r="BQ75" s="60">
        <f t="shared" si="842"/>
        <v>0.90596056765920019</v>
      </c>
      <c r="BR75" s="60">
        <f t="shared" si="843"/>
        <v>2.864502799152</v>
      </c>
      <c r="BS75" s="60">
        <v>1.7751296941166701</v>
      </c>
      <c r="BT75" s="60">
        <v>2.0090074860705172</v>
      </c>
      <c r="BU75" s="60">
        <f t="shared" si="844"/>
        <v>3.8864249818034158E-2</v>
      </c>
      <c r="BV75" s="60">
        <f t="shared" si="845"/>
        <v>1.1758077933575195</v>
      </c>
      <c r="BW75" s="60">
        <v>1.4764828990093595</v>
      </c>
      <c r="BX75" s="124">
        <v>37.207369055035855</v>
      </c>
      <c r="BY75" s="59">
        <v>413.15</v>
      </c>
      <c r="BZ75" s="60">
        <v>30.159949999999998</v>
      </c>
      <c r="CA75" s="61">
        <f t="shared" si="846"/>
        <v>17.651653616600001</v>
      </c>
      <c r="CB75" s="61">
        <f t="shared" si="847"/>
        <v>0.58344423275000001</v>
      </c>
      <c r="CC75" s="60">
        <v>22.165497500000001</v>
      </c>
      <c r="CD75" s="62">
        <v>558.57053699999994</v>
      </c>
      <c r="CE75" s="123"/>
      <c r="CF75" s="60">
        <v>0</v>
      </c>
      <c r="CG75" s="61">
        <f t="shared" si="848"/>
        <v>0</v>
      </c>
      <c r="CH75" s="61">
        <f t="shared" si="849"/>
        <v>0</v>
      </c>
      <c r="CI75" s="60">
        <v>0</v>
      </c>
      <c r="CJ75" s="124">
        <v>0</v>
      </c>
      <c r="CK75" s="128">
        <v>539.04775457340236</v>
      </c>
      <c r="CL75" s="129">
        <v>118.59050600614852</v>
      </c>
      <c r="CM75" s="129">
        <v>54.55785921652074</v>
      </c>
      <c r="CN75" s="130">
        <v>33.984347917365724</v>
      </c>
      <c r="CO75" s="131">
        <f t="shared" si="1167"/>
        <v>16.565670392319923</v>
      </c>
      <c r="CP75" s="129">
        <v>362.80770835889217</v>
      </c>
      <c r="CQ75" s="131">
        <f t="shared" si="850"/>
        <v>35.908530127112996</v>
      </c>
      <c r="CR75" s="129">
        <v>113.53704425383171</v>
      </c>
      <c r="CS75" s="129">
        <v>78.475279455312403</v>
      </c>
      <c r="CT75" s="131">
        <f t="shared" si="851"/>
        <v>1.5181042810630185</v>
      </c>
      <c r="CU75" s="131">
        <f t="shared" si="852"/>
        <v>45.929069856251779</v>
      </c>
      <c r="CV75" s="129">
        <f t="shared" si="1168"/>
        <v>1153.4791076102761</v>
      </c>
      <c r="CW75" s="124">
        <f t="shared" si="1169"/>
        <v>1453.3836755889479</v>
      </c>
      <c r="CX75" s="123">
        <v>49.037000000000006</v>
      </c>
      <c r="CY75" s="60">
        <v>3.579701</v>
      </c>
      <c r="CZ75" s="60">
        <f t="shared" si="853"/>
        <v>6.9249315845000006E-2</v>
      </c>
      <c r="DA75" s="60">
        <f t="shared" si="854"/>
        <v>2.0950844448680002</v>
      </c>
      <c r="DB75" s="60">
        <v>2.63083505</v>
      </c>
      <c r="DC75" s="124">
        <v>66.297043260000009</v>
      </c>
      <c r="DD75" s="123">
        <v>1.5544</v>
      </c>
      <c r="DE75" s="60">
        <v>0.11347119999999999</v>
      </c>
      <c r="DF75" s="60">
        <f t="shared" si="855"/>
        <v>2.195100364E-3</v>
      </c>
      <c r="DG75" s="60">
        <f t="shared" si="856"/>
        <v>6.64110622816E-2</v>
      </c>
      <c r="DH75" s="60">
        <v>8.3393560000000005E-2</v>
      </c>
      <c r="DI75" s="124">
        <v>2.1015177119999997</v>
      </c>
      <c r="DJ75" s="59">
        <v>33.537100336344004</v>
      </c>
      <c r="DK75" s="60">
        <v>7.3781620739956812</v>
      </c>
      <c r="DL75" s="60">
        <v>0.55253852576448981</v>
      </c>
      <c r="DM75" s="60">
        <v>22.572245992677342</v>
      </c>
      <c r="DN75" s="60">
        <f t="shared" si="857"/>
        <v>2.2340654748792472</v>
      </c>
      <c r="DO75" s="60">
        <f t="shared" si="858"/>
        <v>7.0637586609484471</v>
      </c>
      <c r="DP75" s="60">
        <v>4.674923425801051</v>
      </c>
      <c r="DQ75" s="60">
        <f t="shared" si="859"/>
        <v>9.0436393672121335E-2</v>
      </c>
      <c r="DR75" s="60">
        <f t="shared" si="860"/>
        <v>2.7360830835717298</v>
      </c>
      <c r="DS75" s="60">
        <v>3.4357485177291283</v>
      </c>
      <c r="DT75" s="62">
        <v>86.580862646774037</v>
      </c>
      <c r="DU75" s="123">
        <v>56.45</v>
      </c>
      <c r="DV75" s="60">
        <v>12.419</v>
      </c>
      <c r="DW75" s="60">
        <v>37.993841850000003</v>
      </c>
      <c r="DX75" s="60">
        <f t="shared" si="861"/>
        <v>3.7604025032619006</v>
      </c>
      <c r="DY75" s="60">
        <f t="shared" si="862"/>
        <v>11.889792868539001</v>
      </c>
      <c r="DZ75" s="60">
        <v>1.11760014533333</v>
      </c>
      <c r="EA75" s="60">
        <v>0.43835109093750002</v>
      </c>
      <c r="EB75" s="60"/>
      <c r="EC75" s="60">
        <v>7.9145718952977706</v>
      </c>
      <c r="ED75" s="60">
        <f t="shared" si="863"/>
        <v>0.15310739331453538</v>
      </c>
      <c r="EE75" s="60">
        <f t="shared" si="864"/>
        <v>4.6321456640171359</v>
      </c>
      <c r="EF75" s="60">
        <v>5.8166682490784307</v>
      </c>
      <c r="EG75" s="124">
        <v>146.58003987677642</v>
      </c>
      <c r="EH75" s="128">
        <v>351.51232475952384</v>
      </c>
      <c r="EI75" s="129">
        <v>77.332711447095207</v>
      </c>
      <c r="EJ75" s="129">
        <v>523.9927764004384</v>
      </c>
      <c r="EK75" s="129">
        <v>236.58642471637182</v>
      </c>
      <c r="EL75" s="129">
        <f t="shared" si="865"/>
        <v>23.415904799878188</v>
      </c>
      <c r="EM75" s="129">
        <v>74.037355750741398</v>
      </c>
      <c r="EN75" s="129">
        <v>86.827969324610251</v>
      </c>
      <c r="EO75" s="129">
        <f t="shared" si="866"/>
        <v>1.6796870665845853</v>
      </c>
      <c r="EP75" s="129">
        <f t="shared" si="867"/>
        <v>50.817631950675995</v>
      </c>
      <c r="EQ75" s="129">
        <v>1276.2522066480394</v>
      </c>
      <c r="ER75" s="124">
        <v>1608.0777803765297</v>
      </c>
      <c r="ES75" s="123">
        <v>90.77</v>
      </c>
      <c r="ET75" s="60">
        <v>19.9694</v>
      </c>
      <c r="EU75" s="60">
        <v>61.093020809999999</v>
      </c>
      <c r="EV75" s="60">
        <f t="shared" si="868"/>
        <v>6.0466206416489401</v>
      </c>
      <c r="EW75" s="60">
        <f t="shared" si="869"/>
        <v>19.118449932281401</v>
      </c>
      <c r="EX75" s="60">
        <v>7.0491590337250001</v>
      </c>
      <c r="EY75" s="60">
        <v>13.058355328591899</v>
      </c>
      <c r="EZ75" s="60">
        <f t="shared" si="870"/>
        <v>0.25261388383161032</v>
      </c>
      <c r="FA75" s="60">
        <f t="shared" si="871"/>
        <v>7.6426375064543235</v>
      </c>
      <c r="FB75" s="60">
        <v>9.5969967586158393</v>
      </c>
      <c r="FC75" s="124">
        <v>241.84431831711922</v>
      </c>
      <c r="FD75" s="123">
        <v>0.83333333333333293</v>
      </c>
      <c r="FE75" s="60">
        <v>6.0833333333333302E-2</v>
      </c>
      <c r="FF75" s="60">
        <f t="shared" si="872"/>
        <v>1.1768208333333328E-3</v>
      </c>
      <c r="FG75" s="60">
        <f t="shared" si="873"/>
        <v>3.5603803333333316E-2</v>
      </c>
      <c r="FH75" s="60">
        <v>4.4708333333333301E-2</v>
      </c>
      <c r="FI75" s="124">
        <v>1.1266499999999995</v>
      </c>
      <c r="FJ75" s="123">
        <v>538.39150166666604</v>
      </c>
      <c r="FK75" s="60">
        <v>39.302579621666602</v>
      </c>
      <c r="FL75" s="60">
        <f t="shared" si="874"/>
        <v>0.76030840278114042</v>
      </c>
      <c r="FM75" s="60">
        <f t="shared" si="875"/>
        <v>23.002542170013569</v>
      </c>
      <c r="FN75" s="60">
        <v>28.884499999999999</v>
      </c>
      <c r="FO75" s="124">
        <v>727.89429754599917</v>
      </c>
      <c r="FP75" s="123">
        <v>418.95408333333427</v>
      </c>
      <c r="FQ75" s="60">
        <v>30.583648083333401</v>
      </c>
      <c r="FR75" s="60">
        <f t="shared" si="876"/>
        <v>0.59164067217208471</v>
      </c>
      <c r="FS75" s="60">
        <f t="shared" si="877"/>
        <v>17.899630546436374</v>
      </c>
      <c r="FT75" s="60">
        <v>22.4768865708334</v>
      </c>
      <c r="FU75" s="62">
        <v>566.41754158500123</v>
      </c>
      <c r="FV75" s="132">
        <f t="shared" si="1170"/>
        <v>2397.7723591965096</v>
      </c>
      <c r="FW75" s="133">
        <f t="shared" si="1171"/>
        <v>637.39905239757684</v>
      </c>
      <c r="FX75" s="133">
        <f t="shared" si="1172"/>
        <v>73.19967815463383</v>
      </c>
      <c r="FY75" s="133">
        <f t="shared" si="1173"/>
        <v>423.06483333333324</v>
      </c>
      <c r="FZ75" s="133">
        <f t="shared" si="1174"/>
        <v>413.15</v>
      </c>
      <c r="GA75" s="133">
        <f t="shared" si="1175"/>
        <v>0</v>
      </c>
      <c r="GB75" s="133">
        <f t="shared" si="1176"/>
        <v>49.037000000000006</v>
      </c>
      <c r="GC75" s="133">
        <f t="shared" si="1177"/>
        <v>1.5544</v>
      </c>
      <c r="GD75" s="133">
        <f t="shared" si="1178"/>
        <v>538.39150166666604</v>
      </c>
      <c r="GE75" s="133">
        <f t="shared" si="1179"/>
        <v>418.95408333333427</v>
      </c>
      <c r="GF75" s="133">
        <f t="shared" si="1180"/>
        <v>1322.8097374379415</v>
      </c>
      <c r="GG75" s="134">
        <f t="shared" si="1181"/>
        <v>505.03129666527184</v>
      </c>
      <c r="GH75" s="134">
        <f t="shared" si="1182"/>
        <v>130.92377095318281</v>
      </c>
      <c r="GI75" s="133">
        <f t="shared" si="1183"/>
        <v>458.09928317092255</v>
      </c>
      <c r="GJ75" s="134">
        <f t="shared" si="1184"/>
        <v>327.09523854071296</v>
      </c>
      <c r="GK75" s="135">
        <f t="shared" si="1185"/>
        <v>8.861930632941494</v>
      </c>
      <c r="GL75" s="132">
        <f t="shared" si="1186"/>
        <v>6733.4319286909176</v>
      </c>
      <c r="GM75" s="136">
        <f t="shared" si="1187"/>
        <v>8484.1242301505554</v>
      </c>
      <c r="GN75" s="114">
        <f t="shared" si="1188"/>
        <v>7359.1361515655544</v>
      </c>
      <c r="GO75" s="115">
        <f t="shared" si="1189"/>
        <v>4015.0231729317234</v>
      </c>
      <c r="GP75" s="115">
        <f t="shared" si="1190"/>
        <v>266.88097149315342</v>
      </c>
      <c r="GQ75" s="30">
        <f t="shared" si="1191"/>
        <v>0.54558348836603365</v>
      </c>
      <c r="GR75" s="31">
        <f t="shared" si="1192"/>
        <v>3.6265258040697912E-2</v>
      </c>
      <c r="GS75" s="137">
        <f t="shared" si="878"/>
        <v>1.0911104210974616</v>
      </c>
      <c r="GT75" s="116">
        <f t="shared" si="1193"/>
        <v>8484.1242301505554</v>
      </c>
      <c r="GU75" s="115">
        <f t="shared" si="1318"/>
        <v>4069.6726069471429</v>
      </c>
      <c r="GV75" s="115">
        <f t="shared" si="1319"/>
        <v>268.36157847335522</v>
      </c>
      <c r="GW75" s="24">
        <f t="shared" si="1306"/>
        <v>0.47968093070637702</v>
      </c>
      <c r="GX75" s="117">
        <f t="shared" si="1307"/>
        <v>3.1631028871508288E-2</v>
      </c>
      <c r="GY75" s="137">
        <f t="shared" si="879"/>
        <v>1.080065648213886</v>
      </c>
      <c r="GZ75" s="114">
        <f t="shared" si="1308"/>
        <v>5680.6302024484912</v>
      </c>
      <c r="HA75" s="115">
        <f t="shared" si="1194"/>
        <v>3198.7170685031087</v>
      </c>
      <c r="HB75" s="115">
        <f t="shared" si="1195"/>
        <v>170.38220031654009</v>
      </c>
      <c r="HC75" s="30">
        <f t="shared" si="1196"/>
        <v>0.56309193777908362</v>
      </c>
      <c r="HD75" s="31">
        <f t="shared" si="1197"/>
        <v>2.9993538435770944E-2</v>
      </c>
      <c r="HE75" s="137">
        <f t="shared" si="880"/>
        <v>1.0928825057536833</v>
      </c>
      <c r="HF75" s="114">
        <f t="shared" si="1198"/>
        <v>6705.1438113316299</v>
      </c>
      <c r="HG75" s="115">
        <f t="shared" si="1199"/>
        <v>3983.253670725835</v>
      </c>
      <c r="HH75" s="115">
        <f t="shared" si="1200"/>
        <v>204.87046295248891</v>
      </c>
      <c r="HI75" s="30">
        <f t="shared" si="1201"/>
        <v>0.59405939422122067</v>
      </c>
      <c r="HJ75" s="31">
        <f t="shared" si="1202"/>
        <v>3.0554223550919184E-2</v>
      </c>
      <c r="HK75" s="138">
        <f t="shared" si="881"/>
        <v>1.0978219563025027</v>
      </c>
      <c r="HL75" s="29">
        <f t="shared" si="1203"/>
        <v>3.758550227766519</v>
      </c>
      <c r="HM75" s="30">
        <f t="shared" si="1204"/>
        <v>4.3728639282688908</v>
      </c>
      <c r="HN75" s="30">
        <f t="shared" si="1205"/>
        <v>2.9063024475507699</v>
      </c>
      <c r="HO75" s="31">
        <f t="shared" si="1206"/>
        <v>3.4457337742466652</v>
      </c>
      <c r="HR75" s="32">
        <f t="shared" si="1207"/>
        <v>622.64809700216392</v>
      </c>
      <c r="HS75" s="33">
        <f t="shared" si="882"/>
        <v>720.21705380240303</v>
      </c>
      <c r="HT75" s="33">
        <f t="shared" si="1208"/>
        <v>27.371637012657793</v>
      </c>
      <c r="HU75" s="33">
        <f t="shared" si="883"/>
        <v>31.611503585918484</v>
      </c>
      <c r="HV75" s="33">
        <f t="shared" si="1209"/>
        <v>813.10603879614166</v>
      </c>
      <c r="HW75" s="30">
        <f t="shared" si="1334"/>
        <v>0.7657649399874541</v>
      </c>
      <c r="HX75" s="31">
        <f t="shared" si="1335"/>
        <v>3.3663059560083142E-2</v>
      </c>
      <c r="HY75" s="139">
        <f t="shared" si="884"/>
        <v>1.1252097740218909</v>
      </c>
      <c r="HZ75" s="32">
        <f t="shared" si="1210"/>
        <v>767.75979653293393</v>
      </c>
      <c r="IA75" s="33">
        <f t="shared" si="885"/>
        <v>888.06775664964471</v>
      </c>
      <c r="IB75" s="33">
        <f t="shared" si="1211"/>
        <v>41.821071090322775</v>
      </c>
      <c r="IC75" s="33">
        <f t="shared" si="886"/>
        <v>48.299155002213773</v>
      </c>
      <c r="ID75" s="33">
        <f t="shared" si="1212"/>
        <v>1039.3146057079441</v>
      </c>
      <c r="IE75" s="30">
        <f t="shared" si="1336"/>
        <v>0.73871741272216929</v>
      </c>
      <c r="IF75" s="31">
        <f t="shared" si="1337"/>
        <v>4.0239087241380339E-2</v>
      </c>
      <c r="IG75" s="139">
        <f t="shared" si="887"/>
        <v>1.1219900531872538</v>
      </c>
      <c r="IH75" s="32">
        <f t="shared" si="1213"/>
        <v>25.213890639593473</v>
      </c>
      <c r="II75" s="33">
        <f t="shared" si="888"/>
        <v>29.16490730281777</v>
      </c>
      <c r="IJ75" s="33">
        <f t="shared" si="1214"/>
        <v>49.214689317987713</v>
      </c>
      <c r="IK75" s="33">
        <f t="shared" si="889"/>
        <v>56.83804469334401</v>
      </c>
      <c r="IL75" s="33">
        <f t="shared" si="1215"/>
        <v>519.04153986819426</v>
      </c>
      <c r="IM75" s="30">
        <f t="shared" si="1216"/>
        <v>4.8577789450139776E-2</v>
      </c>
      <c r="IN75" s="31">
        <f t="shared" si="1217"/>
        <v>9.481840187682343E-2</v>
      </c>
      <c r="IO75" s="139">
        <f t="shared" si="890"/>
        <v>1.0222995100575569</v>
      </c>
      <c r="IP75" s="32">
        <f t="shared" si="1218"/>
        <v>21.521178922861612</v>
      </c>
      <c r="IQ75" s="33">
        <f t="shared" si="891"/>
        <v>24.893547660074027</v>
      </c>
      <c r="IR75" s="33">
        <f t="shared" si="1219"/>
        <v>0.94482481747723435</v>
      </c>
      <c r="IS75" s="33">
        <f t="shared" si="892"/>
        <v>1.0911781817044579</v>
      </c>
      <c r="IT75" s="33">
        <f t="shared" si="1220"/>
        <v>29.529657980187185</v>
      </c>
      <c r="IU75" s="30">
        <f t="shared" si="1221"/>
        <v>0.72879878721592939</v>
      </c>
      <c r="IV75" s="31">
        <f t="shared" si="1222"/>
        <v>3.1995792775898764E-2</v>
      </c>
      <c r="IW75" s="139">
        <f t="shared" si="893"/>
        <v>1.1191589182577228</v>
      </c>
      <c r="IX75" s="32">
        <f t="shared" si="1223"/>
        <v>21.535017412252</v>
      </c>
      <c r="IY75" s="33">
        <f t="shared" si="894"/>
        <v>24.909554640751889</v>
      </c>
      <c r="IZ75" s="33">
        <f t="shared" si="1224"/>
        <v>0.58344423275000001</v>
      </c>
      <c r="JA75" s="33">
        <f t="shared" si="895"/>
        <v>0.67381974440297498</v>
      </c>
      <c r="JB75" s="33">
        <f t="shared" si="1225"/>
        <v>443.30994999999996</v>
      </c>
      <c r="JC75" s="30">
        <f t="shared" si="1226"/>
        <v>4.8577789450139797E-2</v>
      </c>
      <c r="JD75" s="31">
        <f t="shared" si="1227"/>
        <v>1.3161090400745574E-3</v>
      </c>
      <c r="JE75" s="139">
        <f t="shared" si="1228"/>
        <v>1.0078160048971445</v>
      </c>
      <c r="JF75" s="32">
        <f t="shared" si="1229"/>
        <v>0</v>
      </c>
      <c r="JG75" s="33">
        <f t="shared" si="896"/>
        <v>0</v>
      </c>
      <c r="JH75" s="33">
        <f t="shared" si="1230"/>
        <v>0</v>
      </c>
      <c r="JI75" s="33">
        <f t="shared" si="897"/>
        <v>0</v>
      </c>
      <c r="JJ75" s="33">
        <f t="shared" si="1231"/>
        <v>0</v>
      </c>
      <c r="JK75" s="30"/>
      <c r="JL75" s="31"/>
      <c r="JM75" s="139"/>
      <c r="JN75" s="32">
        <f t="shared" si="1235"/>
        <v>852.18691979385278</v>
      </c>
      <c r="JO75" s="33">
        <f t="shared" si="898"/>
        <v>985.72461012554959</v>
      </c>
      <c r="JP75" s="33">
        <f t="shared" si="1236"/>
        <v>53.992304800495937</v>
      </c>
      <c r="JQ75" s="33">
        <f t="shared" si="899"/>
        <v>62.355712814092762</v>
      </c>
      <c r="JR75" s="33">
        <f t="shared" si="1237"/>
        <v>1153.4791076102761</v>
      </c>
      <c r="JS75" s="30">
        <f t="shared" si="1238"/>
        <v>0.73879701346249238</v>
      </c>
      <c r="JT75" s="31">
        <f t="shared" si="1239"/>
        <v>4.6808220837527489E-2</v>
      </c>
      <c r="JU75" s="139">
        <f t="shared" si="900"/>
        <v>1.1230200854173056</v>
      </c>
      <c r="JV75" s="32">
        <f t="shared" si="1240"/>
        <v>2.5560030227389601</v>
      </c>
      <c r="JW75" s="33">
        <f t="shared" si="901"/>
        <v>2.9565286964021551</v>
      </c>
      <c r="JX75" s="33">
        <f t="shared" si="1241"/>
        <v>6.9249315845000006E-2</v>
      </c>
      <c r="JY75" s="33">
        <f t="shared" si="902"/>
        <v>7.9976034869390505E-2</v>
      </c>
      <c r="JZ75" s="33">
        <f t="shared" si="1242"/>
        <v>52.616701000000006</v>
      </c>
      <c r="KA75" s="30">
        <f t="shared" si="1243"/>
        <v>4.857778945013979E-2</v>
      </c>
      <c r="KB75" s="31">
        <f t="shared" si="1244"/>
        <v>1.3161090400745574E-3</v>
      </c>
      <c r="KC75" s="139">
        <f t="shared" si="903"/>
        <v>1.0078160048971445</v>
      </c>
      <c r="KD75" s="32">
        <f t="shared" si="1245"/>
        <v>8.1021495983552003E-2</v>
      </c>
      <c r="KE75" s="33">
        <f t="shared" si="904"/>
        <v>9.37175644041746E-2</v>
      </c>
      <c r="KF75" s="33">
        <f t="shared" si="1246"/>
        <v>2.195100364E-3</v>
      </c>
      <c r="KG75" s="33">
        <f t="shared" si="905"/>
        <v>2.5351214103835999E-3</v>
      </c>
      <c r="KH75" s="33">
        <f t="shared" si="1247"/>
        <v>1.6678711999999996</v>
      </c>
      <c r="KI75" s="30">
        <f t="shared" si="1248"/>
        <v>4.8577789450139811E-2</v>
      </c>
      <c r="KJ75" s="31">
        <f t="shared" si="1249"/>
        <v>1.3161090400745576E-3</v>
      </c>
      <c r="KK75" s="139">
        <f t="shared" si="906"/>
        <v>1.0078160048971445</v>
      </c>
      <c r="KL75" s="32">
        <f t="shared" si="1250"/>
        <v>52.871069338654301</v>
      </c>
      <c r="KM75" s="33">
        <f t="shared" si="907"/>
        <v>61.155965904021436</v>
      </c>
      <c r="KN75" s="33">
        <f t="shared" si="1251"/>
        <v>2.3245018685513688</v>
      </c>
      <c r="KO75" s="33">
        <f t="shared" si="908"/>
        <v>2.6845672079899758</v>
      </c>
      <c r="KP75" s="33">
        <f t="shared" si="1252"/>
        <v>68.714970354582576</v>
      </c>
      <c r="KQ75" s="30">
        <f t="shared" si="1253"/>
        <v>0.76942577528345468</v>
      </c>
      <c r="KR75" s="31">
        <f t="shared" si="1254"/>
        <v>3.3828172471828018E-2</v>
      </c>
      <c r="KS75" s="139">
        <f t="shared" si="909"/>
        <v>1.1258090029028036</v>
      </c>
      <c r="KT75" s="32">
        <f t="shared" si="1255"/>
        <v>89.025765009718484</v>
      </c>
      <c r="KU75" s="33">
        <f t="shared" si="910"/>
        <v>102.97610238674137</v>
      </c>
      <c r="KV75" s="33">
        <f t="shared" si="1256"/>
        <v>3.9135098965764361</v>
      </c>
      <c r="KW75" s="33">
        <f t="shared" si="911"/>
        <v>4.5197125795561259</v>
      </c>
      <c r="KX75" s="33">
        <f t="shared" si="1257"/>
        <v>116.33336498156858</v>
      </c>
      <c r="KY75" s="30">
        <f t="shared" si="1338"/>
        <v>0.76526424748242594</v>
      </c>
      <c r="KZ75" s="31">
        <f t="shared" si="1339"/>
        <v>3.3640477065169379E-2</v>
      </c>
      <c r="LA75" s="139">
        <f t="shared" si="912"/>
        <v>1.1251278174778907</v>
      </c>
      <c r="LB75" s="32">
        <f t="shared" si="1258"/>
        <v>581.16812120234829</v>
      </c>
      <c r="LC75" s="33">
        <f t="shared" si="913"/>
        <v>672.23716579475627</v>
      </c>
      <c r="LD75" s="33">
        <f t="shared" si="1259"/>
        <v>25.095591866462772</v>
      </c>
      <c r="LE75" s="33">
        <f t="shared" si="914"/>
        <v>28.982899046577856</v>
      </c>
      <c r="LF75" s="33">
        <f t="shared" si="1260"/>
        <v>1276.2522066480394</v>
      </c>
      <c r="LG75" s="30">
        <f t="shared" si="1261"/>
        <v>0.4553709041011052</v>
      </c>
      <c r="LH75" s="31">
        <f t="shared" si="1262"/>
        <v>1.9663505172205786E-2</v>
      </c>
      <c r="LI75" s="139">
        <f t="shared" si="915"/>
        <v>1.074402497623818</v>
      </c>
      <c r="LJ75" s="32">
        <f t="shared" si="1263"/>
        <v>143.38792667525757</v>
      </c>
      <c r="LK75" s="33">
        <f t="shared" si="916"/>
        <v>165.85681478527044</v>
      </c>
      <c r="LL75" s="33">
        <f t="shared" si="1264"/>
        <v>6.29923452548055</v>
      </c>
      <c r="LM75" s="33">
        <f t="shared" si="917"/>
        <v>7.2749859534774872</v>
      </c>
      <c r="LN75" s="33">
        <f t="shared" si="1265"/>
        <v>191.93993517231684</v>
      </c>
      <c r="LO75" s="30">
        <f t="shared" si="1340"/>
        <v>0.74704582215539983</v>
      </c>
      <c r="LP75" s="31">
        <f t="shared" si="1341"/>
        <v>3.281878010339704E-2</v>
      </c>
      <c r="LQ75" s="139">
        <f t="shared" si="918"/>
        <v>1.1221457093697675</v>
      </c>
      <c r="LR75" s="32">
        <f t="shared" si="1266"/>
        <v>4.3436640066666643E-2</v>
      </c>
      <c r="LS75" s="33">
        <f t="shared" si="919"/>
        <v>5.0243161565113312E-2</v>
      </c>
      <c r="LT75" s="33">
        <f t="shared" si="1267"/>
        <v>1.1768208333333328E-3</v>
      </c>
      <c r="LU75" s="33">
        <f t="shared" si="920"/>
        <v>1.359110380416666E-3</v>
      </c>
      <c r="LV75" s="33">
        <f t="shared" si="1268"/>
        <v>0.89416666666666633</v>
      </c>
      <c r="LW75" s="30">
        <f t="shared" si="1269"/>
        <v>4.857778945013979E-2</v>
      </c>
      <c r="LX75" s="31">
        <f t="shared" si="1270"/>
        <v>1.3161090400745572E-3</v>
      </c>
      <c r="LY75" s="139">
        <f t="shared" si="921"/>
        <v>1.0078160048971445</v>
      </c>
      <c r="LZ75" s="32">
        <f t="shared" si="1271"/>
        <v>28.063101447416553</v>
      </c>
      <c r="MA75" s="33">
        <f t="shared" si="922"/>
        <v>32.460589444226727</v>
      </c>
      <c r="MB75" s="33">
        <f t="shared" si="1272"/>
        <v>0.76030840278114042</v>
      </c>
      <c r="MC75" s="33">
        <f t="shared" si="923"/>
        <v>0.87808017437193908</v>
      </c>
      <c r="MD75" s="33">
        <f t="shared" si="1273"/>
        <v>577.69388694126917</v>
      </c>
      <c r="ME75" s="30">
        <f t="shared" si="1342"/>
        <v>4.8577805792619659E-2</v>
      </c>
      <c r="MF75" s="31">
        <f t="shared" si="1343"/>
        <v>1.3161094828383333E-3</v>
      </c>
      <c r="MG75" s="139">
        <f t="shared" si="924"/>
        <v>1.0078160075265952</v>
      </c>
      <c r="MH75" s="32">
        <f t="shared" si="1274"/>
        <v>21.837549266652374</v>
      </c>
      <c r="MI75" s="33">
        <f t="shared" si="925"/>
        <v>25.259493236736802</v>
      </c>
      <c r="MJ75" s="33">
        <f t="shared" si="1275"/>
        <v>0.59164067217208471</v>
      </c>
      <c r="MK75" s="33">
        <f t="shared" si="926"/>
        <v>0.68328581229154062</v>
      </c>
      <c r="ML75" s="33">
        <f t="shared" si="1276"/>
        <v>449.53773141666767</v>
      </c>
      <c r="MM75" s="30">
        <f t="shared" si="1277"/>
        <v>4.857778945013979E-2</v>
      </c>
      <c r="MN75" s="31">
        <f t="shared" si="1278"/>
        <v>1.3161090400745574E-3</v>
      </c>
      <c r="MO75" s="139">
        <f t="shared" si="1279"/>
        <v>1.0078160048971445</v>
      </c>
      <c r="MP75" s="34">
        <v>3.4447019798290359</v>
      </c>
      <c r="MQ75" s="35">
        <v>4.048701979829036</v>
      </c>
      <c r="MR75" s="35">
        <v>2.6593</v>
      </c>
      <c r="MS75" s="36">
        <v>3.1387</v>
      </c>
      <c r="MT75" s="34">
        <f t="shared" si="1280"/>
        <v>1.0911104210974616</v>
      </c>
      <c r="MU75" s="35">
        <f t="shared" si="1157"/>
        <v>1.080065648213886</v>
      </c>
      <c r="MV75" s="35">
        <f t="shared" si="1281"/>
        <v>1.0928825057536833</v>
      </c>
      <c r="MW75" s="36">
        <f t="shared" si="1282"/>
        <v>1.0978219563025027</v>
      </c>
      <c r="MX75" s="41">
        <f t="shared" si="1283"/>
        <v>3.758550227766519</v>
      </c>
      <c r="MY75" s="271">
        <f t="shared" si="1284"/>
        <v>4.3728639282688908</v>
      </c>
      <c r="MZ75" s="42">
        <f t="shared" si="1285"/>
        <v>2.9063024475507699</v>
      </c>
      <c r="NA75" s="140">
        <f t="shared" si="1286"/>
        <v>3.4457337742466652</v>
      </c>
      <c r="NB75" s="34">
        <f t="shared" si="1287"/>
        <v>1.0911205369624304</v>
      </c>
      <c r="NC75" s="35">
        <f t="shared" si="1158"/>
        <v>1.0801748221164826</v>
      </c>
      <c r="ND75" s="35">
        <f t="shared" si="1288"/>
        <v>1.0928943083460474</v>
      </c>
      <c r="NE75" s="141">
        <f t="shared" si="1159"/>
        <v>1.0978301207030741</v>
      </c>
      <c r="NF75" s="37">
        <f t="shared" si="1289"/>
        <v>3.7585850739066045</v>
      </c>
      <c r="NG75" s="38">
        <f t="shared" si="1160"/>
        <v>4.3733059408644799</v>
      </c>
      <c r="NH75" s="38">
        <f t="shared" si="1290"/>
        <v>2.9063338341846441</v>
      </c>
      <c r="NI75" s="39">
        <f t="shared" si="1161"/>
        <v>3.4457593998507385</v>
      </c>
      <c r="NJ75" s="118">
        <f t="shared" si="1309"/>
        <v>-3.4846140085420529E-5</v>
      </c>
      <c r="NK75" s="118">
        <f t="shared" si="1310"/>
        <v>-4.4201259558906969E-4</v>
      </c>
      <c r="NL75" s="118">
        <f t="shared" si="1311"/>
        <v>-3.1386633874141978E-5</v>
      </c>
      <c r="NM75" s="118">
        <f t="shared" si="1312"/>
        <v>-2.5625604073375996E-5</v>
      </c>
      <c r="NN75" s="119">
        <f t="shared" si="1291"/>
        <v>0.53942556566609445</v>
      </c>
      <c r="NO75" s="120">
        <f t="shared" si="1292"/>
        <v>0.6874433055878304</v>
      </c>
      <c r="NP75" s="120">
        <f t="shared" si="1328"/>
        <v>0.31282567405586592</v>
      </c>
      <c r="NQ75" s="120">
        <f t="shared" si="1294"/>
        <v>1.9473365177684377E-2</v>
      </c>
      <c r="NR75" s="120">
        <f>R75*JE75+0.006</f>
        <v>0.30824401986865363</v>
      </c>
      <c r="NS75" s="120">
        <f t="shared" si="1295"/>
        <v>0</v>
      </c>
      <c r="NT75" s="120">
        <f t="shared" si="1296"/>
        <v>0.76500128218626862</v>
      </c>
      <c r="NU75" s="120">
        <f t="shared" si="1297"/>
        <v>3.1343077752301191E-2</v>
      </c>
      <c r="NV75" s="120">
        <f t="shared" si="1298"/>
        <v>1.0078160048971445E-3</v>
      </c>
      <c r="NW75" s="120">
        <f t="shared" si="1299"/>
        <v>4.5707845517853826E-2</v>
      </c>
      <c r="NX75" s="120">
        <f t="shared" si="1300"/>
        <v>7.7183768278983295E-2</v>
      </c>
      <c r="NY75" s="120">
        <f t="shared" si="1301"/>
        <v>0.80838043921216063</v>
      </c>
      <c r="NZ75" s="120">
        <f t="shared" si="1302"/>
        <v>0.12702689430065767</v>
      </c>
      <c r="OA75" s="120">
        <f t="shared" si="1303"/>
        <v>5.0390800244857223E-4</v>
      </c>
      <c r="OB75" s="120">
        <f t="shared" si="1304"/>
        <v>0.34326213216355833</v>
      </c>
      <c r="OC75" s="121">
        <f t="shared" si="1305"/>
        <v>0.30647684708922163</v>
      </c>
      <c r="OD75" s="4"/>
      <c r="OE75" s="4">
        <f t="shared" si="927"/>
        <v>9177.0556767083726</v>
      </c>
      <c r="OF75" s="4"/>
      <c r="OG75" s="4"/>
      <c r="OH75" s="4">
        <f t="shared" si="928"/>
        <v>0</v>
      </c>
      <c r="OI75" s="4"/>
      <c r="OJ75" s="583">
        <f t="shared" si="929"/>
        <v>8145.3336391864623</v>
      </c>
      <c r="OK75" s="284">
        <f t="shared" si="930"/>
        <v>520.56899999999996</v>
      </c>
      <c r="OL75" s="584">
        <f t="shared" si="1329"/>
        <v>6.3910089268239378E-2</v>
      </c>
      <c r="OM75" s="585">
        <f t="shared" si="281"/>
        <v>992.83</v>
      </c>
      <c r="ON75" s="284">
        <f t="shared" si="1330"/>
        <v>1042.4715000000001</v>
      </c>
      <c r="OO75" s="33">
        <f t="shared" si="1331"/>
        <v>2.0025616200734202</v>
      </c>
      <c r="OP75" s="586">
        <f t="shared" si="481"/>
        <v>6.4073802635802965E-2</v>
      </c>
      <c r="OQ75" s="33">
        <f t="shared" si="931"/>
        <v>0.28018602029312323</v>
      </c>
      <c r="OR75" s="39">
        <f t="shared" si="932"/>
        <v>0.5884300401617768</v>
      </c>
      <c r="OS75" s="587"/>
      <c r="OT75" s="284">
        <f t="shared" si="976"/>
        <v>0</v>
      </c>
      <c r="OU75" s="584"/>
      <c r="OV75" s="585">
        <f t="shared" si="283"/>
        <v>0</v>
      </c>
      <c r="OW75" s="284">
        <f t="shared" si="1333"/>
        <v>0</v>
      </c>
      <c r="OX75" s="33"/>
      <c r="OY75" s="33"/>
      <c r="OZ75" s="33"/>
      <c r="PA75" s="588"/>
      <c r="PB75" s="32">
        <f t="shared" si="933"/>
        <v>4.3728639282688908</v>
      </c>
      <c r="PC75" s="589">
        <f t="shared" si="934"/>
        <v>1.064073802635803</v>
      </c>
      <c r="PD75" s="590">
        <f t="shared" si="297"/>
        <v>4.653049948562014</v>
      </c>
      <c r="PE75" s="591">
        <f t="shared" si="935"/>
        <v>0.53942556566609445</v>
      </c>
      <c r="PF75" s="592">
        <f t="shared" si="936"/>
        <v>0.6874433055878304</v>
      </c>
      <c r="PG75" s="592">
        <f t="shared" si="937"/>
        <v>0.31282567405586592</v>
      </c>
      <c r="PH75" s="592">
        <f t="shared" si="938"/>
        <v>1.9473365177684377E-2</v>
      </c>
      <c r="PI75" s="593">
        <f t="shared" si="284"/>
        <v>0.5884300401617768</v>
      </c>
      <c r="PJ75" s="593">
        <f t="shared" si="285"/>
        <v>0</v>
      </c>
      <c r="PK75" s="592">
        <f t="shared" si="939"/>
        <v>0.76500128218626862</v>
      </c>
      <c r="PL75" s="592">
        <f t="shared" si="940"/>
        <v>3.1343077752301191E-2</v>
      </c>
      <c r="PM75" s="592">
        <f t="shared" si="941"/>
        <v>1.0078160048971445E-3</v>
      </c>
      <c r="PN75" s="592">
        <f t="shared" si="942"/>
        <v>4.5707845517853826E-2</v>
      </c>
      <c r="PO75" s="592">
        <f t="shared" si="943"/>
        <v>7.7183768278983295E-2</v>
      </c>
      <c r="PP75" s="592">
        <f t="shared" si="944"/>
        <v>0.80838043921216063</v>
      </c>
      <c r="PQ75" s="592">
        <f t="shared" si="945"/>
        <v>0.12702689430065767</v>
      </c>
      <c r="PR75" s="592">
        <f t="shared" si="946"/>
        <v>5.0390800244857223E-4</v>
      </c>
      <c r="PS75" s="592">
        <f t="shared" si="947"/>
        <v>0.34326213216355833</v>
      </c>
      <c r="PT75" s="594">
        <f t="shared" si="948"/>
        <v>0.30647684708922163</v>
      </c>
      <c r="PU75" s="334"/>
      <c r="PV75" s="310">
        <f t="shared" si="286"/>
        <v>4.6534919611576031</v>
      </c>
      <c r="PW75" s="281">
        <f t="shared" si="287"/>
        <v>-4.4201259558906969E-4</v>
      </c>
      <c r="PX75" s="4"/>
      <c r="QA75" s="133">
        <f t="shared" si="288"/>
        <v>574.16613580934109</v>
      </c>
      <c r="QB75" s="323">
        <f t="shared" si="289"/>
        <v>0</v>
      </c>
      <c r="QC75" s="258"/>
      <c r="QD75" s="323">
        <v>0</v>
      </c>
      <c r="QF75" s="133">
        <f t="shared" si="949"/>
        <v>1096.0686358093415</v>
      </c>
      <c r="QH75" s="133">
        <f t="shared" si="290"/>
        <v>0</v>
      </c>
      <c r="QJ75" s="390">
        <f>'лист 1'!E118</f>
        <v>992.83</v>
      </c>
      <c r="QK75" s="390">
        <f>'лист 1'!F118</f>
        <v>0</v>
      </c>
      <c r="QM75" s="389">
        <f t="shared" si="291"/>
        <v>0</v>
      </c>
      <c r="QN75" s="389">
        <f t="shared" si="292"/>
        <v>0</v>
      </c>
      <c r="QP75" s="4">
        <f t="shared" si="293"/>
        <v>8145.3336391864623</v>
      </c>
      <c r="QQ75" s="4">
        <f t="shared" si="294"/>
        <v>8667.2361391864633</v>
      </c>
      <c r="QS75" s="395">
        <f t="shared" si="295"/>
        <v>16.811161217587394</v>
      </c>
      <c r="QU75" s="5">
        <v>1</v>
      </c>
    </row>
    <row r="76" spans="1:463" ht="15.05" customHeight="1" x14ac:dyDescent="0.3">
      <c r="A76" s="452">
        <f t="shared" si="639"/>
        <v>65</v>
      </c>
      <c r="B76" s="25" t="s">
        <v>401</v>
      </c>
      <c r="C76" s="26">
        <v>10</v>
      </c>
      <c r="D76" s="256">
        <v>6744.41</v>
      </c>
      <c r="E76" s="27">
        <v>6679.5</v>
      </c>
      <c r="F76" s="28">
        <v>613.75</v>
      </c>
      <c r="G76" s="311">
        <f t="shared" si="280"/>
        <v>6065.75</v>
      </c>
      <c r="H76" s="27">
        <v>64.900000000000006</v>
      </c>
      <c r="I76" s="257"/>
      <c r="J76" s="32">
        <v>3.5028301865697715</v>
      </c>
      <c r="K76" s="33">
        <v>3.9645301865697715</v>
      </c>
      <c r="L76" s="33">
        <v>2.6835999999999998</v>
      </c>
      <c r="M76" s="122">
        <v>3.1547999999999998</v>
      </c>
      <c r="N76" s="1">
        <v>0.47120000000000001</v>
      </c>
      <c r="O76" s="2">
        <v>0.5645</v>
      </c>
      <c r="P76" s="2">
        <v>0.34803018656977153</v>
      </c>
      <c r="Q76" s="2">
        <v>1.5800000000000002E-2</v>
      </c>
      <c r="R76" s="2">
        <v>0.1777</v>
      </c>
      <c r="S76" s="2">
        <v>1.5699999999999999E-2</v>
      </c>
      <c r="T76" s="2">
        <v>0.65339999999999998</v>
      </c>
      <c r="U76" s="2">
        <v>2.63E-2</v>
      </c>
      <c r="V76" s="2">
        <v>8.0000000000000004E-4</v>
      </c>
      <c r="W76" s="2">
        <v>4.0599999999999997E-2</v>
      </c>
      <c r="X76" s="2">
        <v>8.2900000000000001E-2</v>
      </c>
      <c r="Y76" s="2">
        <v>0.74890000000000001</v>
      </c>
      <c r="Z76" s="2">
        <v>0.12470000000000001</v>
      </c>
      <c r="AA76" s="2">
        <v>1E-4</v>
      </c>
      <c r="AB76" s="2">
        <v>0.42559999999999998</v>
      </c>
      <c r="AC76" s="3">
        <v>0.26829999999999998</v>
      </c>
      <c r="AD76" s="123">
        <v>1225.49</v>
      </c>
      <c r="AE76" s="60">
        <v>269.6078</v>
      </c>
      <c r="AF76" s="60">
        <v>824.81972097000005</v>
      </c>
      <c r="AG76" s="60">
        <f t="shared" ref="AG76:AG107" si="1344">AF76*$AG$7</f>
        <v>81.635707063284784</v>
      </c>
      <c r="AH76" s="60">
        <f t="shared" ref="AH76:AH112" si="1345">AF76*$AH$7</f>
        <v>258.11908348035183</v>
      </c>
      <c r="AI76" s="60">
        <v>30.565250596449999</v>
      </c>
      <c r="AJ76" s="60">
        <v>171.58524247312076</v>
      </c>
      <c r="AK76" s="60">
        <f t="shared" ref="AK76:AK107" si="1346">AJ76*$AK$7</f>
        <v>3.3193165156425213</v>
      </c>
      <c r="AL76" s="60">
        <f t="shared" ref="AL76:AL112" si="1347">AJ76*$AL$7</f>
        <v>100.42335169175844</v>
      </c>
      <c r="AM76" s="60">
        <v>126.10340070197854</v>
      </c>
      <c r="AN76" s="124">
        <v>3177.8056976898588</v>
      </c>
      <c r="AO76" s="123">
        <v>1414.8</v>
      </c>
      <c r="AP76" s="60">
        <v>311.25599999999997</v>
      </c>
      <c r="AQ76" s="60">
        <v>952.23538440000004</v>
      </c>
      <c r="AR76" s="60">
        <f t="shared" ref="AR76:AR107" si="1348">AQ76*$AR$7</f>
        <v>94.246544935605613</v>
      </c>
      <c r="AS76" s="60">
        <f t="shared" ref="AS76:AS112" si="1349">AQ76*$AS$7</f>
        <v>297.99254119413604</v>
      </c>
      <c r="AT76" s="125">
        <v>137.49171389045</v>
      </c>
      <c r="AU76" s="126">
        <v>26.943960071186027</v>
      </c>
      <c r="AV76" s="60">
        <v>205.55216617520281</v>
      </c>
      <c r="AW76" s="60">
        <f t="shared" ref="AW76:AW107" si="1350">AV76*$AW$7</f>
        <v>3.9764066546592987</v>
      </c>
      <c r="AX76" s="60">
        <f t="shared" ref="AX76:AX112" si="1351">AV76*$AX$7</f>
        <v>120.3031051930286</v>
      </c>
      <c r="AY76" s="60">
        <v>151.06676322328263</v>
      </c>
      <c r="AZ76" s="124">
        <v>3806.8824332267218</v>
      </c>
      <c r="BA76" s="127">
        <v>295</v>
      </c>
      <c r="BB76" s="60">
        <v>1503.6641666666665</v>
      </c>
      <c r="BC76" s="60">
        <v>156.81066451478799</v>
      </c>
      <c r="BD76" s="61">
        <v>125.44853161183039</v>
      </c>
      <c r="BE76" s="61">
        <v>31.362132902957597</v>
      </c>
      <c r="BF76" s="60">
        <v>58.804009375</v>
      </c>
      <c r="BG76" s="61">
        <v>47.043207500000001</v>
      </c>
      <c r="BH76" s="61">
        <v>11.760801874999999</v>
      </c>
      <c r="BI76" s="60">
        <v>125.50735536062118</v>
      </c>
      <c r="BJ76" s="61">
        <f t="shared" ref="BJ76:BJ107" si="1352">BI76*$BJ$7</f>
        <v>73.455438857200036</v>
      </c>
      <c r="BK76" s="60">
        <f t="shared" ref="BK76:BK112" si="1353">BI76*$BK$7</f>
        <v>2.4279397894512167</v>
      </c>
      <c r="BL76" s="60">
        <v>92.239309795853785</v>
      </c>
      <c r="BM76" s="124">
        <v>2324.4306068555152</v>
      </c>
      <c r="BN76" s="123">
        <v>38.99</v>
      </c>
      <c r="BO76" s="60">
        <v>8.5777999999999999</v>
      </c>
      <c r="BP76" s="60">
        <v>26.242336470000001</v>
      </c>
      <c r="BQ76" s="60">
        <f t="shared" ref="BQ76:BQ107" si="1354">BP76*$BQ$7</f>
        <v>2.5973090097817804</v>
      </c>
      <c r="BR76" s="60">
        <f t="shared" ref="BR76:BR112" si="1355">BP76*$BR$7</f>
        <v>8.2122767749218006</v>
      </c>
      <c r="BS76" s="60">
        <v>5.2366901628999996</v>
      </c>
      <c r="BT76" s="60">
        <v>5.7704183442017003</v>
      </c>
      <c r="BU76" s="60">
        <f t="shared" ref="BU76:BU107" si="1356">BT76*$BU$7</f>
        <v>0.1116287428685819</v>
      </c>
      <c r="BV76" s="60">
        <f t="shared" ref="BV76:BV112" si="1357">BT76*$BV$7</f>
        <v>3.3772412034742407</v>
      </c>
      <c r="BW76" s="60">
        <v>4.2408622488550858</v>
      </c>
      <c r="BX76" s="124">
        <v>106.86972867114814</v>
      </c>
      <c r="BY76" s="59">
        <v>797.11</v>
      </c>
      <c r="BZ76" s="60">
        <v>58.189030000000002</v>
      </c>
      <c r="CA76" s="61">
        <f t="shared" ref="CA76:CA107" si="1358">BZ76*$CA$7</f>
        <v>34.056177210040005</v>
      </c>
      <c r="CB76" s="61">
        <f t="shared" ref="CB76:CB112" si="1359">BZ76*$CB$7</f>
        <v>1.1256667853500002</v>
      </c>
      <c r="CC76" s="60">
        <v>42.764951500000002</v>
      </c>
      <c r="CD76" s="62">
        <v>1077.6767778000001</v>
      </c>
      <c r="CE76" s="123">
        <v>70.599999999999994</v>
      </c>
      <c r="CF76" s="60">
        <v>5.1537999999999995</v>
      </c>
      <c r="CG76" s="61">
        <f t="shared" ref="CG76:CG107" si="1360">CF76*$CG$7</f>
        <v>3.0163542183999996</v>
      </c>
      <c r="CH76" s="61">
        <f t="shared" ref="CH76:CH112" si="1361">CF76*$CH$7</f>
        <v>9.9700260999999998E-2</v>
      </c>
      <c r="CI76" s="60">
        <v>3.78769</v>
      </c>
      <c r="CJ76" s="124">
        <v>95.449787999999998</v>
      </c>
      <c r="CK76" s="128">
        <v>1631.7608542590308</v>
      </c>
      <c r="CL76" s="129">
        <v>358.99138793698677</v>
      </c>
      <c r="CM76" s="129">
        <v>165.91538016347377</v>
      </c>
      <c r="CN76" s="130">
        <v>107.24516935118875</v>
      </c>
      <c r="CO76" s="131">
        <f t="shared" si="1167"/>
        <v>52.276657800236954</v>
      </c>
      <c r="CP76" s="129">
        <v>1098.2749993016032</v>
      </c>
      <c r="CQ76" s="131">
        <f t="shared" ref="CQ76:CQ107" si="1362">CP76*$AR$7</f>
        <v>108.70066978087688</v>
      </c>
      <c r="CR76" s="129">
        <v>343.69417828144373</v>
      </c>
      <c r="CS76" s="129">
        <v>237.61230058126023</v>
      </c>
      <c r="CT76" s="131">
        <f t="shared" ref="CT76:CT107" si="1363">CS76*$CH$7</f>
        <v>4.596609954744479</v>
      </c>
      <c r="CU76" s="131">
        <f t="shared" ref="CU76:CU112" si="1364">CS76*$CG$7</f>
        <v>139.06687593659302</v>
      </c>
      <c r="CV76" s="129">
        <f t="shared" si="1168"/>
        <v>3492.5549222423547</v>
      </c>
      <c r="CW76" s="124">
        <f t="shared" si="1169"/>
        <v>4400.6192020253675</v>
      </c>
      <c r="CX76" s="123">
        <v>130.83496</v>
      </c>
      <c r="CY76" s="60">
        <v>9.5509520800000001</v>
      </c>
      <c r="CZ76" s="60">
        <f t="shared" ref="CZ76:CZ107" si="1365">CY76*$CZ$7</f>
        <v>0.18476316798760001</v>
      </c>
      <c r="DA76" s="60">
        <f t="shared" ref="DA76:DA112" si="1366">CY76*$DA$7</f>
        <v>5.58986662195744</v>
      </c>
      <c r="DB76" s="60">
        <v>7.0192956039999999</v>
      </c>
      <c r="DC76" s="124">
        <v>176.88624922080001</v>
      </c>
      <c r="DD76" s="123">
        <v>4.3140400000000003</v>
      </c>
      <c r="DE76" s="60">
        <v>0.31492492</v>
      </c>
      <c r="DF76" s="60">
        <f t="shared" ref="DF76:DF107" si="1367">DE76*$DF$7</f>
        <v>6.0922225774000006E-3</v>
      </c>
      <c r="DG76" s="60">
        <f t="shared" ref="DG76:DG112" si="1368">DE76*$DG$7</f>
        <v>0.18431547807856</v>
      </c>
      <c r="DH76" s="60">
        <v>0.231448246</v>
      </c>
      <c r="DI76" s="124">
        <v>5.8324957992000011</v>
      </c>
      <c r="DJ76" s="59">
        <v>105.92772421342001</v>
      </c>
      <c r="DK76" s="60">
        <v>23.3040993269524</v>
      </c>
      <c r="DL76" s="60">
        <v>1.7449554002385157</v>
      </c>
      <c r="DM76" s="60">
        <v>71.294972565014973</v>
      </c>
      <c r="DN76" s="60">
        <f t="shared" ref="DN76:DN107" si="1369">DM76*$DN$7</f>
        <v>7.0563486146497922</v>
      </c>
      <c r="DO76" s="60">
        <f t="shared" ref="DO76:DO112" si="1370">DM76*$DO$7</f>
        <v>22.311048714495787</v>
      </c>
      <c r="DP76" s="60">
        <v>14.76583785991069</v>
      </c>
      <c r="DQ76" s="60">
        <f t="shared" ref="DQ76:DQ107" si="1371">DP76*$DQ$7</f>
        <v>0.28564513339997233</v>
      </c>
      <c r="DR76" s="60">
        <f t="shared" ref="DR76:DR112" si="1372">DP76*$DR$7</f>
        <v>8.6419723925942105</v>
      </c>
      <c r="DS76" s="60">
        <v>10.851879468276829</v>
      </c>
      <c r="DT76" s="62">
        <v>273.46736260057605</v>
      </c>
      <c r="DU76" s="123">
        <v>214.97</v>
      </c>
      <c r="DV76" s="60">
        <v>47.293399999999998</v>
      </c>
      <c r="DW76" s="60">
        <v>144.68620340999999</v>
      </c>
      <c r="DX76" s="60">
        <f t="shared" ref="DX76:DX107" si="1373">DW76*$DX$7</f>
        <v>14.32017229630134</v>
      </c>
      <c r="DY76" s="60">
        <f t="shared" ref="DY76:DY112" si="1374">DW76*$DY$7</f>
        <v>45.278100495125393</v>
      </c>
      <c r="DZ76" s="60">
        <v>4.1830387930833304</v>
      </c>
      <c r="EA76" s="60">
        <v>2.5416870093333301</v>
      </c>
      <c r="EB76" s="60"/>
      <c r="EC76" s="60">
        <v>30.198226032506412</v>
      </c>
      <c r="ED76" s="60">
        <f t="shared" ref="ED76:ED107" si="1375">EC76*$ED$7</f>
        <v>0.5841846825988366</v>
      </c>
      <c r="EE76" s="60">
        <f t="shared" ref="EE76:EE112" si="1376">EC76*$EE$7</f>
        <v>17.674055353592962</v>
      </c>
      <c r="EF76" s="60">
        <v>22.193627762246152</v>
      </c>
      <c r="EG76" s="124">
        <v>559.27941960860301</v>
      </c>
      <c r="EH76" s="128">
        <v>1138.2979400484123</v>
      </c>
      <c r="EI76" s="129">
        <v>250.42554681065081</v>
      </c>
      <c r="EJ76" s="129">
        <v>1580.9988889763054</v>
      </c>
      <c r="EK76" s="129">
        <v>766.13077964340425</v>
      </c>
      <c r="EL76" s="129">
        <f t="shared" ref="EL76:EL107" si="1377">EK76*$AG$7</f>
        <v>75.827027784426292</v>
      </c>
      <c r="EM76" s="129">
        <v>239.75296618160692</v>
      </c>
      <c r="EN76" s="129">
        <v>272.72105359232035</v>
      </c>
      <c r="EO76" s="129">
        <f t="shared" ref="EO76:EO107" si="1378">EN76*$ED$7</f>
        <v>5.2757887817434375</v>
      </c>
      <c r="EP76" s="129">
        <f t="shared" ref="EP76:EP112" si="1379">EN76*$EE$7</f>
        <v>159.61490559387013</v>
      </c>
      <c r="EQ76" s="129">
        <v>4008.5742090710933</v>
      </c>
      <c r="ER76" s="124">
        <v>5050.8035034295772</v>
      </c>
      <c r="ES76" s="123">
        <v>315.58999999999997</v>
      </c>
      <c r="ET76" s="60">
        <v>69.4298</v>
      </c>
      <c r="EU76" s="60">
        <v>212.40879627000001</v>
      </c>
      <c r="EV76" s="60">
        <f t="shared" ref="EV76:EV107" si="1380">EU76*$EV$7</f>
        <v>21.022948202026981</v>
      </c>
      <c r="EW76" s="60">
        <f t="shared" ref="EW76:EW112" si="1381">EU76*$EW$7</f>
        <v>66.471208704733797</v>
      </c>
      <c r="EX76" s="60">
        <v>24.495297071724998</v>
      </c>
      <c r="EY76" s="60">
        <v>45.400444213945903</v>
      </c>
      <c r="EZ76" s="60">
        <f t="shared" ref="EZ76:EZ107" si="1382">EY76*$EZ$7</f>
        <v>0.87827159331878357</v>
      </c>
      <c r="FA76" s="60">
        <f t="shared" ref="FA76:FA112" si="1383">EY76*$FA$7</f>
        <v>26.571427184207693</v>
      </c>
      <c r="FB76" s="60">
        <v>33.366216877783501</v>
      </c>
      <c r="FC76" s="124">
        <v>840.82866532014509</v>
      </c>
      <c r="FD76" s="123">
        <v>0.83333333333333293</v>
      </c>
      <c r="FE76" s="60">
        <v>6.0833333333333302E-2</v>
      </c>
      <c r="FF76" s="60">
        <f t="shared" ref="FF76:FF107" si="1384">FE76*$FF$7</f>
        <v>1.1768208333333328E-3</v>
      </c>
      <c r="FG76" s="60">
        <f t="shared" ref="FG76:FG112" si="1385">FE76*$FG$7</f>
        <v>3.5603803333333316E-2</v>
      </c>
      <c r="FH76" s="60">
        <v>4.4708333333333301E-2</v>
      </c>
      <c r="FI76" s="124">
        <v>1.1266499999999995</v>
      </c>
      <c r="FJ76" s="123">
        <v>2123.2017683333402</v>
      </c>
      <c r="FK76" s="60">
        <v>154.99372908833399</v>
      </c>
      <c r="FL76" s="60">
        <f t="shared" ref="FL76:FL107" si="1386">FK76*$FL$7</f>
        <v>2.9983536892138214</v>
      </c>
      <c r="FM76" s="60">
        <f t="shared" ref="FM76:FM112" si="1387">FK76*$FM$7</f>
        <v>90.712869836071064</v>
      </c>
      <c r="FN76" s="60">
        <v>113.91</v>
      </c>
      <c r="FO76" s="124">
        <v>2870.5265969060088</v>
      </c>
      <c r="FP76" s="123">
        <v>1203.8540500000001</v>
      </c>
      <c r="FQ76" s="60">
        <v>87.88134565</v>
      </c>
      <c r="FR76" s="60">
        <f t="shared" ref="FR76:FR107" si="1388">FQ76*$FR$7</f>
        <v>1.70006463159925</v>
      </c>
      <c r="FS76" s="60">
        <f t="shared" ref="FS76:FS112" si="1389">FQ76*$FS$7</f>
        <v>51.434139405884203</v>
      </c>
      <c r="FT76" s="60">
        <v>64.586769782500099</v>
      </c>
      <c r="FU76" s="62">
        <v>1627.5865985190003</v>
      </c>
      <c r="FV76" s="132">
        <f t="shared" si="1170"/>
        <v>7424.7123525954539</v>
      </c>
      <c r="FW76" s="133">
        <f t="shared" si="1171"/>
        <v>1917.908552303827</v>
      </c>
      <c r="FX76" s="133">
        <f t="shared" si="1172"/>
        <v>251.71235698325339</v>
      </c>
      <c r="FY76" s="133">
        <f t="shared" si="1173"/>
        <v>1503.6641666666665</v>
      </c>
      <c r="FZ76" s="133">
        <f t="shared" si="1174"/>
        <v>797.11</v>
      </c>
      <c r="GA76" s="133">
        <f t="shared" si="1175"/>
        <v>70.599999999999994</v>
      </c>
      <c r="GB76" s="133">
        <f t="shared" si="1176"/>
        <v>130.83496</v>
      </c>
      <c r="GC76" s="133">
        <f t="shared" si="1177"/>
        <v>4.3140400000000003</v>
      </c>
      <c r="GD76" s="133">
        <f t="shared" si="1178"/>
        <v>2123.2017683333402</v>
      </c>
      <c r="GE76" s="133">
        <f t="shared" si="1179"/>
        <v>1203.8540500000001</v>
      </c>
      <c r="GF76" s="133">
        <f t="shared" si="1180"/>
        <v>4096.0931930300221</v>
      </c>
      <c r="GG76" s="134">
        <f t="shared" si="1181"/>
        <v>1563.8343126687146</v>
      </c>
      <c r="GH76" s="134">
        <f t="shared" si="1182"/>
        <v>405.40672768695345</v>
      </c>
      <c r="GI76" s="133">
        <f t="shared" si="1183"/>
        <v>1425.2576597047575</v>
      </c>
      <c r="GJ76" s="134">
        <f t="shared" si="1184"/>
        <v>1017.6723939757023</v>
      </c>
      <c r="GK76" s="135">
        <f t="shared" si="1185"/>
        <v>27.571609426988534</v>
      </c>
      <c r="GL76" s="132">
        <f t="shared" si="1186"/>
        <v>20949.263099617321</v>
      </c>
      <c r="GM76" s="136">
        <f t="shared" si="1187"/>
        <v>26396.071505517823</v>
      </c>
      <c r="GN76" s="114">
        <f t="shared" si="1188"/>
        <v>23595.358341198822</v>
      </c>
      <c r="GO76" s="115">
        <f t="shared" si="1189"/>
        <v>12471.783560235714</v>
      </c>
      <c r="GP76" s="115">
        <f t="shared" si="1190"/>
        <v>859.02423064825007</v>
      </c>
      <c r="GQ76" s="30">
        <f t="shared" si="1191"/>
        <v>0.52856936435922985</v>
      </c>
      <c r="GR76" s="31">
        <f t="shared" si="1192"/>
        <v>3.6406492252687911E-2</v>
      </c>
      <c r="GS76" s="137">
        <f t="shared" ref="GS76:GS107" si="1390">1+GQ76*(GO76*$GW$6-GO76)/GO76+GR76*(GP76*$GX$6-GP76)/GP76</f>
        <v>1.0884661850450328</v>
      </c>
      <c r="GT76" s="116">
        <f t="shared" si="1193"/>
        <v>26396.071505517823</v>
      </c>
      <c r="GU76" s="115">
        <f t="shared" si="1318"/>
        <v>12607.836014642238</v>
      </c>
      <c r="GV76" s="115">
        <f t="shared" si="1319"/>
        <v>862.71027456246611</v>
      </c>
      <c r="GW76" s="24">
        <f t="shared" si="1306"/>
        <v>0.47764062209055247</v>
      </c>
      <c r="GX76" s="117">
        <f t="shared" si="1307"/>
        <v>3.2683282979519342E-2</v>
      </c>
      <c r="GY76" s="137">
        <f t="shared" ref="GY76:GY107" si="1391">1+GW76*(GU76*$GW$6-GU76)/GU76+GX76*(GV76*$GX$6-GV76)/GV76</f>
        <v>1.0799089260151171</v>
      </c>
      <c r="GZ76" s="114">
        <f t="shared" si="1308"/>
        <v>18093.122036653447</v>
      </c>
      <c r="HA76" s="115">
        <f t="shared" si="1194"/>
        <v>9923.8932002778565</v>
      </c>
      <c r="HB76" s="115">
        <f t="shared" si="1195"/>
        <v>531.58210552318678</v>
      </c>
      <c r="HC76" s="30">
        <f t="shared" si="1196"/>
        <v>0.54848981730039814</v>
      </c>
      <c r="HD76" s="31">
        <f t="shared" si="1197"/>
        <v>2.9380341571028812E-2</v>
      </c>
      <c r="HE76" s="137">
        <f t="shared" ref="HE76:HE107" si="1392">1+HC76*(HA76*$GW$6-HA76)/HA76+HD76*(HB76*$GX$6-HB76)/HB76</f>
        <v>1.0904993692803249</v>
      </c>
      <c r="HF76" s="114">
        <f t="shared" si="1198"/>
        <v>21270.927734343306</v>
      </c>
      <c r="HG76" s="115">
        <f t="shared" si="1199"/>
        <v>12358.867859624424</v>
      </c>
      <c r="HH76" s="115">
        <f t="shared" si="1200"/>
        <v>638.62543523263525</v>
      </c>
      <c r="HI76" s="30">
        <f t="shared" si="1201"/>
        <v>0.58102157150720901</v>
      </c>
      <c r="HJ76" s="31">
        <f t="shared" si="1202"/>
        <v>3.0023393582477961E-2</v>
      </c>
      <c r="HK76" s="138">
        <f t="shared" ref="HK76:HK107" si="1393">1+HI76*(HG76*$GW$6-HG76)/HG76+HJ76*(HH76*$GX$6-HH76)/HH76</f>
        <v>1.0956967039211056</v>
      </c>
      <c r="HL76" s="29">
        <f t="shared" si="1203"/>
        <v>3.8127122100361794</v>
      </c>
      <c r="HM76" s="30">
        <f t="shared" si="1204"/>
        <v>4.2813315359330737</v>
      </c>
      <c r="HN76" s="30">
        <f t="shared" si="1205"/>
        <v>2.9264641074006796</v>
      </c>
      <c r="HO76" s="31">
        <f t="shared" si="1206"/>
        <v>3.4567039615303039</v>
      </c>
      <c r="HR76" s="32">
        <f t="shared" si="1207"/>
        <v>1932.5195709099746</v>
      </c>
      <c r="HS76" s="33">
        <f t="shared" ref="HS76:HS107" si="1394">HR76*$HR$6</f>
        <v>2235.3453876715676</v>
      </c>
      <c r="HT76" s="33">
        <f t="shared" si="1208"/>
        <v>84.95502357892731</v>
      </c>
      <c r="HU76" s="33">
        <f t="shared" ref="HU76:HU107" si="1395">HT76*$HT$6</f>
        <v>98.114556731303153</v>
      </c>
      <c r="HV76" s="33">
        <f t="shared" si="1209"/>
        <v>2522.0680140395707</v>
      </c>
      <c r="HW76" s="30">
        <f t="shared" si="1334"/>
        <v>0.76624403471763547</v>
      </c>
      <c r="HX76" s="31">
        <f t="shared" si="1335"/>
        <v>3.3684667941549964E-2</v>
      </c>
      <c r="HY76" s="139">
        <f t="shared" ref="HY76:HY107" si="1396">1+HW76*(HU76*$GW$6-HU76)/HU76+HX76*(HV76*$GX$6-HV76)/HV76</f>
        <v>1.1252881953043996</v>
      </c>
      <c r="HZ76" s="32">
        <f t="shared" si="1210"/>
        <v>2236.376688592341</v>
      </c>
      <c r="IA76" s="33">
        <f t="shared" ref="IA76:IA107" si="1397">HZ76*$HR$6</f>
        <v>2586.8169156947611</v>
      </c>
      <c r="IB76" s="33">
        <f t="shared" si="1211"/>
        <v>125.16691166145094</v>
      </c>
      <c r="IC76" s="33">
        <f t="shared" ref="IC76:IC107" si="1398">IB76*$HT$6</f>
        <v>144.55526627780969</v>
      </c>
      <c r="ID76" s="33">
        <f t="shared" si="1212"/>
        <v>3021.335264465652</v>
      </c>
      <c r="IE76" s="30">
        <f t="shared" si="1336"/>
        <v>0.74019481217284322</v>
      </c>
      <c r="IF76" s="31">
        <f t="shared" si="1337"/>
        <v>4.1427680381438153E-2</v>
      </c>
      <c r="IG76" s="139">
        <f t="shared" ref="IG76:IG107" si="1399">1+IE76*(IC76*$GW$6-IC76)/IC76+IF76*(ID76*$GX$6-ID76)/ID76</f>
        <v>1.1224056747585693</v>
      </c>
      <c r="IH76" s="32">
        <f t="shared" si="1213"/>
        <v>89.615635405784047</v>
      </c>
      <c r="II76" s="33">
        <f t="shared" ref="II76:II107" si="1400">IH76*$HR$6</f>
        <v>103.65840547387042</v>
      </c>
      <c r="IJ76" s="33">
        <f t="shared" si="1214"/>
        <v>174.9196789012816</v>
      </c>
      <c r="IK76" s="33">
        <f t="shared" ref="IK76:IK107" si="1401">IJ76*$HT$6</f>
        <v>202.01473716309013</v>
      </c>
      <c r="IL76" s="33">
        <f t="shared" si="1215"/>
        <v>1844.7861959170755</v>
      </c>
      <c r="IM76" s="30">
        <f t="shared" si="1216"/>
        <v>4.8577789450139804E-2</v>
      </c>
      <c r="IN76" s="31">
        <f t="shared" si="1217"/>
        <v>9.4818401876823444E-2</v>
      </c>
      <c r="IO76" s="139">
        <f t="shared" ref="IO76:IO107" si="1402">1+IM76*(IK76*$GW$6-IK76)/IK76+IN76*(IL76*$GX$6-IL76)/IL76</f>
        <v>1.0222995100575569</v>
      </c>
      <c r="IP76" s="32">
        <f t="shared" si="1218"/>
        <v>61.70701193364318</v>
      </c>
      <c r="IQ76" s="33">
        <f t="shared" ref="IQ76:IQ107" si="1403">IP76*$HR$6</f>
        <v>71.376500703645064</v>
      </c>
      <c r="IR76" s="33">
        <f t="shared" si="1219"/>
        <v>2.7089377526503622</v>
      </c>
      <c r="IS76" s="33">
        <f t="shared" ref="IS76:IS107" si="1404">IR76*$HT$6</f>
        <v>3.1285522105359034</v>
      </c>
      <c r="IT76" s="33">
        <f t="shared" si="1220"/>
        <v>84.817244977101694</v>
      </c>
      <c r="IU76" s="30">
        <f t="shared" si="1221"/>
        <v>0.7275290767850614</v>
      </c>
      <c r="IV76" s="31">
        <f t="shared" si="1222"/>
        <v>3.1938525630981061E-2</v>
      </c>
      <c r="IW76" s="139">
        <f t="shared" ref="IW76:IW107" si="1405">1+IU76*(IS76*$GW$6-IS76)/IS76+IV76*(IT76*$GX$6-IT76)/IT76</f>
        <v>1.1189510839524583</v>
      </c>
      <c r="IX76" s="32">
        <f t="shared" si="1223"/>
        <v>41.548536196248804</v>
      </c>
      <c r="IY76" s="33">
        <f t="shared" ref="IY76:IY107" si="1406">IX76*$HR$6</f>
        <v>48.059191818200993</v>
      </c>
      <c r="IZ76" s="33">
        <f t="shared" si="1224"/>
        <v>1.1256667853500002</v>
      </c>
      <c r="JA76" s="33">
        <f t="shared" ref="JA76:JA107" si="1407">IZ76*$HT$6</f>
        <v>1.3000325704007152</v>
      </c>
      <c r="JB76" s="33">
        <f t="shared" si="1225"/>
        <v>855.29903000000013</v>
      </c>
      <c r="JC76" s="30">
        <f t="shared" si="1226"/>
        <v>4.857778945013979E-2</v>
      </c>
      <c r="JD76" s="31">
        <f t="shared" si="1227"/>
        <v>1.3161090400745574E-3</v>
      </c>
      <c r="JE76" s="139">
        <f t="shared" si="1228"/>
        <v>1.0078160048971445</v>
      </c>
      <c r="JF76" s="32">
        <f t="shared" si="1229"/>
        <v>3.6799521464479996</v>
      </c>
      <c r="JG76" s="33">
        <f t="shared" ref="JG76:JG107" si="1408">JF76*$HR$6</f>
        <v>4.2566006477964011</v>
      </c>
      <c r="JH76" s="33">
        <f t="shared" si="1230"/>
        <v>9.9700260999999998E-2</v>
      </c>
      <c r="JI76" s="33">
        <f t="shared" ref="JI76:JI107" si="1409">JH76*$HT$6</f>
        <v>0.1151438314289</v>
      </c>
      <c r="JJ76" s="33">
        <f t="shared" si="1231"/>
        <v>75.753799999999998</v>
      </c>
      <c r="JK76" s="30">
        <f t="shared" si="1232"/>
        <v>4.857778945013979E-2</v>
      </c>
      <c r="JL76" s="31">
        <f t="shared" si="1233"/>
        <v>1.3161090400745574E-3</v>
      </c>
      <c r="JM76" s="139">
        <f t="shared" si="1234"/>
        <v>1.0078160048971445</v>
      </c>
      <c r="JN76" s="32">
        <f t="shared" si="1235"/>
        <v>2579.7207283420221</v>
      </c>
      <c r="JO76" s="33">
        <f t="shared" ref="JO76:JO107" si="1410">JN76*$HR$6</f>
        <v>2983.962966473217</v>
      </c>
      <c r="JP76" s="33">
        <f t="shared" si="1236"/>
        <v>165.57393753585831</v>
      </c>
      <c r="JQ76" s="33">
        <f t="shared" ref="JQ76:JQ107" si="1411">JP76*$HT$6</f>
        <v>191.22134046016276</v>
      </c>
      <c r="JR76" s="33">
        <f t="shared" si="1237"/>
        <v>3492.5549222423547</v>
      </c>
      <c r="JS76" s="30">
        <f t="shared" si="1238"/>
        <v>0.73863426224540008</v>
      </c>
      <c r="JT76" s="31">
        <f t="shared" si="1239"/>
        <v>4.7407683264019645E-2</v>
      </c>
      <c r="JU76" s="139">
        <f t="shared" ref="JU76:JU107" si="1412">1+JS76*(JQ76*$GW$6-JQ76)/JQ76+JT76*(JR76*$GX$6-JR76)/JR76</f>
        <v>1.1230874390314509</v>
      </c>
      <c r="JV76" s="32">
        <f t="shared" si="1240"/>
        <v>6.8196372787880764</v>
      </c>
      <c r="JW76" s="33">
        <f t="shared" ref="JW76:JW107" si="1413">JV76*$HR$6</f>
        <v>7.8882744403741683</v>
      </c>
      <c r="JX76" s="33">
        <f t="shared" si="1241"/>
        <v>0.18476316798760001</v>
      </c>
      <c r="JY76" s="33">
        <f t="shared" ref="JY76:JY107" si="1414">JX76*$HT$6</f>
        <v>0.21338298270887926</v>
      </c>
      <c r="JZ76" s="33">
        <f t="shared" si="1242"/>
        <v>140.38591208</v>
      </c>
      <c r="KA76" s="30">
        <f t="shared" si="1243"/>
        <v>4.857778945013979E-2</v>
      </c>
      <c r="KB76" s="31">
        <f t="shared" si="1244"/>
        <v>1.3161090400745574E-3</v>
      </c>
      <c r="KC76" s="139">
        <f t="shared" ref="KC76:KC107" si="1415">1+KA76*(JY76*$GW$6-JY76)/JY76+KB76*(JZ76*$GX$6-JZ76)/JZ76</f>
        <v>1.0078160048971445</v>
      </c>
      <c r="KD76" s="32">
        <f t="shared" si="1245"/>
        <v>0.2248648832558432</v>
      </c>
      <c r="KE76" s="33">
        <f t="shared" ref="KE76:KE107" si="1416">KD76*$HR$6</f>
        <v>0.26010121046203383</v>
      </c>
      <c r="KF76" s="33">
        <f t="shared" si="1246"/>
        <v>6.0922225774000006E-3</v>
      </c>
      <c r="KG76" s="33">
        <f t="shared" ref="KG76:KG107" si="1417">KF76*$HT$6</f>
        <v>7.0359078546392614E-3</v>
      </c>
      <c r="KH76" s="33">
        <f t="shared" si="1247"/>
        <v>4.6289649200000005</v>
      </c>
      <c r="KI76" s="30">
        <f t="shared" si="1248"/>
        <v>4.857778945013979E-2</v>
      </c>
      <c r="KJ76" s="31">
        <f t="shared" si="1249"/>
        <v>1.3161090400745574E-3</v>
      </c>
      <c r="KK76" s="139">
        <f t="shared" ref="KK76:KK98" si="1418">1+KI76*(KG76*$GW$6-KG76)/KG76+KJ76*(KH76*$GX$6-KH76)/KH76</f>
        <v>1.0078160048971445</v>
      </c>
      <c r="KL76" s="32">
        <f t="shared" si="1250"/>
        <v>166.99450929102218</v>
      </c>
      <c r="KM76" s="33">
        <f t="shared" ref="KM76:KM107" si="1419">KL76*$HR$6</f>
        <v>193.16254889692536</v>
      </c>
      <c r="KN76" s="33">
        <f t="shared" si="1251"/>
        <v>7.3419937480497648</v>
      </c>
      <c r="KO76" s="33">
        <f t="shared" ref="KO76:KO107" si="1420">KN76*$HT$6</f>
        <v>8.4792685796226728</v>
      </c>
      <c r="KP76" s="33">
        <f t="shared" si="1252"/>
        <v>217.03758936553655</v>
      </c>
      <c r="KQ76" s="30">
        <f t="shared" si="1253"/>
        <v>0.76942666834438811</v>
      </c>
      <c r="KR76" s="31">
        <f t="shared" si="1254"/>
        <v>3.3828212751130023E-2</v>
      </c>
      <c r="KS76" s="139">
        <f t="shared" ref="KS76:KS107" si="1421">1+KQ76*(KO76*$GW$6-KO76)/KO76+KR76*(KP76*$GX$6-KP76)/KP76</f>
        <v>1.1258091490847157</v>
      </c>
      <c r="KT76" s="32">
        <f t="shared" si="1255"/>
        <v>339.06503013543636</v>
      </c>
      <c r="KU76" s="33">
        <f t="shared" ref="KU76:KU107" si="1422">KT76*$HR$6</f>
        <v>392.19652035765927</v>
      </c>
      <c r="KV76" s="33">
        <f t="shared" si="1256"/>
        <v>14.904356978900177</v>
      </c>
      <c r="KW76" s="33">
        <f t="shared" ref="KW76:KW107" si="1423">KV76*$HT$6</f>
        <v>17.213041874931815</v>
      </c>
      <c r="KX76" s="33">
        <f t="shared" si="1257"/>
        <v>443.87255524492303</v>
      </c>
      <c r="KY76" s="30">
        <f t="shared" si="1338"/>
        <v>0.76387923995063123</v>
      </c>
      <c r="KZ76" s="31">
        <f t="shared" si="1339"/>
        <v>3.3578009730013944E-2</v>
      </c>
      <c r="LA76" s="139">
        <f t="shared" ref="LA76:LA107" si="1424">1+KY76*(KW76*$GW$6-KW76)/KW76+KZ76*(KX76*$GX$6-KX76)/KX76</f>
        <v>1.1249011106074431</v>
      </c>
      <c r="LB76" s="32">
        <f t="shared" si="1258"/>
        <v>1875.9522904251451</v>
      </c>
      <c r="LC76" s="33">
        <f t="shared" ref="LC76:LC107" si="1425">LB76*$HR$6</f>
        <v>2169.9140143347654</v>
      </c>
      <c r="LD76" s="33">
        <f t="shared" si="1259"/>
        <v>81.102816566169736</v>
      </c>
      <c r="LE76" s="33">
        <f t="shared" ref="LE76:LE107" si="1426">LD76*$HT$6</f>
        <v>93.665642852269428</v>
      </c>
      <c r="LF76" s="33">
        <f t="shared" si="1260"/>
        <v>4008.5742090710933</v>
      </c>
      <c r="LG76" s="30">
        <f t="shared" si="1261"/>
        <v>0.46798492246445389</v>
      </c>
      <c r="LH76" s="31">
        <f t="shared" si="1262"/>
        <v>2.0232335073812613E-2</v>
      </c>
      <c r="LI76" s="139">
        <f t="shared" ref="LI76:LI107" si="1427">1+LG76*(LE76*$GW$6-LE76)/LE76+LH76*(LF76*$GX$6-LF76)/LF76</f>
        <v>1.0764672260531134</v>
      </c>
      <c r="LJ76" s="32">
        <f t="shared" si="1263"/>
        <v>498.53181578450858</v>
      </c>
      <c r="LK76" s="33">
        <f t="shared" ref="LK76:LK107" si="1428">LJ76*$HR$6</f>
        <v>576.65175131794115</v>
      </c>
      <c r="LL76" s="33">
        <f t="shared" si="1264"/>
        <v>21.901219795345764</v>
      </c>
      <c r="LM76" s="33">
        <f t="shared" ref="LM76:LM107" si="1429">LL76*$HT$6</f>
        <v>25.293718741644824</v>
      </c>
      <c r="LN76" s="33">
        <f t="shared" si="1265"/>
        <v>667.3243375556707</v>
      </c>
      <c r="LO76" s="30">
        <f t="shared" si="1340"/>
        <v>0.74706074352176488</v>
      </c>
      <c r="LP76" s="31">
        <f t="shared" si="1341"/>
        <v>3.2819453094678541E-2</v>
      </c>
      <c r="LQ76" s="139">
        <f t="shared" ref="LQ76:LQ107" si="1430">1+LO76*(LM76*$GW$6-LM76)/LM76+LP76*(LN76*$GX$6-LN76)/LN76</f>
        <v>1.1221481517942262</v>
      </c>
      <c r="LR76" s="32">
        <f t="shared" si="1266"/>
        <v>4.3436640066666643E-2</v>
      </c>
      <c r="LS76" s="33">
        <f t="shared" ref="LS76:LS107" si="1431">LR76*$HR$6</f>
        <v>5.0243161565113312E-2</v>
      </c>
      <c r="LT76" s="33">
        <f t="shared" si="1267"/>
        <v>1.1768208333333328E-3</v>
      </c>
      <c r="LU76" s="33">
        <f t="shared" ref="LU76:LU107" si="1432">LT76*$HT$6</f>
        <v>1.359110380416666E-3</v>
      </c>
      <c r="LV76" s="33">
        <f t="shared" si="1268"/>
        <v>0.89416666666666633</v>
      </c>
      <c r="LW76" s="30">
        <f t="shared" si="1269"/>
        <v>4.857778945013979E-2</v>
      </c>
      <c r="LX76" s="31">
        <f t="shared" si="1270"/>
        <v>1.3161090400745572E-3</v>
      </c>
      <c r="LY76" s="139">
        <f t="shared" ref="LY76:LY83" si="1433">1+LW76*(LU76*$GW$6-LU76)/LU76+LX76*(LV76*$GX$6-LV76)/LV76</f>
        <v>1.0078160048971445</v>
      </c>
      <c r="LZ76" s="32">
        <f t="shared" si="1271"/>
        <v>110.6697012000067</v>
      </c>
      <c r="MA76" s="33">
        <f t="shared" ref="MA76:MA107" si="1434">LZ76*$HR$6</f>
        <v>128.01164337804775</v>
      </c>
      <c r="MB76" s="33">
        <f t="shared" si="1272"/>
        <v>2.9983536892138214</v>
      </c>
      <c r="MC76" s="33">
        <f t="shared" ref="MC76:MC107" si="1435">MB76*$HT$6</f>
        <v>3.4627986756730422</v>
      </c>
      <c r="MD76" s="33">
        <f t="shared" si="1273"/>
        <v>2278.1957118301657</v>
      </c>
      <c r="ME76" s="30">
        <f t="shared" si="1342"/>
        <v>4.8577784878324308E-2</v>
      </c>
      <c r="MF76" s="31">
        <f t="shared" si="1343"/>
        <v>1.3161089162112081E-3</v>
      </c>
      <c r="MG76" s="139">
        <f t="shared" ref="MG76:MG107" si="1436">1+ME76*(MC76*$GW$6-MC76)/MC76+MF76*(MD76*$GX$6-MD76)/MD76</f>
        <v>1.0078160041615545</v>
      </c>
      <c r="MH76" s="32">
        <f t="shared" si="1274"/>
        <v>62.749650075178728</v>
      </c>
      <c r="MI76" s="33">
        <f t="shared" ref="MI76:MI107" si="1437">MH76*$HR$6</f>
        <v>72.582520241959244</v>
      </c>
      <c r="MJ76" s="33">
        <f t="shared" si="1275"/>
        <v>1.70006463159925</v>
      </c>
      <c r="MK76" s="33">
        <f t="shared" ref="MK76:MK107" si="1438">MJ76*$HT$6</f>
        <v>1.963404643033974</v>
      </c>
      <c r="ML76" s="33">
        <f t="shared" si="1276"/>
        <v>1291.7353956500003</v>
      </c>
      <c r="MM76" s="30">
        <f t="shared" si="1277"/>
        <v>4.8577789450139783E-2</v>
      </c>
      <c r="MN76" s="31">
        <f t="shared" si="1278"/>
        <v>1.3161090400745569E-3</v>
      </c>
      <c r="MO76" s="139">
        <f t="shared" si="1279"/>
        <v>1.0078160048971445</v>
      </c>
      <c r="MP76" s="34">
        <v>3.5028301865697715</v>
      </c>
      <c r="MQ76" s="35">
        <v>3.9645301865697715</v>
      </c>
      <c r="MR76" s="35">
        <v>2.6835999999999998</v>
      </c>
      <c r="MS76" s="36">
        <v>3.1547999999999998</v>
      </c>
      <c r="MT76" s="34">
        <f t="shared" si="1280"/>
        <v>1.0884661850450328</v>
      </c>
      <c r="MU76" s="35">
        <f>GY76</f>
        <v>1.0799089260151171</v>
      </c>
      <c r="MV76" s="35">
        <f t="shared" si="1281"/>
        <v>1.0904993692803249</v>
      </c>
      <c r="MW76" s="36">
        <f t="shared" si="1282"/>
        <v>1.0956967039211056</v>
      </c>
      <c r="MX76" s="41">
        <f t="shared" si="1283"/>
        <v>3.8127122100361794</v>
      </c>
      <c r="MY76" s="271">
        <f t="shared" si="1284"/>
        <v>4.2813315359330737</v>
      </c>
      <c r="MZ76" s="42">
        <f t="shared" si="1285"/>
        <v>2.9264641074006796</v>
      </c>
      <c r="NA76" s="140">
        <f t="shared" si="1286"/>
        <v>3.4567039615303039</v>
      </c>
      <c r="NB76" s="34">
        <f t="shared" si="1287"/>
        <v>1.0884139017066492</v>
      </c>
      <c r="NC76" s="35">
        <f>NG76/K76</f>
        <v>1.0797843674751164</v>
      </c>
      <c r="ND76" s="35">
        <f t="shared" si="1288"/>
        <v>1.0905135577348652</v>
      </c>
      <c r="NE76" s="141">
        <f>NI76/M76</f>
        <v>1.0957074873731196</v>
      </c>
      <c r="NF76" s="37">
        <f t="shared" si="1289"/>
        <v>3.812529070380235</v>
      </c>
      <c r="NG76" s="38">
        <f t="shared" ref="NG76:NG82" si="1439">NF76+NR76+NS76+OC76</f>
        <v>4.2808377198412462</v>
      </c>
      <c r="NH76" s="38">
        <f t="shared" si="1290"/>
        <v>2.9265021835372842</v>
      </c>
      <c r="NI76" s="39">
        <f t="shared" ref="NI76:NI82" si="1440">NH76+NN76</f>
        <v>3.4567379811647174</v>
      </c>
      <c r="NJ76" s="118">
        <f t="shared" si="1309"/>
        <v>1.8313965594440873E-4</v>
      </c>
      <c r="NK76" s="118">
        <f t="shared" si="1310"/>
        <v>4.9381609182752584E-4</v>
      </c>
      <c r="NL76" s="118">
        <f t="shared" si="1311"/>
        <v>-3.8076136604558997E-5</v>
      </c>
      <c r="NM76" s="118">
        <f t="shared" si="1312"/>
        <v>-3.4019634413517963E-5</v>
      </c>
      <c r="NN76" s="119">
        <f t="shared" si="1291"/>
        <v>0.53023579762743311</v>
      </c>
      <c r="NO76" s="120">
        <f t="shared" si="1292"/>
        <v>0.63359800340121242</v>
      </c>
      <c r="NP76" s="120">
        <f t="shared" si="1328"/>
        <v>0.35579108921551755</v>
      </c>
      <c r="NQ76" s="120">
        <f t="shared" si="1294"/>
        <v>1.7679427126448842E-2</v>
      </c>
      <c r="NR76" s="120">
        <f>R76*JE76+0.003</f>
        <v>0.18208890407022257</v>
      </c>
      <c r="NS76" s="120">
        <f t="shared" si="1295"/>
        <v>1.5822711276885167E-2</v>
      </c>
      <c r="NT76" s="120">
        <f t="shared" si="1296"/>
        <v>0.73382533266314998</v>
      </c>
      <c r="NU76" s="120">
        <f t="shared" si="1297"/>
        <v>2.65055609287949E-2</v>
      </c>
      <c r="NV76" s="120">
        <f t="shared" si="1298"/>
        <v>8.0625280391771563E-4</v>
      </c>
      <c r="NW76" s="120">
        <f t="shared" si="1299"/>
        <v>4.5707851452839454E-2</v>
      </c>
      <c r="NX76" s="120">
        <f t="shared" si="1300"/>
        <v>9.3254302069357031E-2</v>
      </c>
      <c r="NY76" s="120">
        <f t="shared" si="1301"/>
        <v>0.80616630559117664</v>
      </c>
      <c r="NZ76" s="120">
        <f t="shared" si="1302"/>
        <v>0.13993187452874001</v>
      </c>
      <c r="OA76" s="120">
        <f t="shared" si="1303"/>
        <v>1.0078160048971445E-4</v>
      </c>
      <c r="OB76" s="120">
        <f t="shared" si="1304"/>
        <v>0.42892649137115757</v>
      </c>
      <c r="OC76" s="121">
        <f t="shared" si="1305"/>
        <v>0.27039703411390387</v>
      </c>
      <c r="OD76" s="4"/>
      <c r="OE76" s="4">
        <f t="shared" ref="OE76:OE112" si="1441">F76*MX76+MY76*(E76-F76)</f>
        <v>28309.538882995748</v>
      </c>
      <c r="OF76" s="4"/>
      <c r="OG76" s="4"/>
      <c r="OH76" s="4">
        <f t="shared" ref="OH76:OH112" si="1442">H76*MZ76+I76*NA76</f>
        <v>189.92752057030413</v>
      </c>
      <c r="OI76" s="4"/>
      <c r="OJ76" s="583">
        <f t="shared" ref="OJ76:OJ112" si="1443">G76*MY76</f>
        <v>25969.486764086043</v>
      </c>
      <c r="OK76" s="284">
        <f t="shared" ref="OK76:OK112" si="1444">BY76*1.05*1.2</f>
        <v>1004.3586</v>
      </c>
      <c r="OL76" s="584">
        <f>OK76/OJ76</f>
        <v>3.8674564850813942E-2</v>
      </c>
      <c r="OM76" s="585">
        <f t="shared" si="281"/>
        <v>1575.93</v>
      </c>
      <c r="ON76" s="284">
        <f>OM76*1.05</f>
        <v>1654.7265000000002</v>
      </c>
      <c r="OO76" s="33">
        <f>ON76/OK76</f>
        <v>1.6475455081481856</v>
      </c>
      <c r="OP76" s="586">
        <f t="shared" si="481"/>
        <v>2.5043540748730265E-2</v>
      </c>
      <c r="OQ76" s="33">
        <f t="shared" ref="OQ76:OQ107" si="1445">(1+OP76)*MY76-MY76</f>
        <v>0.10721970077896348</v>
      </c>
      <c r="OR76" s="39">
        <f t="shared" ref="OR76:OR107" si="1446">OQ76+NR76</f>
        <v>0.28930860484918608</v>
      </c>
      <c r="OS76" s="587">
        <f>OJ76</f>
        <v>25969.486764086043</v>
      </c>
      <c r="OT76" s="284">
        <f t="shared" si="976"/>
        <v>88.955999999999989</v>
      </c>
      <c r="OU76" s="584">
        <f>OT76/OS76</f>
        <v>3.425404622282325E-3</v>
      </c>
      <c r="OV76" s="585">
        <f t="shared" si="283"/>
        <v>226.64999999999998</v>
      </c>
      <c r="OW76" s="284">
        <f>OV76*1.05</f>
        <v>237.98249999999999</v>
      </c>
      <c r="OX76" s="33">
        <f>OW76/OT76</f>
        <v>2.6752832861189804</v>
      </c>
      <c r="OY76" s="30">
        <f>OU76*(OW76-OT76)/OT76</f>
        <v>5.7385231119042781E-3</v>
      </c>
      <c r="OZ76" s="33">
        <f>(1+OY76)*MY76-MY76</f>
        <v>2.4568519968676483E-2</v>
      </c>
      <c r="PA76" s="588">
        <f>OZ76+NS76</f>
        <v>4.0391231245561654E-2</v>
      </c>
      <c r="PB76" s="32">
        <f t="shared" ref="PB76:PB107" si="1447">MY76</f>
        <v>4.2813315359330737</v>
      </c>
      <c r="PC76" s="589">
        <f t="shared" ref="PC76:PC112" si="1448">1+(OP76+OY76)</f>
        <v>1.0307820638606346</v>
      </c>
      <c r="PD76" s="590">
        <f t="shared" ref="PD76" si="1449">PB76*PC76</f>
        <v>4.4131197566807145</v>
      </c>
      <c r="PE76" s="591">
        <f t="shared" ref="PE76:PE112" si="1450">NN76</f>
        <v>0.53023579762743311</v>
      </c>
      <c r="PF76" s="592">
        <f t="shared" ref="PF76:PF112" si="1451">NO76</f>
        <v>0.63359800340121242</v>
      </c>
      <c r="PG76" s="592">
        <f t="shared" ref="PG76:PG112" si="1452">NP76</f>
        <v>0.35579108921551755</v>
      </c>
      <c r="PH76" s="592">
        <f t="shared" ref="PH76:PH112" si="1453">NQ76</f>
        <v>1.7679427126448842E-2</v>
      </c>
      <c r="PI76" s="593">
        <f t="shared" si="284"/>
        <v>0.28930860484918608</v>
      </c>
      <c r="PJ76" s="593">
        <f t="shared" si="285"/>
        <v>4.0391231245561654E-2</v>
      </c>
      <c r="PK76" s="592">
        <f t="shared" ref="PK76:PK112" si="1454">NT76</f>
        <v>0.73382533266314998</v>
      </c>
      <c r="PL76" s="592">
        <f t="shared" ref="PL76:PL112" si="1455">NU76</f>
        <v>2.65055609287949E-2</v>
      </c>
      <c r="PM76" s="592">
        <f t="shared" ref="PM76:PM112" si="1456">NV76</f>
        <v>8.0625280391771563E-4</v>
      </c>
      <c r="PN76" s="592">
        <f t="shared" ref="PN76:PN112" si="1457">NW76</f>
        <v>4.5707851452839454E-2</v>
      </c>
      <c r="PO76" s="592">
        <f t="shared" ref="PO76:PO112" si="1458">NX76</f>
        <v>9.3254302069357031E-2</v>
      </c>
      <c r="PP76" s="592">
        <f t="shared" ref="PP76:PP112" si="1459">NY76</f>
        <v>0.80616630559117664</v>
      </c>
      <c r="PQ76" s="592">
        <f t="shared" ref="PQ76:PQ112" si="1460">NZ76</f>
        <v>0.13993187452874001</v>
      </c>
      <c r="PR76" s="592">
        <f t="shared" ref="PR76:PR112" si="1461">OA76</f>
        <v>1.0078160048971445E-4</v>
      </c>
      <c r="PS76" s="592">
        <f t="shared" ref="PS76:PS112" si="1462">OB76</f>
        <v>0.42892649137115757</v>
      </c>
      <c r="PT76" s="594">
        <f t="shared" ref="PT76:PT112" si="1463">OC76</f>
        <v>0.27039703411390387</v>
      </c>
      <c r="PU76" s="334"/>
      <c r="PV76" s="310">
        <f t="shared" si="286"/>
        <v>4.4126259405888861</v>
      </c>
      <c r="PW76" s="281">
        <f t="shared" si="287"/>
        <v>4.9381609182841402E-4</v>
      </c>
      <c r="PX76" s="4"/>
      <c r="QA76" s="133">
        <f t="shared" si="288"/>
        <v>1104.5057698639525</v>
      </c>
      <c r="QB76" s="323">
        <f t="shared" si="289"/>
        <v>95.976610927766203</v>
      </c>
      <c r="QC76" s="258"/>
      <c r="QD76" s="323">
        <f>G76</f>
        <v>6065.75</v>
      </c>
      <c r="QF76" s="133">
        <f t="shared" ref="QF76:QF112" si="1464">PI76*G76</f>
        <v>1754.8736698639505</v>
      </c>
      <c r="QH76" s="133">
        <f t="shared" si="290"/>
        <v>245.00311092776559</v>
      </c>
      <c r="QJ76" s="390">
        <f>'лист 1'!E121</f>
        <v>1575.93</v>
      </c>
      <c r="QK76" s="390">
        <f>'лист 1'!F121</f>
        <v>226.64999999999998</v>
      </c>
      <c r="QM76" s="389">
        <f t="shared" si="291"/>
        <v>0</v>
      </c>
      <c r="QN76" s="389">
        <f t="shared" si="292"/>
        <v>0</v>
      </c>
      <c r="QP76" s="4">
        <f t="shared" si="293"/>
        <v>25969.486764086043</v>
      </c>
      <c r="QQ76" s="4">
        <f t="shared" si="294"/>
        <v>26768.881164086044</v>
      </c>
      <c r="QS76" s="395">
        <f t="shared" si="295"/>
        <v>7.907293244858451</v>
      </c>
      <c r="QU76" s="5">
        <v>1</v>
      </c>
    </row>
    <row r="77" spans="1:463" ht="15.05" customHeight="1" x14ac:dyDescent="0.3">
      <c r="A77" s="452">
        <f t="shared" si="639"/>
        <v>66</v>
      </c>
      <c r="B77" s="25" t="s">
        <v>404</v>
      </c>
      <c r="C77" s="26">
        <v>9</v>
      </c>
      <c r="D77" s="256">
        <v>6594.45</v>
      </c>
      <c r="E77" s="27">
        <f>6526.4+68.1</f>
        <v>6594.5</v>
      </c>
      <c r="F77" s="28">
        <v>631.6</v>
      </c>
      <c r="G77" s="311">
        <f t="shared" ref="G77:G112" si="1465">E77-F77</f>
        <v>5962.9</v>
      </c>
      <c r="H77" s="27"/>
      <c r="I77" s="257">
        <v>0</v>
      </c>
      <c r="J77" s="32">
        <v>3.3218004705005475</v>
      </c>
      <c r="K77" s="33">
        <v>4.0102004705005472</v>
      </c>
      <c r="L77" s="33">
        <v>2.5896999999999997</v>
      </c>
      <c r="M77" s="122">
        <v>3.0331999999999999</v>
      </c>
      <c r="N77" s="1">
        <v>0.44350000000000001</v>
      </c>
      <c r="O77" s="2">
        <v>0.63939999999999997</v>
      </c>
      <c r="P77" s="2">
        <v>0.28860047050054738</v>
      </c>
      <c r="Q77" s="2">
        <v>1.4999999999999999E-2</v>
      </c>
      <c r="R77" s="2">
        <v>0.39040000000000002</v>
      </c>
      <c r="S77" s="2">
        <v>0</v>
      </c>
      <c r="T77" s="2">
        <v>0.58740000000000003</v>
      </c>
      <c r="U77" s="2">
        <v>2.3E-2</v>
      </c>
      <c r="V77" s="2">
        <v>6.9999999999999999E-4</v>
      </c>
      <c r="W77" s="2">
        <v>2.76E-2</v>
      </c>
      <c r="X77" s="2">
        <v>0.1052</v>
      </c>
      <c r="Y77" s="2">
        <v>0.71850000000000003</v>
      </c>
      <c r="Z77" s="2">
        <v>0.12659999999999999</v>
      </c>
      <c r="AA77" s="2">
        <v>1E-4</v>
      </c>
      <c r="AB77" s="2">
        <v>0.34620000000000001</v>
      </c>
      <c r="AC77" s="3">
        <v>0.29799999999999999</v>
      </c>
      <c r="AD77" s="123">
        <v>1127.6199999999999</v>
      </c>
      <c r="AE77" s="60">
        <v>248.07640000000001</v>
      </c>
      <c r="AF77" s="60">
        <v>758.94802385999992</v>
      </c>
      <c r="AG77" s="60">
        <f t="shared" si="1344"/>
        <v>75.116121713519632</v>
      </c>
      <c r="AH77" s="60">
        <f t="shared" si="1345"/>
        <v>237.50519458674836</v>
      </c>
      <c r="AI77" s="60">
        <v>28.466968012583301</v>
      </c>
      <c r="AJ77" s="60">
        <v>157.90713174360911</v>
      </c>
      <c r="AK77" s="60">
        <f t="shared" si="1346"/>
        <v>3.0547134635801183</v>
      </c>
      <c r="AL77" s="60">
        <f t="shared" si="1347"/>
        <v>92.417991181318627</v>
      </c>
      <c r="AM77" s="60">
        <v>116.05092618080963</v>
      </c>
      <c r="AN77" s="124">
        <v>2924.4833397564025</v>
      </c>
      <c r="AO77" s="123">
        <v>1559.76</v>
      </c>
      <c r="AP77" s="60">
        <v>343.1472</v>
      </c>
      <c r="AQ77" s="60">
        <v>1049.8011472800001</v>
      </c>
      <c r="AR77" s="60">
        <f t="shared" si="1348"/>
        <v>103.90301875089074</v>
      </c>
      <c r="AS77" s="60">
        <f t="shared" si="1349"/>
        <v>328.52477102980322</v>
      </c>
      <c r="AT77" s="125">
        <v>165.840587480875</v>
      </c>
      <c r="AU77" s="126">
        <v>33.372019116740404</v>
      </c>
      <c r="AV77" s="60">
        <v>227.65407223754389</v>
      </c>
      <c r="AW77" s="60">
        <f t="shared" si="1350"/>
        <v>4.4039680274352868</v>
      </c>
      <c r="AX77" s="60">
        <f t="shared" si="1351"/>
        <v>133.23864355032285</v>
      </c>
      <c r="AY77" s="60">
        <v>167.31015034992097</v>
      </c>
      <c r="AZ77" s="124">
        <v>4216.2157888180081</v>
      </c>
      <c r="BA77" s="127">
        <v>239</v>
      </c>
      <c r="BB77" s="60">
        <v>1218.222833333333</v>
      </c>
      <c r="BC77" s="60">
        <v>127.0432163357096</v>
      </c>
      <c r="BD77" s="61">
        <v>101.63457306856769</v>
      </c>
      <c r="BE77" s="61">
        <v>25.408643267141912</v>
      </c>
      <c r="BF77" s="60">
        <v>47.641214374999997</v>
      </c>
      <c r="BG77" s="61">
        <v>38.1129715</v>
      </c>
      <c r="BH77" s="61">
        <v>9.5282428749999966</v>
      </c>
      <c r="BI77" s="60">
        <v>101.68223027521509</v>
      </c>
      <c r="BJ77" s="61">
        <f t="shared" si="1352"/>
        <v>59.511355548714583</v>
      </c>
      <c r="BK77" s="60">
        <f t="shared" si="1353"/>
        <v>1.9670427446740359</v>
      </c>
      <c r="BL77" s="60">
        <v>74.72947471596288</v>
      </c>
      <c r="BM77" s="124">
        <v>1883.1827628422643</v>
      </c>
      <c r="BN77" s="123">
        <v>36.33</v>
      </c>
      <c r="BO77" s="60">
        <v>7.9925999999999995</v>
      </c>
      <c r="BP77" s="60">
        <v>24.452015490000001</v>
      </c>
      <c r="BQ77" s="60">
        <f t="shared" si="1354"/>
        <v>2.4201137811072604</v>
      </c>
      <c r="BR77" s="60">
        <f t="shared" si="1355"/>
        <v>7.6520137274406004</v>
      </c>
      <c r="BS77" s="60">
        <v>4.5970761038500001</v>
      </c>
      <c r="BT77" s="60">
        <v>5.3561334863510499</v>
      </c>
      <c r="BU77" s="60">
        <f t="shared" si="1356"/>
        <v>0.10361440229346107</v>
      </c>
      <c r="BV77" s="60">
        <f t="shared" si="1357"/>
        <v>3.1347735332897062</v>
      </c>
      <c r="BW77" s="60">
        <v>3.936391254010053</v>
      </c>
      <c r="BX77" s="124">
        <v>99.197059601053326</v>
      </c>
      <c r="BY77" s="59">
        <v>1721.46</v>
      </c>
      <c r="BZ77" s="60">
        <v>125.66658</v>
      </c>
      <c r="CA77" s="61">
        <f t="shared" si="1358"/>
        <v>73.548627943439996</v>
      </c>
      <c r="CB77" s="61">
        <f t="shared" si="1359"/>
        <v>2.4310199901000002</v>
      </c>
      <c r="CC77" s="60">
        <v>92.356329000000002</v>
      </c>
      <c r="CD77" s="62">
        <v>2327.3794908</v>
      </c>
      <c r="CE77" s="123"/>
      <c r="CF77" s="60">
        <v>0</v>
      </c>
      <c r="CG77" s="61">
        <f t="shared" si="1360"/>
        <v>0</v>
      </c>
      <c r="CH77" s="61">
        <f t="shared" si="1361"/>
        <v>0</v>
      </c>
      <c r="CI77" s="60">
        <v>0</v>
      </c>
      <c r="CJ77" s="124">
        <v>0</v>
      </c>
      <c r="CK77" s="128">
        <v>1430.7812004709774</v>
      </c>
      <c r="CL77" s="129">
        <v>314.77186410361503</v>
      </c>
      <c r="CM77" s="129">
        <v>152.0260531156745</v>
      </c>
      <c r="CN77" s="130">
        <v>104.8606041192553</v>
      </c>
      <c r="CO77" s="131">
        <f t="shared" si="1167"/>
        <v>51.114301477930994</v>
      </c>
      <c r="CP77" s="129">
        <v>962.99157932059279</v>
      </c>
      <c r="CQ77" s="131">
        <f t="shared" si="1362"/>
        <v>95.311128571676363</v>
      </c>
      <c r="CR77" s="129">
        <v>301.3585848325863</v>
      </c>
      <c r="CS77" s="129">
        <v>208.82166088179281</v>
      </c>
      <c r="CT77" s="131">
        <f t="shared" si="1363"/>
        <v>4.0396550297582818</v>
      </c>
      <c r="CU77" s="131">
        <f t="shared" si="1364"/>
        <v>122.21663582096511</v>
      </c>
      <c r="CV77" s="129">
        <f t="shared" si="1168"/>
        <v>3069.3923578926529</v>
      </c>
      <c r="CW77" s="124">
        <f t="shared" si="1169"/>
        <v>3867.4343709447426</v>
      </c>
      <c r="CX77" s="123">
        <v>112.22260000000001</v>
      </c>
      <c r="CY77" s="60">
        <v>8.1922498000000008</v>
      </c>
      <c r="CZ77" s="60">
        <f t="shared" si="1365"/>
        <v>0.15847907238100004</v>
      </c>
      <c r="DA77" s="60">
        <f t="shared" si="1366"/>
        <v>4.7946616559464008</v>
      </c>
      <c r="DB77" s="60">
        <v>6.0207424899999999</v>
      </c>
      <c r="DC77" s="124">
        <v>151.72271074800003</v>
      </c>
      <c r="DD77" s="123">
        <v>3.6772</v>
      </c>
      <c r="DE77" s="60">
        <v>0.2684356</v>
      </c>
      <c r="DF77" s="60">
        <f t="shared" si="1367"/>
        <v>5.1928866820000006E-3</v>
      </c>
      <c r="DG77" s="60">
        <f t="shared" si="1368"/>
        <v>0.15710676674080001</v>
      </c>
      <c r="DH77" s="60">
        <v>0.19728177999999999</v>
      </c>
      <c r="DI77" s="124">
        <v>4.9715008559999996</v>
      </c>
      <c r="DJ77" s="59">
        <v>70.626679928312015</v>
      </c>
      <c r="DK77" s="60">
        <v>15.537869584228643</v>
      </c>
      <c r="DL77" s="60">
        <v>1.1589096068180429</v>
      </c>
      <c r="DM77" s="60">
        <v>47.535498805790191</v>
      </c>
      <c r="DN77" s="60">
        <f t="shared" si="1369"/>
        <v>4.7047784588042783</v>
      </c>
      <c r="DO77" s="60">
        <f t="shared" si="1370"/>
        <v>14.875758996283983</v>
      </c>
      <c r="DP77" s="60">
        <v>9.8447039285358695</v>
      </c>
      <c r="DQ77" s="60">
        <f t="shared" si="1371"/>
        <v>0.19044579749752641</v>
      </c>
      <c r="DR77" s="60">
        <f t="shared" si="1372"/>
        <v>5.761790178846331</v>
      </c>
      <c r="DS77" s="60">
        <v>7.2351830926842382</v>
      </c>
      <c r="DT77" s="62">
        <v>182.32661393564277</v>
      </c>
      <c r="DU77" s="123">
        <v>266.39999999999998</v>
      </c>
      <c r="DV77" s="60">
        <v>58.607999999999997</v>
      </c>
      <c r="DW77" s="60">
        <v>179.30131919999999</v>
      </c>
      <c r="DX77" s="60">
        <f t="shared" si="1373"/>
        <v>17.746168766500801</v>
      </c>
      <c r="DY77" s="60">
        <f t="shared" si="1374"/>
        <v>56.110554830447995</v>
      </c>
      <c r="DZ77" s="60">
        <v>5.1589690022500001</v>
      </c>
      <c r="EA77" s="60">
        <v>3.67390666472917</v>
      </c>
      <c r="EB77" s="60"/>
      <c r="EC77" s="60">
        <v>37.459380225289472</v>
      </c>
      <c r="ED77" s="60">
        <f t="shared" si="1375"/>
        <v>0.72465171045822485</v>
      </c>
      <c r="EE77" s="60">
        <f t="shared" si="1376"/>
        <v>21.923776545694718</v>
      </c>
      <c r="EF77" s="60">
        <v>27.530078754613431</v>
      </c>
      <c r="EG77" s="124">
        <v>693.75798461625845</v>
      </c>
      <c r="EH77" s="128">
        <v>1053.1194066825394</v>
      </c>
      <c r="EI77" s="129">
        <v>231.68846947015865</v>
      </c>
      <c r="EJ77" s="129">
        <v>1511.0699758555888</v>
      </c>
      <c r="EK77" s="129">
        <v>708.81190655590331</v>
      </c>
      <c r="EL77" s="129">
        <f t="shared" si="1377"/>
        <v>70.153949639463974</v>
      </c>
      <c r="EM77" s="129">
        <v>221.81559803760439</v>
      </c>
      <c r="EN77" s="129">
        <v>255.84308237518587</v>
      </c>
      <c r="EO77" s="129">
        <f t="shared" si="1378"/>
        <v>4.9492844285479709</v>
      </c>
      <c r="EP77" s="129">
        <f t="shared" si="1379"/>
        <v>149.73676913556028</v>
      </c>
      <c r="EQ77" s="129">
        <v>3760.532840939376</v>
      </c>
      <c r="ER77" s="124">
        <v>4738.2713795836135</v>
      </c>
      <c r="ES77" s="123">
        <v>313.33999999999997</v>
      </c>
      <c r="ET77" s="60">
        <v>68.934799999999996</v>
      </c>
      <c r="EU77" s="60">
        <v>210.89442701999999</v>
      </c>
      <c r="EV77" s="60">
        <f t="shared" si="1380"/>
        <v>20.87306501987748</v>
      </c>
      <c r="EW77" s="60">
        <f t="shared" si="1381"/>
        <v>65.997301991638793</v>
      </c>
      <c r="EX77" s="60">
        <v>24.420455967725001</v>
      </c>
      <c r="EY77" s="60">
        <v>45.084046858103903</v>
      </c>
      <c r="EZ77" s="60">
        <f t="shared" si="1382"/>
        <v>0.87215088647002004</v>
      </c>
      <c r="FA77" s="60">
        <f t="shared" si="1383"/>
        <v>26.386249936548754</v>
      </c>
      <c r="FB77" s="60">
        <v>33.133686492291403</v>
      </c>
      <c r="FC77" s="124">
        <v>834.96889960574435</v>
      </c>
      <c r="FD77" s="123">
        <v>0.83333333333333293</v>
      </c>
      <c r="FE77" s="60">
        <v>6.0833333333333302E-2</v>
      </c>
      <c r="FF77" s="60">
        <f t="shared" si="1384"/>
        <v>1.1768208333333328E-3</v>
      </c>
      <c r="FG77" s="60">
        <f t="shared" si="1385"/>
        <v>3.5603803333333316E-2</v>
      </c>
      <c r="FH77" s="60">
        <v>4.4708333333333301E-2</v>
      </c>
      <c r="FI77" s="124">
        <v>1.1266499999999995</v>
      </c>
      <c r="FJ77" s="123">
        <v>1688.6819949999999</v>
      </c>
      <c r="FK77" s="60">
        <v>123.273785635</v>
      </c>
      <c r="FL77" s="60">
        <f t="shared" si="1386"/>
        <v>2.3847313831090751</v>
      </c>
      <c r="FM77" s="60">
        <f t="shared" si="1387"/>
        <v>72.148201971025173</v>
      </c>
      <c r="FN77" s="60">
        <v>90.597999999999999</v>
      </c>
      <c r="FO77" s="124">
        <v>2283.0645367619995</v>
      </c>
      <c r="FP77" s="123">
        <v>1314.0627500000001</v>
      </c>
      <c r="FQ77" s="60">
        <v>95.926580749999999</v>
      </c>
      <c r="FR77" s="60">
        <f t="shared" si="1388"/>
        <v>1.85569970460875</v>
      </c>
      <c r="FS77" s="60">
        <f t="shared" si="1389"/>
        <v>56.142758062391003</v>
      </c>
      <c r="FT77" s="60">
        <v>70.499466537499899</v>
      </c>
      <c r="FU77" s="62">
        <v>1776.5865567450001</v>
      </c>
      <c r="FV77" s="132">
        <f t="shared" si="1170"/>
        <v>7146.7344902398308</v>
      </c>
      <c r="FW77" s="133">
        <f t="shared" si="1171"/>
        <v>1847.6968006908976</v>
      </c>
      <c r="FX77" s="133">
        <f t="shared" si="1172"/>
        <v>224.2338651632391</v>
      </c>
      <c r="FY77" s="133">
        <f t="shared" si="1173"/>
        <v>1218.222833333333</v>
      </c>
      <c r="FZ77" s="133">
        <f t="shared" si="1174"/>
        <v>1721.46</v>
      </c>
      <c r="GA77" s="133">
        <f t="shared" si="1175"/>
        <v>0</v>
      </c>
      <c r="GB77" s="133">
        <f t="shared" si="1176"/>
        <v>112.22260000000001</v>
      </c>
      <c r="GC77" s="133">
        <f t="shared" si="1177"/>
        <v>3.6772</v>
      </c>
      <c r="GD77" s="133">
        <f t="shared" si="1178"/>
        <v>1688.6819949999999</v>
      </c>
      <c r="GE77" s="133">
        <f t="shared" si="1179"/>
        <v>1314.0627500000001</v>
      </c>
      <c r="GF77" s="133">
        <f t="shared" si="1180"/>
        <v>3942.7359175322863</v>
      </c>
      <c r="GG77" s="134">
        <f t="shared" si="1181"/>
        <v>1505.2845291997153</v>
      </c>
      <c r="GH77" s="134">
        <f t="shared" si="1182"/>
        <v>390.22834470184051</v>
      </c>
      <c r="GI77" s="133">
        <f t="shared" si="1183"/>
        <v>1403.0409071299603</v>
      </c>
      <c r="GJ77" s="134">
        <f t="shared" si="1184"/>
        <v>1001.8090336736479</v>
      </c>
      <c r="GK77" s="135">
        <f t="shared" si="1185"/>
        <v>27.141826348429085</v>
      </c>
      <c r="GL77" s="132">
        <f t="shared" si="1186"/>
        <v>20622.769359089547</v>
      </c>
      <c r="GM77" s="136">
        <f t="shared" si="1187"/>
        <v>25984.68939245283</v>
      </c>
      <c r="GN77" s="114">
        <f t="shared" si="1188"/>
        <v>21880.723344907827</v>
      </c>
      <c r="GO77" s="115">
        <f t="shared" si="1189"/>
        <v>11964.461748354459</v>
      </c>
      <c r="GP77" s="115">
        <f t="shared" si="1190"/>
        <v>803.01981881368795</v>
      </c>
      <c r="GQ77" s="30">
        <f t="shared" si="1191"/>
        <v>0.54680375779893398</v>
      </c>
      <c r="GR77" s="31">
        <f t="shared" si="1192"/>
        <v>3.6699875326588326E-2</v>
      </c>
      <c r="GS77" s="137">
        <f t="shared" si="1390"/>
        <v>1.0913689595351814</v>
      </c>
      <c r="GT77" s="116">
        <f t="shared" si="1193"/>
        <v>25984.68939245283</v>
      </c>
      <c r="GU77" s="115">
        <f t="shared" si="1318"/>
        <v>12163.823346922623</v>
      </c>
      <c r="GV77" s="115">
        <f t="shared" si="1319"/>
        <v>808.42108562902092</v>
      </c>
      <c r="GW77" s="24">
        <f t="shared" si="1306"/>
        <v>0.46811501816356393</v>
      </c>
      <c r="GX77" s="117">
        <f t="shared" si="1307"/>
        <v>3.1111439256373188E-2</v>
      </c>
      <c r="GY77" s="137">
        <f t="shared" si="1391"/>
        <v>1.0781727852870426</v>
      </c>
      <c r="GZ77" s="114">
        <f t="shared" si="1308"/>
        <v>17073.057242309158</v>
      </c>
      <c r="HA77" s="115">
        <f t="shared" si="1194"/>
        <v>9632.4455074423022</v>
      </c>
      <c r="HB77" s="115">
        <f t="shared" si="1195"/>
        <v>525.96418647585767</v>
      </c>
      <c r="HC77" s="30">
        <f t="shared" si="1196"/>
        <v>0.56418984431047914</v>
      </c>
      <c r="HD77" s="31">
        <f t="shared" si="1197"/>
        <v>3.080667855856847E-2</v>
      </c>
      <c r="HE77" s="137">
        <f t="shared" si="1392"/>
        <v>1.0931805031121746</v>
      </c>
      <c r="HF77" s="114">
        <f t="shared" si="1198"/>
        <v>19997.540582065561</v>
      </c>
      <c r="HG77" s="115">
        <f t="shared" si="1199"/>
        <v>11872.980892604974</v>
      </c>
      <c r="HH77" s="115">
        <f t="shared" si="1200"/>
        <v>624.45943879900335</v>
      </c>
      <c r="HI77" s="30">
        <f t="shared" si="1201"/>
        <v>0.59372205516377574</v>
      </c>
      <c r="HJ77" s="31">
        <f t="shared" si="1202"/>
        <v>3.1226811929014844E-2</v>
      </c>
      <c r="HK77" s="138">
        <f t="shared" si="1393"/>
        <v>1.0978732792119681</v>
      </c>
      <c r="HL77" s="29">
        <f t="shared" si="1203"/>
        <v>3.6253099232736585</v>
      </c>
      <c r="HM77" s="30">
        <f t="shared" si="1204"/>
        <v>4.3236890108389838</v>
      </c>
      <c r="HN77" s="30">
        <f t="shared" si="1205"/>
        <v>2.8310095489095981</v>
      </c>
      <c r="HO77" s="31">
        <f t="shared" si="1206"/>
        <v>3.3300692305057416</v>
      </c>
      <c r="HR77" s="32">
        <f t="shared" si="1207"/>
        <v>1778.2026866370416</v>
      </c>
      <c r="HS77" s="33">
        <f t="shared" si="1394"/>
        <v>2056.8470476330663</v>
      </c>
      <c r="HT77" s="33">
        <f t="shared" si="1208"/>
        <v>78.170835177099747</v>
      </c>
      <c r="HU77" s="33">
        <f t="shared" si="1395"/>
        <v>90.279497546032502</v>
      </c>
      <c r="HV77" s="33">
        <f t="shared" si="1209"/>
        <v>2321.0185236161924</v>
      </c>
      <c r="HW77" s="30">
        <f t="shared" si="1334"/>
        <v>0.76613032965655392</v>
      </c>
      <c r="HX77" s="31">
        <f t="shared" si="1335"/>
        <v>3.3679539556327215E-2</v>
      </c>
      <c r="HY77" s="139">
        <f t="shared" si="1396"/>
        <v>1.1252695833344573</v>
      </c>
      <c r="HZ77" s="32">
        <f t="shared" si="1210"/>
        <v>2466.2585657877539</v>
      </c>
      <c r="IA77" s="33">
        <f t="shared" si="1397"/>
        <v>2852.7212830466951</v>
      </c>
      <c r="IB77" s="33">
        <f t="shared" si="1211"/>
        <v>141.67900589506644</v>
      </c>
      <c r="IC77" s="33">
        <f t="shared" si="1398"/>
        <v>163.62508390821225</v>
      </c>
      <c r="ID77" s="33">
        <f t="shared" si="1212"/>
        <v>3346.2030069984189</v>
      </c>
      <c r="IE77" s="30">
        <f t="shared" si="1336"/>
        <v>0.73703196148879657</v>
      </c>
      <c r="IF77" s="31">
        <f t="shared" si="1337"/>
        <v>4.2340230284520025E-2</v>
      </c>
      <c r="IG77" s="139">
        <f t="shared" si="1399"/>
        <v>1.1220514100363665</v>
      </c>
      <c r="IH77" s="32">
        <f t="shared" si="1213"/>
        <v>72.603853769431794</v>
      </c>
      <c r="II77" s="33">
        <f t="shared" si="1400"/>
        <v>83.980877655101764</v>
      </c>
      <c r="IJ77" s="33">
        <f t="shared" si="1214"/>
        <v>141.71458731324174</v>
      </c>
      <c r="IK77" s="33">
        <f t="shared" si="1401"/>
        <v>163.66617688806289</v>
      </c>
      <c r="IL77" s="33">
        <f t="shared" si="1215"/>
        <v>1494.5894943192575</v>
      </c>
      <c r="IM77" s="30">
        <f t="shared" si="1216"/>
        <v>4.857778945013979E-2</v>
      </c>
      <c r="IN77" s="31">
        <f t="shared" si="1217"/>
        <v>9.4818401876823472E-2</v>
      </c>
      <c r="IO77" s="139">
        <f t="shared" si="1402"/>
        <v>1.0222995100575569</v>
      </c>
      <c r="IP77" s="32">
        <f t="shared" si="1218"/>
        <v>57.482480458090976</v>
      </c>
      <c r="IQ77" s="33">
        <f t="shared" si="1403"/>
        <v>66.489985145873831</v>
      </c>
      <c r="IR77" s="33">
        <f t="shared" si="1219"/>
        <v>2.5237281834007215</v>
      </c>
      <c r="IS77" s="33">
        <f t="shared" si="1404"/>
        <v>2.9146536790094935</v>
      </c>
      <c r="IT77" s="33">
        <f t="shared" si="1220"/>
        <v>78.727825080201058</v>
      </c>
      <c r="IU77" s="30">
        <f t="shared" si="1221"/>
        <v>0.73014185771717721</v>
      </c>
      <c r="IV77" s="31">
        <f t="shared" si="1222"/>
        <v>3.2056368645136162E-2</v>
      </c>
      <c r="IW77" s="139">
        <f t="shared" si="1405"/>
        <v>1.1193787606074133</v>
      </c>
      <c r="IX77" s="32">
        <f t="shared" si="1223"/>
        <v>89.729326090996793</v>
      </c>
      <c r="IY77" s="33">
        <f t="shared" si="1406"/>
        <v>103.78991148945599</v>
      </c>
      <c r="IZ77" s="33">
        <f t="shared" si="1224"/>
        <v>2.4310199901000002</v>
      </c>
      <c r="JA77" s="33">
        <f t="shared" si="1407"/>
        <v>2.8075849865664906</v>
      </c>
      <c r="JB77" s="33">
        <f t="shared" si="1225"/>
        <v>1847.1265800000001</v>
      </c>
      <c r="JC77" s="30">
        <f t="shared" si="1226"/>
        <v>4.857778945013979E-2</v>
      </c>
      <c r="JD77" s="31">
        <f t="shared" si="1227"/>
        <v>1.3161090400745574E-3</v>
      </c>
      <c r="JE77" s="139">
        <f t="shared" si="1228"/>
        <v>1.0078160048971445</v>
      </c>
      <c r="JF77" s="32">
        <f t="shared" si="1229"/>
        <v>0</v>
      </c>
      <c r="JG77" s="33">
        <f t="shared" si="1408"/>
        <v>0</v>
      </c>
      <c r="JH77" s="33">
        <f t="shared" si="1230"/>
        <v>0</v>
      </c>
      <c r="JI77" s="33">
        <f t="shared" si="1409"/>
        <v>0</v>
      </c>
      <c r="JJ77" s="33">
        <f t="shared" si="1231"/>
        <v>0</v>
      </c>
      <c r="JK77" s="30"/>
      <c r="JL77" s="31"/>
      <c r="JM77" s="139"/>
      <c r="JN77" s="32">
        <f t="shared" si="1235"/>
        <v>2262.3148337719254</v>
      </c>
      <c r="JO77" s="33">
        <f t="shared" si="1410"/>
        <v>2616.8195682239862</v>
      </c>
      <c r="JP77" s="33">
        <f t="shared" si="1236"/>
        <v>150.46508507936565</v>
      </c>
      <c r="JQ77" s="33">
        <f t="shared" si="1411"/>
        <v>173.7721267581594</v>
      </c>
      <c r="JR77" s="33">
        <f t="shared" si="1237"/>
        <v>3069.3923578926529</v>
      </c>
      <c r="JS77" s="30">
        <f t="shared" si="1238"/>
        <v>0.73705625413271003</v>
      </c>
      <c r="JT77" s="31">
        <f t="shared" si="1239"/>
        <v>4.90211310693007E-2</v>
      </c>
      <c r="JU77" s="139">
        <f t="shared" si="1412"/>
        <v>1.1230900882252306</v>
      </c>
      <c r="JV77" s="32">
        <f t="shared" si="1240"/>
        <v>5.8494872202546091</v>
      </c>
      <c r="JW77" s="33">
        <f t="shared" si="1413"/>
        <v>6.7661018676685067</v>
      </c>
      <c r="JX77" s="33">
        <f t="shared" si="1241"/>
        <v>0.15847907238100004</v>
      </c>
      <c r="JY77" s="33">
        <f t="shared" si="1414"/>
        <v>0.18302748069281694</v>
      </c>
      <c r="JZ77" s="33">
        <f t="shared" si="1242"/>
        <v>120.41484980000003</v>
      </c>
      <c r="KA77" s="30">
        <f t="shared" si="1243"/>
        <v>4.857778945013979E-2</v>
      </c>
      <c r="KB77" s="31">
        <f t="shared" si="1244"/>
        <v>1.3161090400745574E-3</v>
      </c>
      <c r="KC77" s="139">
        <f t="shared" si="1415"/>
        <v>1.0078160048971445</v>
      </c>
      <c r="KD77" s="32">
        <f t="shared" si="1245"/>
        <v>0.19167025542377603</v>
      </c>
      <c r="KE77" s="33">
        <f t="shared" si="1416"/>
        <v>0.22170498444868175</v>
      </c>
      <c r="KF77" s="33">
        <f t="shared" si="1246"/>
        <v>5.1928866820000006E-3</v>
      </c>
      <c r="KG77" s="33">
        <f t="shared" si="1417"/>
        <v>5.9972648290418009E-3</v>
      </c>
      <c r="KH77" s="33">
        <f t="shared" si="1247"/>
        <v>3.9456355999999992</v>
      </c>
      <c r="KI77" s="30">
        <f t="shared" si="1248"/>
        <v>4.8577789450139811E-2</v>
      </c>
      <c r="KJ77" s="31">
        <f t="shared" si="1249"/>
        <v>1.3161090400745578E-3</v>
      </c>
      <c r="KK77" s="139">
        <f t="shared" si="1418"/>
        <v>1.0078160048971445</v>
      </c>
      <c r="KL77" s="32">
        <f t="shared" si="1250"/>
        <v>111.34235950619964</v>
      </c>
      <c r="KM77" s="33">
        <f t="shared" si="1419"/>
        <v>128.78970724082114</v>
      </c>
      <c r="KN77" s="33">
        <f t="shared" si="1251"/>
        <v>4.8952242563018045</v>
      </c>
      <c r="KO77" s="33">
        <f t="shared" si="1420"/>
        <v>5.6534944936029543</v>
      </c>
      <c r="KP77" s="33">
        <f t="shared" si="1252"/>
        <v>144.70366185368474</v>
      </c>
      <c r="KQ77" s="30">
        <f t="shared" si="1253"/>
        <v>0.76945087691548575</v>
      </c>
      <c r="KR77" s="31">
        <f t="shared" si="1254"/>
        <v>3.3829304618783924E-2</v>
      </c>
      <c r="KS77" s="139">
        <f t="shared" si="1421"/>
        <v>1.1258131116981063</v>
      </c>
      <c r="KT77" s="32">
        <f t="shared" si="1255"/>
        <v>420.20988427889409</v>
      </c>
      <c r="KU77" s="33">
        <f t="shared" si="1422"/>
        <v>486.05677314539685</v>
      </c>
      <c r="KV77" s="33">
        <f t="shared" si="1256"/>
        <v>18.470820476959027</v>
      </c>
      <c r="KW77" s="33">
        <f t="shared" si="1423"/>
        <v>21.331950568839982</v>
      </c>
      <c r="KX77" s="33">
        <f t="shared" si="1257"/>
        <v>550.6015750922686</v>
      </c>
      <c r="KY77" s="30">
        <f t="shared" si="1338"/>
        <v>0.76318322229368163</v>
      </c>
      <c r="KZ77" s="31">
        <f t="shared" si="1339"/>
        <v>3.3546617577081446E-2</v>
      </c>
      <c r="LA77" s="139">
        <f t="shared" si="1424"/>
        <v>1.1247871819961099</v>
      </c>
      <c r="LB77" s="32">
        <f t="shared" si="1258"/>
        <v>1738.1017641039589</v>
      </c>
      <c r="LC77" s="33">
        <f t="shared" si="1425"/>
        <v>2010.4623105390494</v>
      </c>
      <c r="LD77" s="33">
        <f t="shared" si="1259"/>
        <v>75.103234068011943</v>
      </c>
      <c r="LE77" s="33">
        <f t="shared" si="1426"/>
        <v>86.736725025146995</v>
      </c>
      <c r="LF77" s="33">
        <f t="shared" si="1260"/>
        <v>3760.5328409393755</v>
      </c>
      <c r="LG77" s="30">
        <f t="shared" si="1261"/>
        <v>0.46219560834091361</v>
      </c>
      <c r="LH77" s="31">
        <f t="shared" si="1262"/>
        <v>1.9971434167624837E-2</v>
      </c>
      <c r="LI77" s="139">
        <f t="shared" si="1427"/>
        <v>1.0755196269795864</v>
      </c>
      <c r="LJ77" s="32">
        <f t="shared" si="1263"/>
        <v>494.98273335238878</v>
      </c>
      <c r="LK77" s="33">
        <f t="shared" si="1428"/>
        <v>572.54652766870811</v>
      </c>
      <c r="LL77" s="33">
        <f t="shared" si="1264"/>
        <v>21.7452159063475</v>
      </c>
      <c r="LM77" s="33">
        <f t="shared" si="1429"/>
        <v>25.11354985024073</v>
      </c>
      <c r="LN77" s="33">
        <f t="shared" si="1265"/>
        <v>662.6737298458288</v>
      </c>
      <c r="LO77" s="30">
        <f t="shared" si="1340"/>
        <v>0.74694787352977854</v>
      </c>
      <c r="LP77" s="31">
        <f t="shared" si="1341"/>
        <v>3.2814362373179529E-2</v>
      </c>
      <c r="LQ77" s="139">
        <f t="shared" si="1430"/>
        <v>1.1221296765137219</v>
      </c>
      <c r="LR77" s="32">
        <f t="shared" si="1266"/>
        <v>4.3436640066666643E-2</v>
      </c>
      <c r="LS77" s="33">
        <f t="shared" si="1431"/>
        <v>5.0243161565113312E-2</v>
      </c>
      <c r="LT77" s="33">
        <f t="shared" si="1267"/>
        <v>1.1768208333333328E-3</v>
      </c>
      <c r="LU77" s="33">
        <f t="shared" si="1432"/>
        <v>1.359110380416666E-3</v>
      </c>
      <c r="LV77" s="33">
        <f t="shared" si="1268"/>
        <v>0.89416666666666633</v>
      </c>
      <c r="LW77" s="30">
        <f t="shared" si="1269"/>
        <v>4.857778945013979E-2</v>
      </c>
      <c r="LX77" s="31">
        <f t="shared" si="1270"/>
        <v>1.3161090400745572E-3</v>
      </c>
      <c r="LY77" s="139">
        <f t="shared" si="1433"/>
        <v>1.0078160048971445</v>
      </c>
      <c r="LZ77" s="32">
        <f t="shared" si="1271"/>
        <v>88.020806404650713</v>
      </c>
      <c r="MA77" s="33">
        <f t="shared" si="1434"/>
        <v>101.81366676825948</v>
      </c>
      <c r="MB77" s="33">
        <f t="shared" si="1272"/>
        <v>2.3847313831090751</v>
      </c>
      <c r="MC77" s="33">
        <f t="shared" si="1435"/>
        <v>2.7541262743526711</v>
      </c>
      <c r="MD77" s="33">
        <f t="shared" si="1273"/>
        <v>1811.9559815571424</v>
      </c>
      <c r="ME77" s="30">
        <f t="shared" si="1342"/>
        <v>4.8577784063500364E-2</v>
      </c>
      <c r="MF77" s="31">
        <f t="shared" si="1343"/>
        <v>1.3161088941353344E-3</v>
      </c>
      <c r="MG77" s="139">
        <f t="shared" si="1436"/>
        <v>1.0078160040304522</v>
      </c>
      <c r="MH77" s="32">
        <f t="shared" si="1274"/>
        <v>68.494164836117022</v>
      </c>
      <c r="MI77" s="33">
        <f t="shared" si="1437"/>
        <v>79.227200465936562</v>
      </c>
      <c r="MJ77" s="33">
        <f t="shared" si="1275"/>
        <v>1.85569970460875</v>
      </c>
      <c r="MK77" s="33">
        <f t="shared" si="1438"/>
        <v>2.1431475888526452</v>
      </c>
      <c r="ML77" s="33">
        <f t="shared" si="1276"/>
        <v>1409.9893307500001</v>
      </c>
      <c r="MM77" s="30">
        <f t="shared" si="1277"/>
        <v>4.857778945013979E-2</v>
      </c>
      <c r="MN77" s="31">
        <f t="shared" si="1278"/>
        <v>1.3161090400745572E-3</v>
      </c>
      <c r="MO77" s="139">
        <f t="shared" si="1279"/>
        <v>1.0078160048971445</v>
      </c>
      <c r="MP77" s="34">
        <v>3.3218004705005475</v>
      </c>
      <c r="MQ77" s="35">
        <v>4.0102004705005472</v>
      </c>
      <c r="MR77" s="35">
        <v>2.5896999999999997</v>
      </c>
      <c r="MS77" s="36">
        <v>3.0331999999999999</v>
      </c>
      <c r="MT77" s="34">
        <f t="shared" si="1280"/>
        <v>1.0913689595351814</v>
      </c>
      <c r="MU77" s="35">
        <f>GY77</f>
        <v>1.0781727852870426</v>
      </c>
      <c r="MV77" s="35">
        <f t="shared" si="1281"/>
        <v>1.0931805031121746</v>
      </c>
      <c r="MW77" s="36">
        <f t="shared" si="1282"/>
        <v>1.0978732792119681</v>
      </c>
      <c r="MX77" s="41">
        <f t="shared" si="1283"/>
        <v>3.6253099232736585</v>
      </c>
      <c r="MY77" s="271">
        <f t="shared" si="1284"/>
        <v>4.3236890108389838</v>
      </c>
      <c r="MZ77" s="42">
        <f t="shared" si="1285"/>
        <v>2.8310095489095981</v>
      </c>
      <c r="NA77" s="140">
        <f t="shared" si="1286"/>
        <v>3.3300692305057416</v>
      </c>
      <c r="NB77" s="34">
        <f t="shared" si="1287"/>
        <v>1.0913181350834573</v>
      </c>
      <c r="NC77" s="35">
        <f>NG77/K77</f>
        <v>1.0782307927407675</v>
      </c>
      <c r="ND77" s="35">
        <f t="shared" si="1288"/>
        <v>1.0931953179063549</v>
      </c>
      <c r="NE77" s="141">
        <f>NI77/M77</f>
        <v>1.0978850636261765</v>
      </c>
      <c r="NF77" s="37">
        <f t="shared" si="1289"/>
        <v>3.6251410945860085</v>
      </c>
      <c r="NG77" s="38">
        <f t="shared" si="1439"/>
        <v>4.3239216323572034</v>
      </c>
      <c r="NH77" s="38">
        <f t="shared" si="1290"/>
        <v>2.8310479147820868</v>
      </c>
      <c r="NI77" s="39">
        <f t="shared" si="1440"/>
        <v>3.3301049749909186</v>
      </c>
      <c r="NJ77" s="118">
        <f t="shared" si="1309"/>
        <v>1.6882868765000225E-4</v>
      </c>
      <c r="NK77" s="118">
        <f t="shared" si="1310"/>
        <v>-2.3262151821956678E-4</v>
      </c>
      <c r="NL77" s="118">
        <f t="shared" si="1311"/>
        <v>-3.8365872488732577E-5</v>
      </c>
      <c r="NM77" s="118">
        <f t="shared" si="1312"/>
        <v>-3.5744485177069407E-5</v>
      </c>
      <c r="NN77" s="119">
        <f t="shared" si="1291"/>
        <v>0.49905706020883178</v>
      </c>
      <c r="NO77" s="120">
        <f t="shared" si="1292"/>
        <v>0.71743967157725275</v>
      </c>
      <c r="NP77" s="120">
        <f t="shared" si="1328"/>
        <v>0.29503611959509002</v>
      </c>
      <c r="NQ77" s="120">
        <f t="shared" si="1294"/>
        <v>1.6790681409111198E-2</v>
      </c>
      <c r="NR77" s="120">
        <f>R77*JE77+0.005</f>
        <v>0.39845136831184524</v>
      </c>
      <c r="NS77" s="120">
        <f t="shared" si="1295"/>
        <v>0</v>
      </c>
      <c r="NT77" s="120">
        <f t="shared" si="1296"/>
        <v>0.65970311782350044</v>
      </c>
      <c r="NU77" s="120">
        <f t="shared" si="1297"/>
        <v>2.3179768112634322E-2</v>
      </c>
      <c r="NV77" s="120">
        <f t="shared" si="1298"/>
        <v>7.0547120342800116E-4</v>
      </c>
      <c r="NW77" s="120">
        <f t="shared" si="1299"/>
        <v>3.1072441882867733E-2</v>
      </c>
      <c r="NX77" s="120">
        <f t="shared" si="1300"/>
        <v>0.11832761154599077</v>
      </c>
      <c r="NY77" s="120">
        <f t="shared" si="1301"/>
        <v>0.7727608519848328</v>
      </c>
      <c r="NZ77" s="120">
        <f t="shared" si="1302"/>
        <v>0.14206161704663717</v>
      </c>
      <c r="OA77" s="120">
        <f t="shared" si="1303"/>
        <v>1.0078160048971445E-4</v>
      </c>
      <c r="OB77" s="120">
        <f t="shared" si="1304"/>
        <v>0.3489059005953426</v>
      </c>
      <c r="OC77" s="121">
        <f t="shared" si="1305"/>
        <v>0.30032916945934907</v>
      </c>
      <c r="OD77" s="4"/>
      <c r="OE77" s="4">
        <f t="shared" si="1441"/>
        <v>28071.470950271418</v>
      </c>
      <c r="OF77" s="4"/>
      <c r="OG77" s="4"/>
      <c r="OH77" s="4">
        <f t="shared" si="1442"/>
        <v>0</v>
      </c>
      <c r="OI77" s="4"/>
      <c r="OJ77" s="583">
        <f t="shared" si="1443"/>
        <v>25781.725202731774</v>
      </c>
      <c r="OK77" s="284">
        <f t="shared" si="1444"/>
        <v>2169.0396000000001</v>
      </c>
      <c r="OL77" s="584">
        <f t="shared" ref="OL77:OL78" si="1466">OK77/OJ77</f>
        <v>8.4130894381349366E-2</v>
      </c>
      <c r="OM77" s="585">
        <f t="shared" ref="OM77:OM82" si="1467">QJ77</f>
        <v>4136.79</v>
      </c>
      <c r="ON77" s="284">
        <f t="shared" ref="ON77:ON78" si="1468">OM77*1.05</f>
        <v>4343.6295</v>
      </c>
      <c r="OO77" s="33">
        <f t="shared" ref="OO77:OO78" si="1469">ON77/OK77</f>
        <v>2.0025588744437859</v>
      </c>
      <c r="OP77" s="586">
        <f t="shared" si="481"/>
        <v>8.4346174776914667E-2</v>
      </c>
      <c r="OQ77" s="33">
        <f t="shared" si="1445"/>
        <v>0.36468662898925075</v>
      </c>
      <c r="OR77" s="39">
        <f t="shared" si="1446"/>
        <v>0.76313799730109599</v>
      </c>
      <c r="OS77" s="587">
        <f t="shared" ref="OS77" si="1470">OJ77</f>
        <v>25781.725202731774</v>
      </c>
      <c r="OT77" s="284">
        <v>0</v>
      </c>
      <c r="OU77" s="584">
        <f t="shared" ref="OU77" si="1471">OT77/OS77</f>
        <v>0</v>
      </c>
      <c r="OV77" s="585">
        <f t="shared" ref="OV77:OV82" si="1472">QK77</f>
        <v>0</v>
      </c>
      <c r="OW77" s="284">
        <f t="shared" ref="OW77:OW78" si="1473">OV77*1.05</f>
        <v>0</v>
      </c>
      <c r="OX77" s="33"/>
      <c r="OY77" s="30"/>
      <c r="OZ77" s="33"/>
      <c r="PA77" s="588"/>
      <c r="PB77" s="32">
        <f t="shared" si="1447"/>
        <v>4.3236890108389838</v>
      </c>
      <c r="PC77" s="589">
        <f t="shared" si="1448"/>
        <v>1.0843461747769148</v>
      </c>
      <c r="PD77" s="590">
        <f t="shared" ref="PD77:PD112" si="1474">PB77*PC77</f>
        <v>4.6883756398282346</v>
      </c>
      <c r="PE77" s="591">
        <f t="shared" si="1450"/>
        <v>0.49905706020883178</v>
      </c>
      <c r="PF77" s="592">
        <f t="shared" si="1451"/>
        <v>0.71743967157725275</v>
      </c>
      <c r="PG77" s="592">
        <f t="shared" si="1452"/>
        <v>0.29503611959509002</v>
      </c>
      <c r="PH77" s="592">
        <f t="shared" si="1453"/>
        <v>1.6790681409111198E-2</v>
      </c>
      <c r="PI77" s="593">
        <f t="shared" ref="PI77:PI112" si="1475">OR77</f>
        <v>0.76313799730109599</v>
      </c>
      <c r="PJ77" s="593">
        <f t="shared" ref="PJ77:PJ112" si="1476">PA77</f>
        <v>0</v>
      </c>
      <c r="PK77" s="592">
        <f t="shared" si="1454"/>
        <v>0.65970311782350044</v>
      </c>
      <c r="PL77" s="592">
        <f t="shared" si="1455"/>
        <v>2.3179768112634322E-2</v>
      </c>
      <c r="PM77" s="592">
        <f t="shared" si="1456"/>
        <v>7.0547120342800116E-4</v>
      </c>
      <c r="PN77" s="592">
        <f t="shared" si="1457"/>
        <v>3.1072441882867733E-2</v>
      </c>
      <c r="PO77" s="592">
        <f t="shared" si="1458"/>
        <v>0.11832761154599077</v>
      </c>
      <c r="PP77" s="592">
        <f t="shared" si="1459"/>
        <v>0.7727608519848328</v>
      </c>
      <c r="PQ77" s="592">
        <f t="shared" si="1460"/>
        <v>0.14206161704663717</v>
      </c>
      <c r="PR77" s="592">
        <f t="shared" si="1461"/>
        <v>1.0078160048971445E-4</v>
      </c>
      <c r="PS77" s="592">
        <f t="shared" si="1462"/>
        <v>0.3489059005953426</v>
      </c>
      <c r="PT77" s="594">
        <f t="shared" si="1463"/>
        <v>0.30032916945934907</v>
      </c>
      <c r="PU77" s="334"/>
      <c r="PV77" s="310">
        <f t="shared" ref="PV77:PV112" si="1477">SUM(PE77:PT77)</f>
        <v>4.6886082613464541</v>
      </c>
      <c r="PW77" s="281">
        <f t="shared" ref="PW77:PW112" si="1478">PD77-PV77</f>
        <v>-2.3262151821956678E-4</v>
      </c>
      <c r="PX77" s="4"/>
      <c r="QA77" s="133">
        <f t="shared" ref="QA77:QA112" si="1479">NR77*G77</f>
        <v>2375.9256641067018</v>
      </c>
      <c r="QB77" s="323">
        <f t="shared" ref="QB77:QB112" si="1480">NS77*G77</f>
        <v>0</v>
      </c>
      <c r="QC77" s="258"/>
      <c r="QD77" s="323">
        <v>0</v>
      </c>
      <c r="QF77" s="133">
        <f t="shared" si="1464"/>
        <v>4550.5155641067049</v>
      </c>
      <c r="QH77" s="133">
        <f t="shared" ref="QH77:QH112" si="1481">PJ77*G77</f>
        <v>0</v>
      </c>
      <c r="QJ77" s="390">
        <f>'лист 1'!E124</f>
        <v>4136.79</v>
      </c>
      <c r="QK77" s="390">
        <f>'лист 1'!F124</f>
        <v>0</v>
      </c>
      <c r="QM77" s="389">
        <f t="shared" ref="QM77:QM113" si="1482">QJ77-OM77</f>
        <v>0</v>
      </c>
      <c r="QN77" s="389">
        <f t="shared" ref="QN77:QN113" si="1483">QK77-OV77</f>
        <v>0</v>
      </c>
      <c r="QP77" s="4">
        <f t="shared" ref="QP77:QP112" si="1484">G77*PB77</f>
        <v>25781.725202731774</v>
      </c>
      <c r="QQ77" s="4">
        <f t="shared" ref="QQ77:QQ112" si="1485">G77*PD77</f>
        <v>27956.31510273178</v>
      </c>
      <c r="QS77" s="395">
        <f t="shared" ref="QS77:QS113" si="1486">60*(PD77-PB77)</f>
        <v>21.881197739355045</v>
      </c>
      <c r="QU77" s="5">
        <v>1</v>
      </c>
    </row>
    <row r="78" spans="1:463" ht="15.05" customHeight="1" x14ac:dyDescent="0.3">
      <c r="A78" s="452">
        <f t="shared" si="639"/>
        <v>67</v>
      </c>
      <c r="B78" s="25" t="s">
        <v>405</v>
      </c>
      <c r="C78" s="26">
        <v>9</v>
      </c>
      <c r="D78" s="256">
        <v>9392.5499999999993</v>
      </c>
      <c r="E78" s="27">
        <v>9392.5499999999993</v>
      </c>
      <c r="F78" s="28">
        <v>1058.45</v>
      </c>
      <c r="G78" s="311">
        <f t="shared" si="1465"/>
        <v>8334.0999999999985</v>
      </c>
      <c r="H78" s="27"/>
      <c r="I78" s="257"/>
      <c r="J78" s="32">
        <v>3.3267095404467431</v>
      </c>
      <c r="K78" s="33">
        <v>4.071209540446743</v>
      </c>
      <c r="L78" s="33">
        <v>2.6206000000000005</v>
      </c>
      <c r="M78" s="122">
        <v>3.0549000000000004</v>
      </c>
      <c r="N78" s="1">
        <v>0.43430000000000002</v>
      </c>
      <c r="O78" s="2">
        <v>0.56220000000000003</v>
      </c>
      <c r="P78" s="2">
        <v>0.2718095404467426</v>
      </c>
      <c r="Q78" s="2">
        <v>1.5299999999999999E-2</v>
      </c>
      <c r="R78" s="2">
        <v>0.43569999999999998</v>
      </c>
      <c r="S78" s="2">
        <v>5.7000000000000002E-3</v>
      </c>
      <c r="T78" s="2">
        <v>0.59640000000000004</v>
      </c>
      <c r="U78" s="2">
        <v>2.2200000000000001E-2</v>
      </c>
      <c r="V78" s="2">
        <v>6.9999999999999999E-4</v>
      </c>
      <c r="W78" s="2">
        <v>3.4700000000000002E-2</v>
      </c>
      <c r="X78" s="2">
        <v>0.13370000000000001</v>
      </c>
      <c r="Y78" s="2">
        <v>0.78080000000000005</v>
      </c>
      <c r="Z78" s="2">
        <v>0.12889999999999999</v>
      </c>
      <c r="AA78" s="2">
        <v>1E-4</v>
      </c>
      <c r="AB78" s="2">
        <v>0.34560000000000002</v>
      </c>
      <c r="AC78" s="3">
        <v>0.30309999999999998</v>
      </c>
      <c r="AD78" s="123">
        <v>1573.16</v>
      </c>
      <c r="AE78" s="60">
        <v>346.09519999999998</v>
      </c>
      <c r="AF78" s="60">
        <v>1058.8200574800001</v>
      </c>
      <c r="AG78" s="60">
        <f t="shared" si="1344"/>
        <v>104.79565636902554</v>
      </c>
      <c r="AH78" s="60">
        <f t="shared" si="1345"/>
        <v>331.34714878779124</v>
      </c>
      <c r="AI78" s="60">
        <v>39.413728092500001</v>
      </c>
      <c r="AJ78" s="60">
        <v>220.27669613777945</v>
      </c>
      <c r="AK78" s="60">
        <f t="shared" si="1346"/>
        <v>4.261252686785344</v>
      </c>
      <c r="AL78" s="60">
        <f t="shared" si="1347"/>
        <v>128.92090139516591</v>
      </c>
      <c r="AM78" s="60">
        <v>161.88828408551399</v>
      </c>
      <c r="AN78" s="124">
        <v>4079.5847589549517</v>
      </c>
      <c r="AO78" s="123">
        <v>1955.56</v>
      </c>
      <c r="AP78" s="60">
        <v>430.22320000000002</v>
      </c>
      <c r="AQ78" s="60">
        <v>1316.1955246800001</v>
      </c>
      <c r="AR78" s="60">
        <f t="shared" si="1348"/>
        <v>130.26913585967833</v>
      </c>
      <c r="AS78" s="60">
        <f t="shared" si="1349"/>
        <v>411.89022749335919</v>
      </c>
      <c r="AT78" s="125">
        <v>204.051218284567</v>
      </c>
      <c r="AU78" s="126">
        <v>34.459400362470411</v>
      </c>
      <c r="AV78" s="60">
        <v>285.14018583641337</v>
      </c>
      <c r="AW78" s="60">
        <f t="shared" si="1350"/>
        <v>5.5160368950054171</v>
      </c>
      <c r="AX78" s="60">
        <f t="shared" si="1351"/>
        <v>166.88342628410598</v>
      </c>
      <c r="AY78" s="60">
        <v>209.558506440049</v>
      </c>
      <c r="AZ78" s="124">
        <v>5280.8743622892353</v>
      </c>
      <c r="BA78" s="127">
        <v>324</v>
      </c>
      <c r="BB78" s="60">
        <v>1651.4819999999997</v>
      </c>
      <c r="BC78" s="60">
        <v>172.22595017895358</v>
      </c>
      <c r="BD78" s="61">
        <v>137.78076014316287</v>
      </c>
      <c r="BE78" s="61">
        <v>34.445190035790716</v>
      </c>
      <c r="BF78" s="60">
        <v>64.58474249999999</v>
      </c>
      <c r="BG78" s="61">
        <v>51.667793999999994</v>
      </c>
      <c r="BH78" s="61">
        <v>12.916948499999997</v>
      </c>
      <c r="BI78" s="60">
        <v>137.84536656556358</v>
      </c>
      <c r="BJ78" s="61">
        <f t="shared" si="1352"/>
        <v>80.676481999094264</v>
      </c>
      <c r="BK78" s="60">
        <f t="shared" si="1353"/>
        <v>2.6666186162108274</v>
      </c>
      <c r="BL78" s="60">
        <v>101.30690296222585</v>
      </c>
      <c r="BM78" s="124">
        <v>2552.933954648091</v>
      </c>
      <c r="BN78" s="123">
        <v>52.64</v>
      </c>
      <c r="BO78" s="60">
        <v>11.5808</v>
      </c>
      <c r="BP78" s="60">
        <v>35.429509920000001</v>
      </c>
      <c r="BQ78" s="60">
        <f t="shared" si="1354"/>
        <v>3.5066003148220801</v>
      </c>
      <c r="BR78" s="60">
        <f t="shared" si="1355"/>
        <v>11.0873108343648</v>
      </c>
      <c r="BS78" s="60">
        <v>6.5879389025916701</v>
      </c>
      <c r="BT78" s="60">
        <v>7.7553921640491916</v>
      </c>
      <c r="BU78" s="60">
        <f t="shared" si="1356"/>
        <v>0.15002806141353162</v>
      </c>
      <c r="BV78" s="60">
        <f t="shared" si="1357"/>
        <v>4.5389828610687424</v>
      </c>
      <c r="BW78" s="60">
        <v>5.6996820493320435</v>
      </c>
      <c r="BX78" s="124">
        <v>143.63198764316749</v>
      </c>
      <c r="BY78" s="59">
        <v>2685.64</v>
      </c>
      <c r="BZ78" s="60">
        <v>196.05171999999999</v>
      </c>
      <c r="CA78" s="61">
        <f t="shared" si="1358"/>
        <v>114.74279806096</v>
      </c>
      <c r="CB78" s="61">
        <f t="shared" si="1359"/>
        <v>3.7926205234000001</v>
      </c>
      <c r="CC78" s="60">
        <v>144.084586</v>
      </c>
      <c r="CD78" s="62">
        <v>3630.9315671999998</v>
      </c>
      <c r="CE78" s="123">
        <v>35.299999999999997</v>
      </c>
      <c r="CF78" s="60">
        <v>2.5768999999999997</v>
      </c>
      <c r="CG78" s="61">
        <f t="shared" si="1360"/>
        <v>1.5081771091999998</v>
      </c>
      <c r="CH78" s="61">
        <f t="shared" si="1361"/>
        <v>4.9850130499999999E-2</v>
      </c>
      <c r="CI78" s="60">
        <v>1.893845</v>
      </c>
      <c r="CJ78" s="124">
        <v>47.724893999999999</v>
      </c>
      <c r="CK78" s="128">
        <v>2069.9838109294451</v>
      </c>
      <c r="CL78" s="129">
        <v>455.39643840447798</v>
      </c>
      <c r="CM78" s="129">
        <v>217.34471688137211</v>
      </c>
      <c r="CN78" s="130">
        <v>149.35414890101697</v>
      </c>
      <c r="CO78" s="131">
        <f t="shared" si="1167"/>
        <v>72.802679881800728</v>
      </c>
      <c r="CP78" s="129">
        <v>1393.2088138974959</v>
      </c>
      <c r="CQ78" s="131">
        <f t="shared" si="1362"/>
        <v>137.89144914669077</v>
      </c>
      <c r="CR78" s="129">
        <v>435.99076622108237</v>
      </c>
      <c r="CS78" s="129">
        <v>301.92316594823376</v>
      </c>
      <c r="CT78" s="131">
        <f t="shared" si="1363"/>
        <v>5.8407036452685821</v>
      </c>
      <c r="CU78" s="131">
        <f t="shared" si="1364"/>
        <v>176.70596748819088</v>
      </c>
      <c r="CV78" s="129">
        <f t="shared" si="1168"/>
        <v>4437.8569460610252</v>
      </c>
      <c r="CW78" s="124">
        <f t="shared" si="1169"/>
        <v>5591.6997520368923</v>
      </c>
      <c r="CX78" s="123">
        <v>154.44365000000002</v>
      </c>
      <c r="CY78" s="60">
        <v>11.27438645</v>
      </c>
      <c r="CZ78" s="60">
        <f t="shared" si="1365"/>
        <v>0.21810300587525</v>
      </c>
      <c r="DA78" s="60">
        <f t="shared" si="1366"/>
        <v>6.5985376088186003</v>
      </c>
      <c r="DB78" s="60">
        <v>8.2859018224999996</v>
      </c>
      <c r="DC78" s="124">
        <v>208.80472592700002</v>
      </c>
      <c r="DD78" s="123">
        <v>5.1300999999999997</v>
      </c>
      <c r="DE78" s="60">
        <v>0.37449729999999998</v>
      </c>
      <c r="DF78" s="60">
        <f t="shared" si="1367"/>
        <v>7.2446502685000001E-3</v>
      </c>
      <c r="DG78" s="60">
        <f t="shared" si="1368"/>
        <v>0.2191812857764</v>
      </c>
      <c r="DH78" s="60">
        <v>0.27522986500000002</v>
      </c>
      <c r="DI78" s="124">
        <v>6.935792597999999</v>
      </c>
      <c r="DJ78" s="59">
        <v>126.19477259410399</v>
      </c>
      <c r="DK78" s="60">
        <v>27.762849970702877</v>
      </c>
      <c r="DL78" s="60">
        <v>2.0695708635958225</v>
      </c>
      <c r="DM78" s="60">
        <v>84.935770278779472</v>
      </c>
      <c r="DN78" s="60">
        <f t="shared" si="1369"/>
        <v>8.4064329275719203</v>
      </c>
      <c r="DO78" s="60">
        <f t="shared" si="1370"/>
        <v>26.579799951041249</v>
      </c>
      <c r="DP78" s="60">
        <v>17.590296350624296</v>
      </c>
      <c r="DQ78" s="60">
        <f t="shared" si="1371"/>
        <v>0.34028428290282703</v>
      </c>
      <c r="DR78" s="60">
        <f t="shared" si="1372"/>
        <v>10.29503756453718</v>
      </c>
      <c r="DS78" s="60">
        <v>12.927663002890325</v>
      </c>
      <c r="DT78" s="62">
        <v>325.77710767283617</v>
      </c>
      <c r="DU78" s="123">
        <v>481.85</v>
      </c>
      <c r="DV78" s="60">
        <v>106.00700000000001</v>
      </c>
      <c r="DW78" s="60">
        <v>324.31058804999998</v>
      </c>
      <c r="DX78" s="60">
        <f t="shared" si="1373"/>
        <v>32.098316141660703</v>
      </c>
      <c r="DY78" s="60">
        <f t="shared" si="1374"/>
        <v>101.48975542436699</v>
      </c>
      <c r="DZ78" s="60">
        <v>9.3082729495833298</v>
      </c>
      <c r="EA78" s="60">
        <v>7.0023776834374996</v>
      </c>
      <c r="EB78" s="60"/>
      <c r="EC78" s="60">
        <v>67.778911423860521</v>
      </c>
      <c r="ED78" s="60">
        <f t="shared" si="1375"/>
        <v>1.3111830414945818</v>
      </c>
      <c r="EE78" s="60">
        <f t="shared" si="1376"/>
        <v>39.668827931220001</v>
      </c>
      <c r="EF78" s="60">
        <v>49.81285750534407</v>
      </c>
      <c r="EG78" s="124">
        <v>1255.2840091346704</v>
      </c>
      <c r="EH78" s="128">
        <v>1629.8081565928569</v>
      </c>
      <c r="EI78" s="129">
        <v>358.55779445042856</v>
      </c>
      <c r="EJ78" s="129">
        <v>2338.9239236109865</v>
      </c>
      <c r="EK78" s="129">
        <v>1096.9472692192924</v>
      </c>
      <c r="EL78" s="129">
        <f t="shared" si="1377"/>
        <v>108.56925902371025</v>
      </c>
      <c r="EM78" s="129">
        <v>343.27867842948535</v>
      </c>
      <c r="EN78" s="129">
        <v>395.96931150276987</v>
      </c>
      <c r="EO78" s="129">
        <f t="shared" si="1378"/>
        <v>7.6600263310210837</v>
      </c>
      <c r="EP78" s="129">
        <f t="shared" si="1379"/>
        <v>231.74816700460312</v>
      </c>
      <c r="EQ78" s="129">
        <v>5820.2064553763339</v>
      </c>
      <c r="ER78" s="124">
        <v>7333.4601337741806</v>
      </c>
      <c r="ES78" s="123">
        <v>453.82</v>
      </c>
      <c r="ET78" s="60">
        <v>99.840400000000002</v>
      </c>
      <c r="EU78" s="60">
        <v>305.44491246000001</v>
      </c>
      <c r="EV78" s="60">
        <f t="shared" si="1380"/>
        <v>30.231104765816042</v>
      </c>
      <c r="EW78" s="60">
        <f t="shared" si="1381"/>
        <v>95.585930905232402</v>
      </c>
      <c r="EX78" s="60">
        <v>35.844525595775004</v>
      </c>
      <c r="EY78" s="60">
        <v>65.331338178071604</v>
      </c>
      <c r="EZ78" s="60">
        <f t="shared" si="1382"/>
        <v>1.2638347370547953</v>
      </c>
      <c r="FA78" s="60">
        <f t="shared" si="1383"/>
        <v>38.236341632803615</v>
      </c>
      <c r="FB78" s="60">
        <v>48.014058811692301</v>
      </c>
      <c r="FC78" s="124">
        <v>1209.9542820546467</v>
      </c>
      <c r="FD78" s="123">
        <v>0.83333333333333293</v>
      </c>
      <c r="FE78" s="60">
        <v>6.0833333333333302E-2</v>
      </c>
      <c r="FF78" s="60">
        <f t="shared" si="1384"/>
        <v>1.1768208333333328E-3</v>
      </c>
      <c r="FG78" s="60">
        <f t="shared" si="1385"/>
        <v>3.5603803333333316E-2</v>
      </c>
      <c r="FH78" s="60">
        <v>4.4708333333333301E-2</v>
      </c>
      <c r="FI78" s="124">
        <v>1.1266499999999995</v>
      </c>
      <c r="FJ78" s="123">
        <v>2401.1562166666599</v>
      </c>
      <c r="FK78" s="60">
        <v>175.28440381666601</v>
      </c>
      <c r="FL78" s="60">
        <f t="shared" si="1386"/>
        <v>3.3908767918334042</v>
      </c>
      <c r="FM78" s="60">
        <f t="shared" si="1387"/>
        <v>102.58835245297249</v>
      </c>
      <c r="FN78" s="60">
        <v>128.822</v>
      </c>
      <c r="FO78" s="124">
        <v>3246.3151445799908</v>
      </c>
      <c r="FP78" s="123">
        <v>1868.4808333333287</v>
      </c>
      <c r="FQ78" s="60">
        <v>136.39910083333299</v>
      </c>
      <c r="FR78" s="60">
        <f t="shared" si="1388"/>
        <v>2.6386406056208269</v>
      </c>
      <c r="FS78" s="60">
        <f t="shared" si="1389"/>
        <v>79.830028946523143</v>
      </c>
      <c r="FT78" s="60">
        <v>100.243996708333</v>
      </c>
      <c r="FU78" s="62">
        <v>2526.1487170499936</v>
      </c>
      <c r="FV78" s="132">
        <f t="shared" si="1170"/>
        <v>10178.480422942013</v>
      </c>
      <c r="FW78" s="133">
        <f t="shared" si="1171"/>
        <v>2801.4796644892617</v>
      </c>
      <c r="FX78" s="133">
        <f t="shared" si="1172"/>
        <v>296.71063438743397</v>
      </c>
      <c r="FY78" s="133">
        <f t="shared" si="1173"/>
        <v>1651.4819999999997</v>
      </c>
      <c r="FZ78" s="133">
        <f t="shared" si="1174"/>
        <v>2685.64</v>
      </c>
      <c r="GA78" s="133">
        <f t="shared" si="1175"/>
        <v>35.299999999999997</v>
      </c>
      <c r="GB78" s="133">
        <f t="shared" si="1176"/>
        <v>154.44365000000002</v>
      </c>
      <c r="GC78" s="133">
        <f t="shared" si="1177"/>
        <v>5.1300999999999997</v>
      </c>
      <c r="GD78" s="133">
        <f t="shared" si="1178"/>
        <v>2401.1562166666599</v>
      </c>
      <c r="GE78" s="133">
        <f t="shared" si="1179"/>
        <v>1868.4808333333287</v>
      </c>
      <c r="GF78" s="133">
        <f t="shared" si="1180"/>
        <v>5615.2924459855667</v>
      </c>
      <c r="GG78" s="134">
        <f t="shared" si="1181"/>
        <v>2143.8445340170028</v>
      </c>
      <c r="GH78" s="134">
        <f t="shared" si="1182"/>
        <v>555.76795454897569</v>
      </c>
      <c r="GI78" s="133">
        <f t="shared" si="1183"/>
        <v>2021.6325058406983</v>
      </c>
      <c r="GJ78" s="134">
        <f t="shared" si="1184"/>
        <v>1443.5001123826155</v>
      </c>
      <c r="GK78" s="135">
        <f t="shared" si="1185"/>
        <v>39.108480825488314</v>
      </c>
      <c r="GL78" s="132">
        <f t="shared" si="1186"/>
        <v>29715.228473644962</v>
      </c>
      <c r="GM78" s="136">
        <f t="shared" si="1187"/>
        <v>37441.187876792654</v>
      </c>
      <c r="GN78" s="114">
        <f t="shared" si="1188"/>
        <v>31236.38269854266</v>
      </c>
      <c r="GO78" s="115">
        <f t="shared" si="1189"/>
        <v>17043.523867842287</v>
      </c>
      <c r="GP78" s="115">
        <f t="shared" si="1190"/>
        <v>1115.2335077129951</v>
      </c>
      <c r="GQ78" s="30">
        <f t="shared" si="1191"/>
        <v>0.54563052426161551</v>
      </c>
      <c r="GR78" s="31">
        <f t="shared" si="1192"/>
        <v>3.5703029972322199E-2</v>
      </c>
      <c r="GS78" s="137">
        <f t="shared" si="1390"/>
        <v>1.0910307024945078</v>
      </c>
      <c r="GT78" s="116">
        <f t="shared" si="1193"/>
        <v>37441.187876792654</v>
      </c>
      <c r="GU78" s="115">
        <f t="shared" si="1318"/>
        <v>17344.939587370453</v>
      </c>
      <c r="GV78" s="115">
        <f t="shared" si="1319"/>
        <v>1123.3997078999914</v>
      </c>
      <c r="GW78" s="24">
        <f t="shared" si="1306"/>
        <v>0.46325826104789392</v>
      </c>
      <c r="GX78" s="117">
        <f t="shared" si="1307"/>
        <v>3.000438211513886E-2</v>
      </c>
      <c r="GY78" s="137">
        <f t="shared" si="1391"/>
        <v>1.0772402482958401</v>
      </c>
      <c r="GZ78" s="114">
        <f t="shared" si="1308"/>
        <v>24603.863984939617</v>
      </c>
      <c r="HA78" s="115">
        <f t="shared" si="1194"/>
        <v>13793.722380972038</v>
      </c>
      <c r="HB78" s="115">
        <f t="shared" si="1195"/>
        <v>735.75668462586259</v>
      </c>
      <c r="HC78" s="30">
        <f t="shared" si="1196"/>
        <v>0.56063236203123934</v>
      </c>
      <c r="HD78" s="31">
        <f t="shared" si="1197"/>
        <v>2.9904111202867564E-2</v>
      </c>
      <c r="HE78" s="137">
        <f t="shared" si="1392"/>
        <v>1.0924832379556193</v>
      </c>
      <c r="HF78" s="114">
        <f t="shared" si="1198"/>
        <v>28683.448743894569</v>
      </c>
      <c r="HG78" s="115">
        <f t="shared" si="1199"/>
        <v>16919.507979713278</v>
      </c>
      <c r="HH78" s="115">
        <f t="shared" si="1200"/>
        <v>873.16839003618429</v>
      </c>
      <c r="HI78" s="30">
        <f t="shared" si="1201"/>
        <v>0.58987007213749665</v>
      </c>
      <c r="HJ78" s="31">
        <f t="shared" si="1202"/>
        <v>3.0441541316472379E-2</v>
      </c>
      <c r="HK78" s="138">
        <f t="shared" si="1393"/>
        <v>1.0971480350538674</v>
      </c>
      <c r="HL78" s="29">
        <f t="shared" si="1203"/>
        <v>3.6295422469087915</v>
      </c>
      <c r="HM78" s="30">
        <f t="shared" si="1204"/>
        <v>4.3856707762152425</v>
      </c>
      <c r="HN78" s="30">
        <f t="shared" si="1205"/>
        <v>2.8629615733864964</v>
      </c>
      <c r="HO78" s="31">
        <f t="shared" si="1206"/>
        <v>3.3516775322860597</v>
      </c>
      <c r="HR78" s="32">
        <f t="shared" si="1207"/>
        <v>2480.7822212232077</v>
      </c>
      <c r="HS78" s="33">
        <f t="shared" si="1394"/>
        <v>2869.5207952888845</v>
      </c>
      <c r="HT78" s="33">
        <f t="shared" si="1208"/>
        <v>109.05690905581088</v>
      </c>
      <c r="HU78" s="33">
        <f t="shared" si="1395"/>
        <v>125.94982426855599</v>
      </c>
      <c r="HV78" s="33">
        <f t="shared" si="1209"/>
        <v>3237.7656817102793</v>
      </c>
      <c r="HW78" s="30">
        <f t="shared" si="1334"/>
        <v>0.76620190127927612</v>
      </c>
      <c r="HX78" s="31">
        <f t="shared" si="1335"/>
        <v>3.3682767617143915E-2</v>
      </c>
      <c r="HY78" s="139">
        <f t="shared" si="1396"/>
        <v>1.1252812986343581</v>
      </c>
      <c r="HZ78" s="32">
        <f t="shared" si="1210"/>
        <v>3091.8870576085073</v>
      </c>
      <c r="IA78" s="33">
        <f t="shared" si="1397"/>
        <v>3576.3857595357608</v>
      </c>
      <c r="IB78" s="33">
        <f t="shared" si="1211"/>
        <v>170.24457311715415</v>
      </c>
      <c r="IC78" s="33">
        <f t="shared" si="1398"/>
        <v>196.61545749300134</v>
      </c>
      <c r="ID78" s="33">
        <f t="shared" si="1212"/>
        <v>4191.1701288009808</v>
      </c>
      <c r="IE78" s="30">
        <f t="shared" si="1336"/>
        <v>0.73771451947550537</v>
      </c>
      <c r="IF78" s="31">
        <f t="shared" si="1337"/>
        <v>4.0619819259367092E-2</v>
      </c>
      <c r="IG78" s="139">
        <f t="shared" si="1399"/>
        <v>1.1218918752050877</v>
      </c>
      <c r="IH78" s="32">
        <f t="shared" si="1213"/>
        <v>98.425308038894997</v>
      </c>
      <c r="II78" s="33">
        <f t="shared" si="1400"/>
        <v>113.84855380858986</v>
      </c>
      <c r="IJ78" s="33">
        <f t="shared" si="1214"/>
        <v>192.11517275937368</v>
      </c>
      <c r="IK78" s="33">
        <f t="shared" si="1401"/>
        <v>221.87381301980068</v>
      </c>
      <c r="IL78" s="33">
        <f t="shared" si="1215"/>
        <v>2026.1380592445164</v>
      </c>
      <c r="IM78" s="30">
        <f t="shared" si="1216"/>
        <v>4.8577789450139797E-2</v>
      </c>
      <c r="IN78" s="31">
        <f t="shared" si="1217"/>
        <v>9.4818401876823458E-2</v>
      </c>
      <c r="IO78" s="139">
        <f t="shared" si="1402"/>
        <v>1.0222995100575569</v>
      </c>
      <c r="IP78" s="32">
        <f t="shared" si="1218"/>
        <v>83.284878308428915</v>
      </c>
      <c r="IQ78" s="33">
        <f t="shared" si="1403"/>
        <v>96.335618739359731</v>
      </c>
      <c r="IR78" s="33">
        <f t="shared" si="1219"/>
        <v>3.6566283762356115</v>
      </c>
      <c r="IS78" s="33">
        <f t="shared" si="1404"/>
        <v>4.223040111714508</v>
      </c>
      <c r="IT78" s="33">
        <f t="shared" si="1220"/>
        <v>113.99364098664087</v>
      </c>
      <c r="IU78" s="30">
        <f t="shared" si="1221"/>
        <v>0.73060986198510169</v>
      </c>
      <c r="IV78" s="31">
        <f t="shared" si="1222"/>
        <v>3.2077476818765167E-2</v>
      </c>
      <c r="IW78" s="139">
        <f t="shared" si="1405"/>
        <v>1.1194553665322922</v>
      </c>
      <c r="IX78" s="32">
        <f t="shared" si="1223"/>
        <v>139.98621363437118</v>
      </c>
      <c r="IY78" s="33">
        <f t="shared" si="1406"/>
        <v>161.92205331087715</v>
      </c>
      <c r="IZ78" s="33">
        <f t="shared" si="1224"/>
        <v>3.7926205234000001</v>
      </c>
      <c r="JA78" s="33">
        <f t="shared" si="1407"/>
        <v>4.3800974424746606</v>
      </c>
      <c r="JB78" s="33">
        <f t="shared" si="1225"/>
        <v>2881.6917199999998</v>
      </c>
      <c r="JC78" s="30">
        <f t="shared" si="1226"/>
        <v>4.857778945013979E-2</v>
      </c>
      <c r="JD78" s="31">
        <f t="shared" si="1227"/>
        <v>1.3161090400745574E-3</v>
      </c>
      <c r="JE78" s="139">
        <f t="shared" si="1228"/>
        <v>1.0078160048971445</v>
      </c>
      <c r="JF78" s="32">
        <f t="shared" si="1229"/>
        <v>1.8399760732239998</v>
      </c>
      <c r="JG78" s="33">
        <f t="shared" si="1408"/>
        <v>2.1283003238982006</v>
      </c>
      <c r="JH78" s="33">
        <f t="shared" si="1230"/>
        <v>4.9850130499999999E-2</v>
      </c>
      <c r="JI78" s="33">
        <f t="shared" si="1409"/>
        <v>5.757191571445E-2</v>
      </c>
      <c r="JJ78" s="33">
        <f t="shared" si="1231"/>
        <v>37.876899999999999</v>
      </c>
      <c r="JK78" s="30">
        <f t="shared" si="1232"/>
        <v>4.857778945013979E-2</v>
      </c>
      <c r="JL78" s="31">
        <f t="shared" si="1233"/>
        <v>1.3161090400745574E-3</v>
      </c>
      <c r="JM78" s="139">
        <f t="shared" si="1234"/>
        <v>1.0078160048971445</v>
      </c>
      <c r="JN78" s="32">
        <f t="shared" si="1235"/>
        <v>3272.8702644592368</v>
      </c>
      <c r="JO78" s="33">
        <f t="shared" si="1410"/>
        <v>3785.7290348999995</v>
      </c>
      <c r="JP78" s="33">
        <f t="shared" si="1236"/>
        <v>216.53483267376006</v>
      </c>
      <c r="JQ78" s="33">
        <f t="shared" si="1411"/>
        <v>250.07607825492551</v>
      </c>
      <c r="JR78" s="33">
        <f t="shared" si="1237"/>
        <v>4437.8569460610261</v>
      </c>
      <c r="JS78" s="30">
        <f t="shared" si="1238"/>
        <v>0.73748890607305095</v>
      </c>
      <c r="JT78" s="31">
        <f t="shared" si="1239"/>
        <v>4.8792657200442902E-2</v>
      </c>
      <c r="JU78" s="139">
        <f t="shared" si="1412"/>
        <v>1.1231224941819957</v>
      </c>
      <c r="JV78" s="32">
        <f t="shared" si="1240"/>
        <v>8.0502158827586925</v>
      </c>
      <c r="JW78" s="33">
        <f t="shared" si="1413"/>
        <v>9.311684711586981</v>
      </c>
      <c r="JX78" s="33">
        <f t="shared" si="1241"/>
        <v>0.21810300587525</v>
      </c>
      <c r="JY78" s="33">
        <f t="shared" si="1414"/>
        <v>0.25188716148532625</v>
      </c>
      <c r="JZ78" s="33">
        <f t="shared" si="1242"/>
        <v>165.71803645</v>
      </c>
      <c r="KA78" s="30">
        <f t="shared" si="1243"/>
        <v>4.8577789450139797E-2</v>
      </c>
      <c r="KB78" s="31">
        <f t="shared" si="1244"/>
        <v>1.3161090400745574E-3</v>
      </c>
      <c r="KC78" s="139">
        <f t="shared" si="1415"/>
        <v>1.0078160048971445</v>
      </c>
      <c r="KD78" s="32">
        <f t="shared" si="1245"/>
        <v>0.26740116864720798</v>
      </c>
      <c r="KE78" s="33">
        <f t="shared" si="1416"/>
        <v>0.30930293177422546</v>
      </c>
      <c r="KF78" s="33">
        <f t="shared" si="1246"/>
        <v>7.2446502685000001E-3</v>
      </c>
      <c r="KG78" s="33">
        <f t="shared" si="1417"/>
        <v>8.3668465950906511E-3</v>
      </c>
      <c r="KH78" s="33">
        <f t="shared" si="1247"/>
        <v>5.5045972999999995</v>
      </c>
      <c r="KI78" s="30">
        <f t="shared" si="1248"/>
        <v>4.8577789450139797E-2</v>
      </c>
      <c r="KJ78" s="31">
        <f t="shared" si="1249"/>
        <v>1.3161090400745574E-3</v>
      </c>
      <c r="KK78" s="139">
        <f t="shared" si="1418"/>
        <v>1.0078160048971445</v>
      </c>
      <c r="KL78" s="32">
        <f t="shared" si="1250"/>
        <v>198.94492433381257</v>
      </c>
      <c r="KM78" s="33">
        <f t="shared" si="1419"/>
        <v>230.11959397692101</v>
      </c>
      <c r="KN78" s="33">
        <f t="shared" si="1251"/>
        <v>8.7467172104747473</v>
      </c>
      <c r="KO78" s="33">
        <f t="shared" si="1420"/>
        <v>10.101583706377285</v>
      </c>
      <c r="KP78" s="33">
        <f t="shared" si="1252"/>
        <v>258.55326005780648</v>
      </c>
      <c r="KQ78" s="30">
        <f t="shared" si="1253"/>
        <v>0.76945432553947735</v>
      </c>
      <c r="KR78" s="31">
        <f t="shared" si="1254"/>
        <v>3.3829460160429557E-2</v>
      </c>
      <c r="KS78" s="139">
        <f t="shared" si="1421"/>
        <v>1.1258136761908866</v>
      </c>
      <c r="KT78" s="32">
        <f t="shared" si="1255"/>
        <v>760.0704716938161</v>
      </c>
      <c r="KU78" s="33">
        <f t="shared" si="1422"/>
        <v>879.17351460823716</v>
      </c>
      <c r="KV78" s="33">
        <f t="shared" si="1256"/>
        <v>33.409499183155283</v>
      </c>
      <c r="KW78" s="33">
        <f t="shared" si="1423"/>
        <v>38.584630606626035</v>
      </c>
      <c r="KX78" s="33">
        <f t="shared" si="1257"/>
        <v>996.25715010688134</v>
      </c>
      <c r="KY78" s="30">
        <f t="shared" si="1338"/>
        <v>0.76292598915076648</v>
      </c>
      <c r="KZ78" s="31">
        <f t="shared" si="1339"/>
        <v>3.3535015713132915E-2</v>
      </c>
      <c r="LA78" s="139">
        <f t="shared" si="1424"/>
        <v>1.1247450764338893</v>
      </c>
      <c r="LB78" s="32">
        <f t="shared" si="1258"/>
        <v>2689.8987024728731</v>
      </c>
      <c r="LC78" s="33">
        <f t="shared" si="1425"/>
        <v>3111.4058291503725</v>
      </c>
      <c r="LD78" s="33">
        <f t="shared" si="1259"/>
        <v>116.22928535473133</v>
      </c>
      <c r="LE78" s="33">
        <f t="shared" si="1426"/>
        <v>134.23320165617923</v>
      </c>
      <c r="LF78" s="33">
        <f t="shared" si="1260"/>
        <v>5820.2064553763339</v>
      </c>
      <c r="LG78" s="30">
        <f t="shared" si="1261"/>
        <v>0.46216551304432113</v>
      </c>
      <c r="LH78" s="31">
        <f t="shared" si="1262"/>
        <v>1.9969959183727265E-2</v>
      </c>
      <c r="LI78" s="139">
        <f t="shared" si="1427"/>
        <v>1.0755146825716044</v>
      </c>
      <c r="LJ78" s="32">
        <f t="shared" si="1263"/>
        <v>716.92357249640384</v>
      </c>
      <c r="LK78" s="33">
        <f t="shared" si="1428"/>
        <v>829.26549630659031</v>
      </c>
      <c r="LL78" s="33">
        <f t="shared" si="1264"/>
        <v>31.494939502870839</v>
      </c>
      <c r="LM78" s="33">
        <f t="shared" si="1429"/>
        <v>36.373505631865534</v>
      </c>
      <c r="LN78" s="33">
        <f t="shared" si="1265"/>
        <v>960.28117623384662</v>
      </c>
      <c r="LO78" s="30">
        <f t="shared" si="1340"/>
        <v>0.74657672173490508</v>
      </c>
      <c r="LP78" s="31">
        <f t="shared" si="1341"/>
        <v>3.2797622490520657E-2</v>
      </c>
      <c r="LQ78" s="139">
        <f t="shared" si="1430"/>
        <v>1.1220689240196413</v>
      </c>
      <c r="LR78" s="32">
        <f t="shared" si="1266"/>
        <v>4.3436640066666643E-2</v>
      </c>
      <c r="LS78" s="33">
        <f t="shared" si="1431"/>
        <v>5.0243161565113312E-2</v>
      </c>
      <c r="LT78" s="33">
        <f t="shared" si="1267"/>
        <v>1.1768208333333328E-3</v>
      </c>
      <c r="LU78" s="33">
        <f t="shared" si="1432"/>
        <v>1.359110380416666E-3</v>
      </c>
      <c r="LV78" s="33">
        <f t="shared" si="1268"/>
        <v>0.89416666666666633</v>
      </c>
      <c r="LW78" s="30">
        <f t="shared" si="1269"/>
        <v>4.857778945013979E-2</v>
      </c>
      <c r="LX78" s="31">
        <f t="shared" si="1270"/>
        <v>1.3161090400745572E-3</v>
      </c>
      <c r="LY78" s="139">
        <f t="shared" si="1433"/>
        <v>1.0078160048971445</v>
      </c>
      <c r="LZ78" s="32">
        <f t="shared" si="1271"/>
        <v>125.15778999262643</v>
      </c>
      <c r="MA78" s="33">
        <f t="shared" si="1434"/>
        <v>144.77001568447099</v>
      </c>
      <c r="MB78" s="33">
        <f t="shared" si="1272"/>
        <v>3.3908767918334042</v>
      </c>
      <c r="MC78" s="33">
        <f t="shared" si="1435"/>
        <v>3.9161236068883984</v>
      </c>
      <c r="MD78" s="33">
        <f t="shared" si="1273"/>
        <v>2576.4405909365009</v>
      </c>
      <c r="ME78" s="30">
        <f t="shared" si="1342"/>
        <v>4.8577790007233695E-2</v>
      </c>
      <c r="MF78" s="31">
        <f t="shared" si="1343"/>
        <v>1.3161090551677991E-3</v>
      </c>
      <c r="MG78" s="139">
        <f t="shared" si="1436"/>
        <v>1.007816004986779</v>
      </c>
      <c r="MH78" s="32">
        <f t="shared" si="1274"/>
        <v>97.392635314758238</v>
      </c>
      <c r="MI78" s="33">
        <f t="shared" si="1437"/>
        <v>112.65406126858086</v>
      </c>
      <c r="MJ78" s="33">
        <f t="shared" si="1275"/>
        <v>2.6386406056208269</v>
      </c>
      <c r="MK78" s="33">
        <f t="shared" si="1438"/>
        <v>3.0473660354314931</v>
      </c>
      <c r="ML78" s="33">
        <f t="shared" si="1276"/>
        <v>2004.8799341666618</v>
      </c>
      <c r="MM78" s="30">
        <f t="shared" si="1277"/>
        <v>4.8577789450139797E-2</v>
      </c>
      <c r="MN78" s="31">
        <f t="shared" si="1278"/>
        <v>1.3161090400745574E-3</v>
      </c>
      <c r="MO78" s="139">
        <f t="shared" si="1279"/>
        <v>1.0078160048971445</v>
      </c>
      <c r="MP78" s="34">
        <v>3.3267095404467431</v>
      </c>
      <c r="MQ78" s="35">
        <v>4.071209540446743</v>
      </c>
      <c r="MR78" s="35">
        <v>2.6206000000000005</v>
      </c>
      <c r="MS78" s="36">
        <v>3.0549000000000004</v>
      </c>
      <c r="MT78" s="34">
        <f t="shared" si="1280"/>
        <v>1.0910307024945078</v>
      </c>
      <c r="MU78" s="35">
        <f>GY78</f>
        <v>1.0772402482958401</v>
      </c>
      <c r="MV78" s="35">
        <f t="shared" si="1281"/>
        <v>1.0924832379556193</v>
      </c>
      <c r="MW78" s="36">
        <f t="shared" si="1282"/>
        <v>1.0971480350538674</v>
      </c>
      <c r="MX78" s="41">
        <f t="shared" si="1283"/>
        <v>3.6295422469087915</v>
      </c>
      <c r="MY78" s="271">
        <f t="shared" si="1284"/>
        <v>4.3856707762152425</v>
      </c>
      <c r="MZ78" s="42">
        <f t="shared" si="1285"/>
        <v>2.8629615733864964</v>
      </c>
      <c r="NA78" s="140">
        <f t="shared" si="1286"/>
        <v>3.3516775322860597</v>
      </c>
      <c r="NB78" s="34">
        <f t="shared" si="1287"/>
        <v>1.0910443481617236</v>
      </c>
      <c r="NC78" s="35">
        <f>NG78/K78</f>
        <v>1.0772981872224521</v>
      </c>
      <c r="ND78" s="35">
        <f t="shared" si="1288"/>
        <v>1.0925006540698796</v>
      </c>
      <c r="NE78" s="141">
        <f>NI78/M78</f>
        <v>1.0971609159227564</v>
      </c>
      <c r="NF78" s="37">
        <f t="shared" si="1289"/>
        <v>3.6295876420801036</v>
      </c>
      <c r="NG78" s="38">
        <f t="shared" si="1439"/>
        <v>4.3859066577260286</v>
      </c>
      <c r="NH78" s="38">
        <f t="shared" si="1290"/>
        <v>2.8630072140555272</v>
      </c>
      <c r="NI78" s="39">
        <f t="shared" si="1440"/>
        <v>3.351716882052429</v>
      </c>
      <c r="NJ78" s="118">
        <f t="shared" si="1309"/>
        <v>-4.5395171312190286E-5</v>
      </c>
      <c r="NK78" s="118">
        <f t="shared" si="1310"/>
        <v>-2.3588151078612896E-4</v>
      </c>
      <c r="NL78" s="118">
        <f t="shared" si="1311"/>
        <v>-4.5640669030788672E-5</v>
      </c>
      <c r="NM78" s="118">
        <f t="shared" si="1312"/>
        <v>-3.9349766369323191E-5</v>
      </c>
      <c r="NN78" s="119">
        <f t="shared" si="1291"/>
        <v>0.48870966799690174</v>
      </c>
      <c r="NO78" s="120">
        <f t="shared" si="1292"/>
        <v>0.63072761224030038</v>
      </c>
      <c r="NP78" s="120">
        <f t="shared" si="1328"/>
        <v>0.27787076002767469</v>
      </c>
      <c r="NQ78" s="120">
        <f t="shared" si="1294"/>
        <v>1.712766710794407E-2</v>
      </c>
      <c r="NR78" s="120">
        <f>R78*JE78+0.006</f>
        <v>0.44510543333368585</v>
      </c>
      <c r="NS78" s="120">
        <f t="shared" si="1295"/>
        <v>5.744551227913724E-3</v>
      </c>
      <c r="NT78" s="120">
        <f t="shared" si="1296"/>
        <v>0.6698302555301423</v>
      </c>
      <c r="NU78" s="120">
        <f t="shared" si="1297"/>
        <v>2.2373515308716608E-2</v>
      </c>
      <c r="NV78" s="120">
        <f t="shared" si="1298"/>
        <v>7.0547120342800116E-4</v>
      </c>
      <c r="NW78" s="120">
        <f t="shared" si="1299"/>
        <v>3.9065734563823763E-2</v>
      </c>
      <c r="NX78" s="120">
        <f t="shared" si="1300"/>
        <v>0.15037841671921101</v>
      </c>
      <c r="NY78" s="120">
        <f t="shared" si="1301"/>
        <v>0.83976186415190879</v>
      </c>
      <c r="NZ78" s="120">
        <f t="shared" si="1302"/>
        <v>0.14463468430613174</v>
      </c>
      <c r="OA78" s="120">
        <f t="shared" si="1303"/>
        <v>1.0078160048971445E-4</v>
      </c>
      <c r="OB78" s="120">
        <f t="shared" si="1304"/>
        <v>0.34830121132343084</v>
      </c>
      <c r="OC78" s="121">
        <f t="shared" si="1305"/>
        <v>0.30546903108432449</v>
      </c>
      <c r="OD78" s="4"/>
      <c r="OE78" s="4">
        <f t="shared" si="1441"/>
        <v>40392.307807296056</v>
      </c>
      <c r="OF78" s="4"/>
      <c r="OG78" s="4"/>
      <c r="OH78" s="4">
        <f t="shared" si="1442"/>
        <v>0</v>
      </c>
      <c r="OI78" s="4"/>
      <c r="OJ78" s="583">
        <f t="shared" si="1443"/>
        <v>36550.618816055445</v>
      </c>
      <c r="OK78" s="284">
        <f t="shared" si="1444"/>
        <v>3383.9063999999998</v>
      </c>
      <c r="OL78" s="584">
        <f t="shared" si="1466"/>
        <v>9.2581370975682767E-2</v>
      </c>
      <c r="OM78" s="585">
        <f t="shared" si="1467"/>
        <v>6453.77</v>
      </c>
      <c r="ON78" s="284">
        <f t="shared" si="1468"/>
        <v>6776.4585000000006</v>
      </c>
      <c r="OO78" s="33">
        <f t="shared" si="1469"/>
        <v>2.0025549465552595</v>
      </c>
      <c r="OP78" s="586">
        <f t="shared" si="481"/>
        <v>9.2817911430538302E-2</v>
      </c>
      <c r="OQ78" s="33">
        <f t="shared" si="1445"/>
        <v>0.40706880167024639</v>
      </c>
      <c r="OR78" s="39">
        <f t="shared" si="1446"/>
        <v>0.8521742350039323</v>
      </c>
      <c r="OS78" s="587">
        <f>OJ78</f>
        <v>36550.618816055445</v>
      </c>
      <c r="OT78" s="284">
        <f t="shared" ref="OT78:OT112" si="1487">CE78*1.05*1.2</f>
        <v>44.477999999999994</v>
      </c>
      <c r="OU78" s="584">
        <f t="shared" ref="OU78" si="1488">OT78/OS78</f>
        <v>1.2168877420062263E-3</v>
      </c>
      <c r="OV78" s="585">
        <f t="shared" si="1472"/>
        <v>75.55</v>
      </c>
      <c r="OW78" s="284">
        <f t="shared" si="1473"/>
        <v>79.327500000000001</v>
      </c>
      <c r="OX78" s="33">
        <f>OW78/OT78</f>
        <v>1.7835221907459871</v>
      </c>
      <c r="OY78" s="30">
        <f>OU78*(OW78-OT78)/OT78</f>
        <v>9.5345854950865583E-4</v>
      </c>
      <c r="OZ78" s="33">
        <f>(1+OY78)*MY78-MY78</f>
        <v>4.1815552969124425E-3</v>
      </c>
      <c r="PA78" s="588">
        <f>OZ78+NS78</f>
        <v>9.9261065248261657E-3</v>
      </c>
      <c r="PB78" s="32">
        <f t="shared" si="1447"/>
        <v>4.3856707762152425</v>
      </c>
      <c r="PC78" s="589">
        <f t="shared" si="1448"/>
        <v>1.0937713699800469</v>
      </c>
      <c r="PD78" s="590">
        <f t="shared" si="1474"/>
        <v>4.7969211331824013</v>
      </c>
      <c r="PE78" s="591">
        <f t="shared" si="1450"/>
        <v>0.48870966799690174</v>
      </c>
      <c r="PF78" s="592">
        <f t="shared" si="1451"/>
        <v>0.63072761224030038</v>
      </c>
      <c r="PG78" s="592">
        <f t="shared" si="1452"/>
        <v>0.27787076002767469</v>
      </c>
      <c r="PH78" s="592">
        <f t="shared" si="1453"/>
        <v>1.712766710794407E-2</v>
      </c>
      <c r="PI78" s="593">
        <f t="shared" si="1475"/>
        <v>0.8521742350039323</v>
      </c>
      <c r="PJ78" s="593">
        <f t="shared" si="1476"/>
        <v>9.9261065248261657E-3</v>
      </c>
      <c r="PK78" s="592">
        <f t="shared" si="1454"/>
        <v>0.6698302555301423</v>
      </c>
      <c r="PL78" s="592">
        <f t="shared" si="1455"/>
        <v>2.2373515308716608E-2</v>
      </c>
      <c r="PM78" s="592">
        <f t="shared" si="1456"/>
        <v>7.0547120342800116E-4</v>
      </c>
      <c r="PN78" s="592">
        <f t="shared" si="1457"/>
        <v>3.9065734563823763E-2</v>
      </c>
      <c r="PO78" s="592">
        <f t="shared" si="1458"/>
        <v>0.15037841671921101</v>
      </c>
      <c r="PP78" s="592">
        <f t="shared" si="1459"/>
        <v>0.83976186415190879</v>
      </c>
      <c r="PQ78" s="592">
        <f t="shared" si="1460"/>
        <v>0.14463468430613174</v>
      </c>
      <c r="PR78" s="592">
        <f t="shared" si="1461"/>
        <v>1.0078160048971445E-4</v>
      </c>
      <c r="PS78" s="592">
        <f t="shared" si="1462"/>
        <v>0.34830121132343084</v>
      </c>
      <c r="PT78" s="594">
        <f t="shared" si="1463"/>
        <v>0.30546903108432449</v>
      </c>
      <c r="PU78" s="334"/>
      <c r="PV78" s="310">
        <f t="shared" si="1477"/>
        <v>4.7971570146931874</v>
      </c>
      <c r="PW78" s="281">
        <f t="shared" si="1478"/>
        <v>-2.3588151078612896E-4</v>
      </c>
      <c r="PX78" s="4"/>
      <c r="QA78" s="133">
        <f t="shared" si="1479"/>
        <v>3709.5531919462705</v>
      </c>
      <c r="QB78" s="323">
        <f t="shared" si="1480"/>
        <v>47.875664388555762</v>
      </c>
      <c r="QC78" s="258"/>
      <c r="QD78" s="323">
        <f>G78</f>
        <v>8334.0999999999985</v>
      </c>
      <c r="QF78" s="133">
        <f t="shared" si="1464"/>
        <v>7102.1052919462709</v>
      </c>
      <c r="QH78" s="133">
        <f t="shared" si="1481"/>
        <v>82.725164388553736</v>
      </c>
      <c r="QJ78" s="390">
        <f>'лист 1'!E129</f>
        <v>6453.77</v>
      </c>
      <c r="QK78" s="390">
        <f>'лист 1'!F129</f>
        <v>75.55</v>
      </c>
      <c r="QM78" s="389">
        <f t="shared" si="1482"/>
        <v>0</v>
      </c>
      <c r="QN78" s="389">
        <f t="shared" si="1483"/>
        <v>0</v>
      </c>
      <c r="QP78" s="4">
        <f t="shared" si="1484"/>
        <v>36550.618816055445</v>
      </c>
      <c r="QQ78" s="4">
        <f t="shared" si="1485"/>
        <v>39978.020416055442</v>
      </c>
      <c r="QS78" s="395">
        <f t="shared" si="1486"/>
        <v>24.67502141802953</v>
      </c>
      <c r="QU78" s="5">
        <v>1</v>
      </c>
    </row>
    <row r="79" spans="1:463" ht="15.05" customHeight="1" x14ac:dyDescent="0.3">
      <c r="A79" s="452">
        <f t="shared" si="639"/>
        <v>68</v>
      </c>
      <c r="B79" s="25" t="s">
        <v>462</v>
      </c>
      <c r="C79" s="26">
        <v>9</v>
      </c>
      <c r="D79" s="256">
        <v>2133.06</v>
      </c>
      <c r="E79" s="27">
        <v>2133.06</v>
      </c>
      <c r="F79" s="28">
        <v>0</v>
      </c>
      <c r="G79" s="311">
        <f t="shared" si="1465"/>
        <v>2133.06</v>
      </c>
      <c r="H79" s="27"/>
      <c r="I79" s="257"/>
      <c r="J79" s="32">
        <v>3.4711090373372464</v>
      </c>
      <c r="K79" s="33">
        <v>4.0245090373372463</v>
      </c>
      <c r="L79" s="33">
        <v>2.8300999999999998</v>
      </c>
      <c r="M79" s="122">
        <v>3.2050999999999998</v>
      </c>
      <c r="N79" s="1">
        <v>0.375</v>
      </c>
      <c r="O79" s="2">
        <v>0.7772</v>
      </c>
      <c r="P79" s="2">
        <v>0.2660090373372464</v>
      </c>
      <c r="Q79" s="2">
        <v>1.5100000000000001E-2</v>
      </c>
      <c r="R79" s="2">
        <v>0.26179999999999998</v>
      </c>
      <c r="S79" s="2">
        <v>0</v>
      </c>
      <c r="T79" s="2">
        <v>0.61480000000000001</v>
      </c>
      <c r="U79" s="2">
        <v>7.1999999999999998E-3</v>
      </c>
      <c r="V79" s="2">
        <v>2.0000000000000001E-4</v>
      </c>
      <c r="W79" s="2">
        <v>5.2200000000000003E-2</v>
      </c>
      <c r="X79" s="2">
        <v>8.1199999999999994E-2</v>
      </c>
      <c r="Y79" s="2">
        <v>0.74629999999999996</v>
      </c>
      <c r="Z79" s="2">
        <v>0.16070000000000001</v>
      </c>
      <c r="AA79" s="2">
        <v>5.0000000000000001E-4</v>
      </c>
      <c r="AB79" s="2">
        <v>0.37469999999999998</v>
      </c>
      <c r="AC79" s="3">
        <v>0.29160000000000003</v>
      </c>
      <c r="AD79" s="123">
        <v>308.13</v>
      </c>
      <c r="AE79" s="60">
        <v>67.788600000000002</v>
      </c>
      <c r="AF79" s="60">
        <v>207.38782089</v>
      </c>
      <c r="AG79" s="60">
        <f t="shared" si="1344"/>
        <v>20.52600218476686</v>
      </c>
      <c r="AH79" s="60">
        <f t="shared" si="1345"/>
        <v>64.899944669316596</v>
      </c>
      <c r="AI79" s="60">
        <v>8.3682644475833303</v>
      </c>
      <c r="AJ79" s="60">
        <v>43.192252067092653</v>
      </c>
      <c r="AK79" s="60">
        <f t="shared" si="1346"/>
        <v>0.83555411623790743</v>
      </c>
      <c r="AL79" s="60">
        <f t="shared" si="1347"/>
        <v>25.279042982803183</v>
      </c>
      <c r="AM79" s="60">
        <v>31.743346870233804</v>
      </c>
      <c r="AN79" s="124">
        <v>799.93234112989182</v>
      </c>
      <c r="AO79" s="123">
        <v>615.25</v>
      </c>
      <c r="AP79" s="60">
        <v>135.35499999999999</v>
      </c>
      <c r="AQ79" s="60">
        <v>414.09585824999999</v>
      </c>
      <c r="AR79" s="60">
        <f t="shared" si="1348"/>
        <v>40.984723474435505</v>
      </c>
      <c r="AS79" s="60">
        <f t="shared" si="1349"/>
        <v>129.587157880755</v>
      </c>
      <c r="AT79" s="125">
        <v>61.535642499700003</v>
      </c>
      <c r="AU79" s="126">
        <v>6.7359900177965066</v>
      </c>
      <c r="AV79" s="60">
        <v>89.515264554728105</v>
      </c>
      <c r="AW79" s="60">
        <f t="shared" si="1350"/>
        <v>1.7316727928112152</v>
      </c>
      <c r="AX79" s="60">
        <f t="shared" si="1351"/>
        <v>52.39041985541661</v>
      </c>
      <c r="AY79" s="60">
        <v>65.787588265221416</v>
      </c>
      <c r="AZ79" s="124">
        <v>1657.8472242835799</v>
      </c>
      <c r="BA79" s="127">
        <v>72</v>
      </c>
      <c r="BB79" s="60">
        <v>366.99599999999998</v>
      </c>
      <c r="BC79" s="60">
        <v>38.272433373100796</v>
      </c>
      <c r="BD79" s="61">
        <v>30.617946698480637</v>
      </c>
      <c r="BE79" s="61">
        <v>7.6544866746201592</v>
      </c>
      <c r="BF79" s="60">
        <v>14.352164999999998</v>
      </c>
      <c r="BG79" s="61">
        <v>11.481731999999999</v>
      </c>
      <c r="BH79" s="61">
        <v>2.8704329999999985</v>
      </c>
      <c r="BI79" s="60">
        <v>30.632303681236355</v>
      </c>
      <c r="BJ79" s="61">
        <f t="shared" si="1352"/>
        <v>17.928107110909838</v>
      </c>
      <c r="BK79" s="60">
        <f t="shared" si="1353"/>
        <v>0.59258191471351729</v>
      </c>
      <c r="BL79" s="60">
        <v>22.51264510271686</v>
      </c>
      <c r="BM79" s="124">
        <v>567.31865658846482</v>
      </c>
      <c r="BN79" s="123">
        <v>11.87</v>
      </c>
      <c r="BO79" s="60">
        <v>2.6113999999999997</v>
      </c>
      <c r="BP79" s="60">
        <v>7.98913911</v>
      </c>
      <c r="BQ79" s="60">
        <f t="shared" si="1354"/>
        <v>0.7907170542731401</v>
      </c>
      <c r="BR79" s="60">
        <f t="shared" si="1355"/>
        <v>2.5001211930834</v>
      </c>
      <c r="BS79" s="60">
        <v>1.3238125430750001</v>
      </c>
      <c r="BT79" s="60">
        <v>1.7369876706744747</v>
      </c>
      <c r="BU79" s="60">
        <f t="shared" si="1356"/>
        <v>3.3602026489197717E-2</v>
      </c>
      <c r="BV79" s="60">
        <f t="shared" si="1357"/>
        <v>1.0166033000403085</v>
      </c>
      <c r="BW79" s="60">
        <v>1.2765669661874737</v>
      </c>
      <c r="BX79" s="124">
        <v>32.169487547924334</v>
      </c>
      <c r="BY79" s="59">
        <v>413.15</v>
      </c>
      <c r="BZ79" s="60">
        <v>30.159949999999998</v>
      </c>
      <c r="CA79" s="61">
        <f t="shared" si="1358"/>
        <v>17.651653616600001</v>
      </c>
      <c r="CB79" s="61">
        <f t="shared" si="1359"/>
        <v>0.58344423275000001</v>
      </c>
      <c r="CC79" s="60">
        <v>22.165497500000001</v>
      </c>
      <c r="CD79" s="62">
        <v>558.57053699999994</v>
      </c>
      <c r="CE79" s="123"/>
      <c r="CF79" s="60">
        <v>0</v>
      </c>
      <c r="CG79" s="61">
        <f t="shared" si="1360"/>
        <v>0</v>
      </c>
      <c r="CH79" s="61">
        <f t="shared" si="1361"/>
        <v>0</v>
      </c>
      <c r="CI79" s="60">
        <v>0</v>
      </c>
      <c r="CJ79" s="124">
        <v>0</v>
      </c>
      <c r="CK79" s="128">
        <v>484.48153713753584</v>
      </c>
      <c r="CL79" s="129">
        <v>106.58593817025789</v>
      </c>
      <c r="CM79" s="129">
        <v>51.088940577372902</v>
      </c>
      <c r="CN79" s="130">
        <v>33.918516361882901</v>
      </c>
      <c r="CO79" s="131">
        <f t="shared" ref="CO79:CO99" si="1489">CN79*0.48745</f>
        <v>16.533580800599818</v>
      </c>
      <c r="CP79" s="129">
        <v>326.08175201502991</v>
      </c>
      <c r="CQ79" s="131">
        <f t="shared" si="1362"/>
        <v>32.273615323935573</v>
      </c>
      <c r="CR79" s="129">
        <v>102.04402347558346</v>
      </c>
      <c r="CS79" s="129">
        <v>70.681386256714347</v>
      </c>
      <c r="CT79" s="131">
        <f t="shared" si="1363"/>
        <v>1.367331417136139</v>
      </c>
      <c r="CU79" s="131">
        <f t="shared" si="1364"/>
        <v>41.367553571694692</v>
      </c>
      <c r="CV79" s="129">
        <f t="shared" ref="CV79:CV99" si="1490">CK79+CL79+CM79+CP79+CS79</f>
        <v>1038.9195541569109</v>
      </c>
      <c r="CW79" s="124">
        <f t="shared" ref="CW79:CW99" si="1491">CV79*1.05*1.2</f>
        <v>1309.0386382377076</v>
      </c>
      <c r="CX79" s="123">
        <v>11.366100000000001</v>
      </c>
      <c r="CY79" s="60">
        <v>0.8297253</v>
      </c>
      <c r="CZ79" s="60">
        <f t="shared" si="1365"/>
        <v>1.6051035928500001E-2</v>
      </c>
      <c r="DA79" s="60">
        <f t="shared" si="1366"/>
        <v>0.48561166688040003</v>
      </c>
      <c r="DB79" s="60">
        <v>0.60979126500000003</v>
      </c>
      <c r="DC79" s="124">
        <v>15.366739878000001</v>
      </c>
      <c r="DD79" s="123">
        <v>0.29000000000000004</v>
      </c>
      <c r="DE79" s="60">
        <v>2.1170000000000001E-2</v>
      </c>
      <c r="DF79" s="60">
        <f t="shared" si="1367"/>
        <v>4.0953365000000007E-4</v>
      </c>
      <c r="DG79" s="60">
        <f t="shared" si="1368"/>
        <v>1.2390123560000001E-2</v>
      </c>
      <c r="DH79" s="60">
        <v>1.5558499999999999E-2</v>
      </c>
      <c r="DI79" s="124">
        <v>0.39207420000000004</v>
      </c>
      <c r="DJ79" s="59">
        <v>43.147886387059998</v>
      </c>
      <c r="DK79" s="60">
        <v>9.4925350051531989</v>
      </c>
      <c r="DL79" s="60">
        <v>0.71131142481130294</v>
      </c>
      <c r="DM79" s="60">
        <v>29.040814376469893</v>
      </c>
      <c r="DN79" s="60">
        <f t="shared" si="1369"/>
        <v>2.8742855620967314</v>
      </c>
      <c r="DO79" s="60">
        <f t="shared" si="1370"/>
        <v>9.0880324509724879</v>
      </c>
      <c r="DP79" s="60">
        <v>6.0146559451250905</v>
      </c>
      <c r="DQ79" s="60">
        <f t="shared" si="1371"/>
        <v>0.11635351925844488</v>
      </c>
      <c r="DR79" s="60">
        <f t="shared" si="1372"/>
        <v>3.5201856556914715</v>
      </c>
      <c r="DS79" s="60">
        <v>4.4203601569309745</v>
      </c>
      <c r="DT79" s="62">
        <v>111.39307595466055</v>
      </c>
      <c r="DU79" s="123">
        <v>66.8</v>
      </c>
      <c r="DV79" s="60">
        <v>14.696</v>
      </c>
      <c r="DW79" s="60">
        <v>44.959940400000001</v>
      </c>
      <c r="DX79" s="60">
        <f t="shared" si="1373"/>
        <v>4.4498651411496004</v>
      </c>
      <c r="DY79" s="60">
        <f t="shared" si="1374"/>
        <v>14.069763748775999</v>
      </c>
      <c r="DZ79" s="60">
        <v>1.3150023449166699</v>
      </c>
      <c r="EA79" s="60">
        <v>0.42726118299583299</v>
      </c>
      <c r="EB79" s="60"/>
      <c r="EC79" s="60">
        <v>9.3584688867376133</v>
      </c>
      <c r="ED79" s="60">
        <f t="shared" si="1375"/>
        <v>0.18103958061393913</v>
      </c>
      <c r="EE79" s="60">
        <f t="shared" si="1376"/>
        <v>5.4772123684031495</v>
      </c>
      <c r="EF79" s="60">
        <v>6.877833640732506</v>
      </c>
      <c r="EG79" s="124">
        <v>173.32140774645916</v>
      </c>
      <c r="EH79" s="128">
        <v>334.59126269841283</v>
      </c>
      <c r="EI79" s="129">
        <v>73.610077793650802</v>
      </c>
      <c r="EJ79" s="129">
        <v>544.10970890372323</v>
      </c>
      <c r="EK79" s="129">
        <v>225.19765313295485</v>
      </c>
      <c r="EL79" s="129">
        <f t="shared" si="1377"/>
        <v>22.288712521181075</v>
      </c>
      <c r="EM79" s="129">
        <v>70.473353571426898</v>
      </c>
      <c r="EN79" s="129">
        <v>85.9581352845981</v>
      </c>
      <c r="EO79" s="129">
        <f t="shared" si="1378"/>
        <v>1.6628601270805503</v>
      </c>
      <c r="EP79" s="129">
        <f t="shared" si="1379"/>
        <v>50.308545921746159</v>
      </c>
      <c r="EQ79" s="129">
        <v>1263.4668378133397</v>
      </c>
      <c r="ER79" s="124">
        <v>1591.968215644808</v>
      </c>
      <c r="ES79" s="123">
        <v>128.69999999999999</v>
      </c>
      <c r="ET79" s="60">
        <v>28.314</v>
      </c>
      <c r="EU79" s="60">
        <v>86.621921099999994</v>
      </c>
      <c r="EV79" s="60">
        <f t="shared" si="1380"/>
        <v>8.5733180189514009</v>
      </c>
      <c r="EW79" s="60">
        <f t="shared" si="1381"/>
        <v>27.107463989033999</v>
      </c>
      <c r="EX79" s="60">
        <v>9.9009284049000001</v>
      </c>
      <c r="EY79" s="60">
        <v>18.5081900138577</v>
      </c>
      <c r="EZ79" s="60">
        <f t="shared" si="1382"/>
        <v>0.35804093581807722</v>
      </c>
      <c r="FA79" s="60">
        <f t="shared" si="1383"/>
        <v>10.832251353030468</v>
      </c>
      <c r="FB79" s="60">
        <v>13.6022519759379</v>
      </c>
      <c r="FC79" s="124">
        <v>342.77674979363468</v>
      </c>
      <c r="FD79" s="123">
        <v>0.83333333333333293</v>
      </c>
      <c r="FE79" s="60">
        <v>6.0833333333333302E-2</v>
      </c>
      <c r="FF79" s="60">
        <f t="shared" si="1384"/>
        <v>1.1768208333333328E-3</v>
      </c>
      <c r="FG79" s="60">
        <f t="shared" si="1385"/>
        <v>3.5603803333333316E-2</v>
      </c>
      <c r="FH79" s="60">
        <v>4.4708333333333301E-2</v>
      </c>
      <c r="FI79" s="124">
        <v>1.1266499999999995</v>
      </c>
      <c r="FJ79" s="123">
        <v>591.15590333333398</v>
      </c>
      <c r="FK79" s="60">
        <v>43.1543809433334</v>
      </c>
      <c r="FL79" s="60">
        <f t="shared" si="1386"/>
        <v>0.83482149934878469</v>
      </c>
      <c r="FM79" s="60">
        <f t="shared" si="1387"/>
        <v>25.256878225942852</v>
      </c>
      <c r="FN79" s="60">
        <v>31.715499999999999</v>
      </c>
      <c r="FO79" s="124">
        <v>799.23094113200091</v>
      </c>
      <c r="FP79" s="123">
        <v>460.01316666666577</v>
      </c>
      <c r="FQ79" s="60">
        <v>33.580961166666597</v>
      </c>
      <c r="FR79" s="60">
        <f t="shared" si="1388"/>
        <v>0.6496236937691654</v>
      </c>
      <c r="FS79" s="60">
        <f t="shared" si="1389"/>
        <v>19.653861980092625</v>
      </c>
      <c r="FT79" s="60">
        <v>24.679706391666599</v>
      </c>
      <c r="FU79" s="62">
        <v>621.92860106999876</v>
      </c>
      <c r="FV79" s="132">
        <f t="shared" ref="FV79:FV99" si="1492">AD79+AE79+AO79+AP79+BN79+BO79+CK79+CL79+DJ79+DK79+DU79+DV79+EH79+EI79+ES79+ET79</f>
        <v>2431.42423719207</v>
      </c>
      <c r="FW79" s="133">
        <f t="shared" ref="FW79:FW99" si="1493">AI79+AT79-AU79+BE79+BH79+BS79+CM79-CO79+DL79+DZ79+EA79+EB79+EJ79+EX79+FD79</f>
        <v>666.86955451863548</v>
      </c>
      <c r="FX79" s="133">
        <f t="shared" ref="FX79:FX99" si="1494">AU79+BD79+BG79+CO79</f>
        <v>65.369249516876963</v>
      </c>
      <c r="FY79" s="133">
        <f t="shared" ref="FY79:FY99" si="1495">BB79</f>
        <v>366.99599999999998</v>
      </c>
      <c r="FZ79" s="133">
        <f t="shared" ref="FZ79:FZ99" si="1496">BY79</f>
        <v>413.15</v>
      </c>
      <c r="GA79" s="133">
        <f t="shared" ref="GA79:GA99" si="1497">CE79</f>
        <v>0</v>
      </c>
      <c r="GB79" s="133">
        <f t="shared" ref="GB79:GB99" si="1498">CX79</f>
        <v>11.366100000000001</v>
      </c>
      <c r="GC79" s="133">
        <f t="shared" ref="GC79:GC99" si="1499">DD79</f>
        <v>0.29000000000000004</v>
      </c>
      <c r="GD79" s="133">
        <f t="shared" ref="GD79:GD99" si="1500">FJ79</f>
        <v>591.15590333333398</v>
      </c>
      <c r="GE79" s="133">
        <f t="shared" ref="GE79:GE99" si="1501">FP79</f>
        <v>460.01316666666577</v>
      </c>
      <c r="GF79" s="133">
        <f t="shared" ref="GF79:GF99" si="1502">AF79+AQ79+BP79+CP79+DM79+DW79+EK79+EU79</f>
        <v>1341.3748992744547</v>
      </c>
      <c r="GG79" s="134">
        <f t="shared" ref="GG79:GG99" si="1503">(AH79+AS79+BR79+CR79+DO79+DY79+EM79+EW79)*1.22</f>
        <v>512.11923039431633</v>
      </c>
      <c r="GH79" s="134">
        <f t="shared" ref="GH79:GH99" si="1504">AG79+AR79+BQ79+CQ79+DN79+DX79+EL79+EV79</f>
        <v>132.76123928078988</v>
      </c>
      <c r="GI79" s="133">
        <f t="shared" ref="GI79:GI99" si="1505">AJ79+AV79+BI79+BT79+BZ79+CF79+CS79+CY79+DE79+DP79+EC79+EN79+EY79+FE79+FK79+FQ79</f>
        <v>463.40466510409777</v>
      </c>
      <c r="GJ79" s="134">
        <f t="shared" ref="GJ79:GJ99" si="1506">(AL79+AX79+BJ79+BV79+CA79+CG79+CU79+DA79+DG79+DR79+EE79+EP79+FA79+FG79+FM79+FS79)*1.22</f>
        <v>330.88342427409702</v>
      </c>
      <c r="GK79" s="135">
        <f t="shared" ref="GK79:GK99" si="1507">AK79+AW79+BK79+BU79+CB79+CH79+CT79+CZ79+DF79+DQ79+ED79+EO79+EZ79+FF79+FL79+FR79</f>
        <v>8.9645632464387717</v>
      </c>
      <c r="GL79" s="132">
        <f t="shared" ref="GL79:GL99" si="1508">FV79+FW79+FX79+FY79+FZ79+GA79+GB79+GC79+GD79+GE79+GF79+GI79</f>
        <v>6811.4137756061355</v>
      </c>
      <c r="GM79" s="136">
        <f t="shared" ref="GM79:GM99" si="1509">GL79*1.05*1.2</f>
        <v>8582.38135726373</v>
      </c>
      <c r="GN79" s="114">
        <f t="shared" ref="GN79:GN99" si="1510">GM79-CD79-CJ79-FU79</f>
        <v>7401.8822191937315</v>
      </c>
      <c r="GO79" s="115">
        <f t="shared" ref="GO79:GO99" si="1511">GU79-CA79*1.22*1.05*1.2-CG79*1.22*1.05*1.2-FS79*1.22*1.05*1.2</f>
        <v>4068.4318451689728</v>
      </c>
      <c r="GP79" s="115">
        <f t="shared" ref="GP79:GP99" si="1512">GV79-CB79*1.05*1.2-CH79*1.05*1.2-FR79*1.05*1.2</f>
        <v>259.38609998815895</v>
      </c>
      <c r="GQ79" s="30">
        <f t="shared" ref="GQ79:GQ99" si="1513">GO79/GN79</f>
        <v>0.54964828197605886</v>
      </c>
      <c r="GR79" s="31">
        <f t="shared" ref="GR79:GR99" si="1514">GP79/GN79</f>
        <v>3.5043262282064953E-2</v>
      </c>
      <c r="GS79" s="137">
        <f t="shared" si="1390"/>
        <v>1.0915580871131403</v>
      </c>
      <c r="GT79" s="116">
        <f t="shared" ref="GT79:GT99" si="1515">GM79</f>
        <v>8582.38135726373</v>
      </c>
      <c r="GU79" s="115">
        <f t="shared" ref="GU79:GU99" si="1516">(FV79+GG79+GJ79)*1.05*1.2</f>
        <v>4125.7778837442083</v>
      </c>
      <c r="GV79" s="115">
        <f t="shared" ref="GV79:GV99" si="1517">(FX79+GH79+GK79)*1.05*1.2</f>
        <v>260.93976557557306</v>
      </c>
      <c r="GW79" s="24">
        <f t="shared" ref="GW79:GW99" si="1518">GU79/GT79</f>
        <v>0.48072646879672165</v>
      </c>
      <c r="GX79" s="117">
        <f t="shared" ref="GX79:GX99" si="1519">GV79/GT79</f>
        <v>3.0404121503494568E-2</v>
      </c>
      <c r="GY79" s="137">
        <f t="shared" si="1391"/>
        <v>1.0800394360813377</v>
      </c>
      <c r="GZ79" s="114">
        <f t="shared" ref="GZ79:GZ99" si="1520">GN79-AN79-BM79</f>
        <v>6034.6312214753743</v>
      </c>
      <c r="HA79" s="115">
        <f t="shared" ref="HA79:HA99" si="1521">GO79-(AD79+AE79+AH79*1.22+AL79*1.22+BJ79*1.22)*1.05*1.2</f>
        <v>3428.5921830992438</v>
      </c>
      <c r="HB79" s="115">
        <f t="shared" ref="HB79:HB99" si="1522">GP79-(AG79+AK79+BD79+BG79+BK79)*1.05*1.2</f>
        <v>178.67829067626832</v>
      </c>
      <c r="HC79" s="30">
        <f t="shared" ref="HC79:HC99" si="1523">HA79/GZ79</f>
        <v>0.56815272669818684</v>
      </c>
      <c r="HD79" s="31">
        <f t="shared" ref="HD79:HD99" si="1524">HB79/GZ79</f>
        <v>2.9608816863639968E-2</v>
      </c>
      <c r="HE79" s="137">
        <f t="shared" si="1392"/>
        <v>1.0936159380057837</v>
      </c>
      <c r="HF79" s="114">
        <f t="shared" ref="HF79:HF99" si="1525">GZ79+AN79</f>
        <v>6834.5635626052663</v>
      </c>
      <c r="HG79" s="115">
        <f t="shared" ref="HG79:HG99" si="1526">HA79+(AD79+AE79+AH79*1.22+AL79*1.22)*1.05*1.2</f>
        <v>4040.8727589180826</v>
      </c>
      <c r="HH79" s="115">
        <f t="shared" ref="HH79:HH99" si="1527">HB79+(AG79+AK79)*1.05*1.2</f>
        <v>205.59385161553433</v>
      </c>
      <c r="HI79" s="30">
        <f t="shared" ref="HI79:HI99" si="1528">HG79/HF79</f>
        <v>0.59124078983292727</v>
      </c>
      <c r="HJ79" s="31">
        <f t="shared" ref="HJ79:HJ99" si="1529">HH79/HF79</f>
        <v>3.0081489437075927E-2</v>
      </c>
      <c r="HK79" s="138">
        <f t="shared" si="1393"/>
        <v>1.0973070544806229</v>
      </c>
      <c r="HL79" s="29">
        <f t="shared" ref="HL79:HL99" si="1530">J79*GS79</f>
        <v>3.7889171409569786</v>
      </c>
      <c r="HM79" s="30">
        <f t="shared" ref="HM79:HM99" si="1531">K79*GY79</f>
        <v>4.346628471189967</v>
      </c>
      <c r="HN79" s="30">
        <f t="shared" ref="HN79:HN99" si="1532">L79*HE79</f>
        <v>3.0950424661501685</v>
      </c>
      <c r="HO79" s="31">
        <f t="shared" ref="HO79:HO99" si="1533">M79*HK79</f>
        <v>3.5169788403158444</v>
      </c>
      <c r="HR79" s="32">
        <f t="shared" ref="HR79:HR99" si="1534">AD79+AE79+AH79*1.22+AL79*1.22</f>
        <v>485.9369649355861</v>
      </c>
      <c r="HS79" s="33">
        <f t="shared" si="1394"/>
        <v>562.08328734099246</v>
      </c>
      <c r="HT79" s="33">
        <f t="shared" ref="HT79:HT99" si="1535">AG79+AK79</f>
        <v>21.361556301004768</v>
      </c>
      <c r="HU79" s="33">
        <f t="shared" si="1395"/>
        <v>24.670461372030406</v>
      </c>
      <c r="HV79" s="33">
        <f t="shared" ref="HV79:HV99" si="1536">AN79/1.05/1.2</f>
        <v>634.86693740467604</v>
      </c>
      <c r="HW79" s="30">
        <f t="shared" ref="HW79:HW100" si="1537">HR79/HV79</f>
        <v>0.76541545370449937</v>
      </c>
      <c r="HX79" s="31">
        <f t="shared" ref="HX79:HX100" si="1538">HT79/HV79</f>
        <v>3.3647296846691065E-2</v>
      </c>
      <c r="HY79" s="139">
        <f t="shared" si="1396"/>
        <v>1.1251525678770475</v>
      </c>
      <c r="HZ79" s="32">
        <f t="shared" ref="HZ79:HZ99" si="1539">AO79+AP79+AS79*1.22+AX79*1.22</f>
        <v>972.61764483812942</v>
      </c>
      <c r="IA79" s="33">
        <f t="shared" si="1397"/>
        <v>1125.0268297842645</v>
      </c>
      <c r="IB79" s="33">
        <f t="shared" ref="IB79:IB99" si="1540">AR79+AU79+AW79</f>
        <v>49.452386285043225</v>
      </c>
      <c r="IC79" s="33">
        <f t="shared" si="1398"/>
        <v>57.112560920596422</v>
      </c>
      <c r="ID79" s="33">
        <f t="shared" ref="ID79:ID99" si="1541">AZ79/1.05/1.2</f>
        <v>1315.7517653044283</v>
      </c>
      <c r="IE79" s="30">
        <f t="shared" ref="IE79:IE99" si="1542">HZ79/ID79</f>
        <v>0.73921059464669825</v>
      </c>
      <c r="IF79" s="31">
        <f t="shared" ref="IF79:IF99" si="1543">IB79/ID79</f>
        <v>3.7584890698285571E-2</v>
      </c>
      <c r="IG79" s="139">
        <f t="shared" si="1399"/>
        <v>1.1216561997503021</v>
      </c>
      <c r="IH79" s="32">
        <f t="shared" ref="IH79:IH99" si="1544">BJ79*1.22</f>
        <v>21.872290675310001</v>
      </c>
      <c r="II79" s="33">
        <f t="shared" si="1400"/>
        <v>25.299678624131079</v>
      </c>
      <c r="IJ79" s="33">
        <f t="shared" ref="IJ79:IJ99" si="1545">BD79+BG79+BK79</f>
        <v>42.692260613194158</v>
      </c>
      <c r="IK79" s="33">
        <f t="shared" si="1401"/>
        <v>49.305291782177932</v>
      </c>
      <c r="IL79" s="33">
        <f t="shared" ref="IL79:IL99" si="1546">BM79/1.05/1.2</f>
        <v>450.25290205433714</v>
      </c>
      <c r="IM79" s="30">
        <f t="shared" ref="IM79:IM99" si="1547">IH79/IL79</f>
        <v>4.8577789450139783E-2</v>
      </c>
      <c r="IN79" s="31">
        <f t="shared" ref="IN79:IN99" si="1548">IJ79/IL79</f>
        <v>9.481840187682343E-2</v>
      </c>
      <c r="IO79" s="139">
        <f t="shared" si="1402"/>
        <v>1.0222995100575569</v>
      </c>
      <c r="IP79" s="32">
        <f t="shared" ref="IP79:IP99" si="1549">BN79+BO79+BR79*1.22+BV79*1.22</f>
        <v>18.771803881610925</v>
      </c>
      <c r="IQ79" s="33">
        <f t="shared" si="1403"/>
        <v>21.713345549859358</v>
      </c>
      <c r="IR79" s="33">
        <f t="shared" ref="IR79:IR99" si="1550">BQ79+BU79</f>
        <v>0.82431908076233784</v>
      </c>
      <c r="IS79" s="33">
        <f t="shared" si="1404"/>
        <v>0.952006106372424</v>
      </c>
      <c r="IT79" s="33">
        <f t="shared" ref="IT79:IT99" si="1551">BX79/1.05/1.2</f>
        <v>25.531339323749471</v>
      </c>
      <c r="IU79" s="30">
        <f t="shared" ref="IU79:IU99" si="1552">IP79/IT79</f>
        <v>0.735245560116356</v>
      </c>
      <c r="IV79" s="31">
        <f t="shared" ref="IV79:IV99" si="1553">IR79/IT79</f>
        <v>3.2286558504024468E-2</v>
      </c>
      <c r="IW79" s="139">
        <f t="shared" si="1405"/>
        <v>1.1202141671825063</v>
      </c>
      <c r="IX79" s="32">
        <f t="shared" ref="IX79:IX99" si="1554">CA79*1.22</f>
        <v>21.535017412252</v>
      </c>
      <c r="IY79" s="33">
        <f t="shared" si="1406"/>
        <v>24.909554640751889</v>
      </c>
      <c r="IZ79" s="33">
        <f t="shared" ref="IZ79:IZ99" si="1555">CB79</f>
        <v>0.58344423275000001</v>
      </c>
      <c r="JA79" s="33">
        <f t="shared" si="1407"/>
        <v>0.67381974440297498</v>
      </c>
      <c r="JB79" s="33">
        <f t="shared" ref="JB79:JB99" si="1556">CD79/1.05/1.2</f>
        <v>443.30994999999996</v>
      </c>
      <c r="JC79" s="30">
        <f t="shared" ref="JC79:JC99" si="1557">IX79/JB79</f>
        <v>4.8577789450139797E-2</v>
      </c>
      <c r="JD79" s="31">
        <f t="shared" ref="JD79:JD99" si="1558">IZ79/JB79</f>
        <v>1.3161090400745574E-3</v>
      </c>
      <c r="JE79" s="139">
        <f t="shared" ref="JE79:JE99" si="1559">1+JC79*(JA79*$GW$6-JA79)/JA79+JD79*(JB79*$GX$6-JB79)/JB79</f>
        <v>1.0078160048971445</v>
      </c>
      <c r="JF79" s="32">
        <f t="shared" ref="JF79:JF99" si="1560">CG79*1.22</f>
        <v>0</v>
      </c>
      <c r="JG79" s="33">
        <f t="shared" si="1408"/>
        <v>0</v>
      </c>
      <c r="JH79" s="33">
        <f t="shared" ref="JH79:JH99" si="1561">CH79</f>
        <v>0</v>
      </c>
      <c r="JI79" s="33">
        <f t="shared" si="1409"/>
        <v>0</v>
      </c>
      <c r="JJ79" s="33">
        <f t="shared" ref="JJ79:JJ99" si="1562">CJ79/1.05/1.2</f>
        <v>0</v>
      </c>
      <c r="JK79" s="30"/>
      <c r="JL79" s="31"/>
      <c r="JM79" s="139"/>
      <c r="JN79" s="32">
        <f t="shared" ref="JN79:JN99" si="1563">CK79+CL79+CR79*1.22+CU79*1.22</f>
        <v>766.02959930547308</v>
      </c>
      <c r="JO79" s="33">
        <f t="shared" si="1410"/>
        <v>886.0664375166408</v>
      </c>
      <c r="JP79" s="33">
        <f t="shared" ref="JP79:JP99" si="1564">CO79+CQ79+CT79</f>
        <v>50.174527541671537</v>
      </c>
      <c r="JQ79" s="33">
        <f t="shared" si="1411"/>
        <v>57.946561857876461</v>
      </c>
      <c r="JR79" s="33">
        <f t="shared" ref="JR79:JR99" si="1565">CW79/1.05/1.2</f>
        <v>1038.9195541569106</v>
      </c>
      <c r="JS79" s="30">
        <f t="shared" ref="JS79:JS99" si="1566">JN79/JR79</f>
        <v>0.73733293038950509</v>
      </c>
      <c r="JT79" s="31">
        <f t="shared" ref="JT79:JT99" si="1567">JP79/JR79</f>
        <v>4.829491113235275E-2</v>
      </c>
      <c r="JU79" s="139">
        <f t="shared" si="1412"/>
        <v>1.1230209519264369</v>
      </c>
      <c r="JV79" s="32">
        <f t="shared" ref="JV79:JV99" si="1568">DA79*1.22</f>
        <v>0.59244623359408799</v>
      </c>
      <c r="JW79" s="33">
        <f t="shared" si="1413"/>
        <v>0.68528255839828156</v>
      </c>
      <c r="JX79" s="33">
        <f t="shared" ref="JX79:JX99" si="1569">CZ79</f>
        <v>1.6051035928500001E-2</v>
      </c>
      <c r="JY79" s="33">
        <f t="shared" si="1414"/>
        <v>1.8537341393824652E-2</v>
      </c>
      <c r="JZ79" s="33">
        <f t="shared" ref="JZ79:JZ99" si="1570">DC79/1.05/1.2</f>
        <v>12.195825300000001</v>
      </c>
      <c r="KA79" s="30">
        <f t="shared" ref="KA79:KA99" si="1571">JV79/JZ79</f>
        <v>4.857778945013979E-2</v>
      </c>
      <c r="KB79" s="31">
        <f t="shared" ref="KB79:KB99" si="1572">JX79/JZ79</f>
        <v>1.3161090400745574E-3</v>
      </c>
      <c r="KC79" s="139">
        <f t="shared" si="1415"/>
        <v>1.0078160048971445</v>
      </c>
      <c r="KD79" s="32">
        <f t="shared" ref="KD79:KD99" si="1573">DG79*1.22</f>
        <v>1.5115950743200001E-2</v>
      </c>
      <c r="KE79" s="33">
        <f t="shared" si="1416"/>
        <v>1.7484620224659443E-2</v>
      </c>
      <c r="KF79" s="33">
        <f t="shared" ref="KF79:KF99" si="1574">DF79</f>
        <v>4.0953365000000007E-4</v>
      </c>
      <c r="KG79" s="33">
        <f t="shared" si="1417"/>
        <v>4.7297041238500008E-4</v>
      </c>
      <c r="KH79" s="33">
        <f t="shared" ref="KH79:KH99" si="1575">DI79/1.05/1.2</f>
        <v>0.31117</v>
      </c>
      <c r="KI79" s="30">
        <f t="shared" ref="KI79:KI98" si="1576">KD79/KH79</f>
        <v>4.8577789450139797E-2</v>
      </c>
      <c r="KJ79" s="31">
        <f t="shared" ref="KJ79:KJ98" si="1577">KF79/KH79</f>
        <v>1.3161090400745576E-3</v>
      </c>
      <c r="KK79" s="139">
        <f t="shared" si="1418"/>
        <v>1.0078160048971445</v>
      </c>
      <c r="KL79" s="32">
        <f t="shared" ref="KL79:KL99" si="1578">DJ79+DK79+DO79*1.22+DR79*1.22</f>
        <v>68.022447482343225</v>
      </c>
      <c r="KM79" s="33">
        <f t="shared" si="1419"/>
        <v>78.681565002826417</v>
      </c>
      <c r="KN79" s="33">
        <f t="shared" ref="KN79:KN99" si="1579">DN79+DQ79</f>
        <v>2.9906390813551762</v>
      </c>
      <c r="KO79" s="33">
        <f t="shared" si="1420"/>
        <v>3.4538890750570932</v>
      </c>
      <c r="KP79" s="33">
        <f t="shared" ref="KP79:KP99" si="1580">DT79/1.05/1.2</f>
        <v>88.407203138619479</v>
      </c>
      <c r="KQ79" s="30">
        <f t="shared" ref="KQ79:KQ99" si="1581">KL79/KP79</f>
        <v>0.7694220048527759</v>
      </c>
      <c r="KR79" s="31">
        <f t="shared" ref="KR79:KR99" si="1582">KN79/KP79</f>
        <v>3.3828002415888625E-2</v>
      </c>
      <c r="KS79" s="139">
        <f t="shared" si="1421"/>
        <v>1.1258083857346513</v>
      </c>
      <c r="KT79" s="32">
        <f t="shared" ref="KT79:KT99" si="1583">DU79+DV79+DY79*1.22+EE79*1.22</f>
        <v>105.34331086295856</v>
      </c>
      <c r="KU79" s="33">
        <f t="shared" si="1422"/>
        <v>121.85060767518418</v>
      </c>
      <c r="KV79" s="33">
        <f t="shared" ref="KV79:KV99" si="1584">DX79+ED79</f>
        <v>4.6309047217635397</v>
      </c>
      <c r="KW79" s="33">
        <f t="shared" si="1423"/>
        <v>5.3482318631647123</v>
      </c>
      <c r="KX79" s="33">
        <f t="shared" ref="KX79:KX99" si="1585">EG79/1.05/1.2</f>
        <v>137.55667281465011</v>
      </c>
      <c r="KY79" s="30">
        <f t="shared" ref="KY79:KY99" si="1586">KT79/KX79</f>
        <v>0.76581752602363939</v>
      </c>
      <c r="KZ79" s="31">
        <f t="shared" ref="KZ79:KZ99" si="1587">KV79/KX79</f>
        <v>3.3665431323738282E-2</v>
      </c>
      <c r="LA79" s="139">
        <f t="shared" si="1424"/>
        <v>1.1252183816399515</v>
      </c>
      <c r="LB79" s="32">
        <f t="shared" ref="LB79:LB99" si="1588">EH79+EI79+EM79*1.22+EP79*1.22</f>
        <v>555.55525787373483</v>
      </c>
      <c r="LC79" s="33">
        <f t="shared" si="1425"/>
        <v>642.61076678254915</v>
      </c>
      <c r="LD79" s="33">
        <f t="shared" ref="LD79:LD99" si="1589">EL79+EO79</f>
        <v>23.951572648261624</v>
      </c>
      <c r="LE79" s="33">
        <f t="shared" si="1426"/>
        <v>27.661671251477351</v>
      </c>
      <c r="LF79" s="33">
        <f t="shared" ref="LF79:LF99" si="1590">ER79/1.05/1.2</f>
        <v>1263.4668378133397</v>
      </c>
      <c r="LG79" s="30">
        <f t="shared" ref="LG79:LG99" si="1591">LB79/LF79</f>
        <v>0.43970703563159974</v>
      </c>
      <c r="LH79" s="31">
        <f t="shared" ref="LH79:LH99" si="1592">LD79/LF79</f>
        <v>1.8957025171878826E-2</v>
      </c>
      <c r="LI79" s="139">
        <f t="shared" si="1427"/>
        <v>1.0718385356825959</v>
      </c>
      <c r="LJ79" s="32">
        <f t="shared" ref="LJ79:LJ99" si="1593">ES79+ET79+EW79*1.22+FA79*1.22</f>
        <v>203.30045271731862</v>
      </c>
      <c r="LK79" s="33">
        <f t="shared" si="1428"/>
        <v>235.15763365812245</v>
      </c>
      <c r="LL79" s="33">
        <f t="shared" ref="LL79:LL99" si="1594">EV79+EZ79</f>
        <v>8.9313589547694789</v>
      </c>
      <c r="LM79" s="33">
        <f t="shared" si="1429"/>
        <v>10.314826456863271</v>
      </c>
      <c r="LN79" s="33">
        <f t="shared" ref="LN79:LN99" si="1595">FC79/1.05/1.2</f>
        <v>272.04503951875768</v>
      </c>
      <c r="LO79" s="30">
        <f t="shared" ref="LO79:LO99" si="1596">LJ79/LN79</f>
        <v>0.74730439149691219</v>
      </c>
      <c r="LP79" s="31">
        <f t="shared" ref="LP79:LP99" si="1597">LL79/LN79</f>
        <v>3.2830442233274595E-2</v>
      </c>
      <c r="LQ79" s="139">
        <f t="shared" si="1430"/>
        <v>1.1221880336495005</v>
      </c>
      <c r="LR79" s="32">
        <f t="shared" ref="LR79:LR99" si="1598">FG79*1.22</f>
        <v>4.3436640066666643E-2</v>
      </c>
      <c r="LS79" s="33">
        <f t="shared" si="1431"/>
        <v>5.0243161565113312E-2</v>
      </c>
      <c r="LT79" s="33">
        <f t="shared" ref="LT79:LT99" si="1599">FF79</f>
        <v>1.1768208333333328E-3</v>
      </c>
      <c r="LU79" s="33">
        <f t="shared" si="1432"/>
        <v>1.359110380416666E-3</v>
      </c>
      <c r="LV79" s="33">
        <f t="shared" ref="LV79:LV99" si="1600">FI79/1.05/1.2</f>
        <v>0.89416666666666633</v>
      </c>
      <c r="LW79" s="30">
        <f t="shared" ref="LW79:LW99" si="1601">LR79/LV79</f>
        <v>4.857778945013979E-2</v>
      </c>
      <c r="LX79" s="31">
        <f t="shared" ref="LX79:LX99" si="1602">LT79/LV79</f>
        <v>1.3161090400745572E-3</v>
      </c>
      <c r="LY79" s="139">
        <f t="shared" si="1433"/>
        <v>1.0078160048971445</v>
      </c>
      <c r="LZ79" s="32">
        <f t="shared" ref="LZ79:LZ99" si="1603">FM79*1.22</f>
        <v>30.813391435650278</v>
      </c>
      <c r="MA79" s="33">
        <f t="shared" si="1434"/>
        <v>35.641849873616678</v>
      </c>
      <c r="MB79" s="33">
        <f t="shared" ref="MB79:MB99" si="1604">FL79</f>
        <v>0.83482149934878469</v>
      </c>
      <c r="MC79" s="33">
        <f t="shared" si="1435"/>
        <v>0.96413534959791147</v>
      </c>
      <c r="MD79" s="33">
        <f t="shared" ref="MD79:MD99" si="1605">FO79/1.05/1.2</f>
        <v>634.31027073968323</v>
      </c>
      <c r="ME79" s="30">
        <f t="shared" ref="ME79:ME99" si="1606">LZ79/MD79</f>
        <v>4.8577790486851333E-2</v>
      </c>
      <c r="MF79" s="31">
        <f t="shared" ref="MF79:MF99" si="1607">MB79/MD79</f>
        <v>1.316109068161991E-3</v>
      </c>
      <c r="MG79" s="139">
        <f t="shared" si="1436"/>
        <v>1.007816005063948</v>
      </c>
      <c r="MH79" s="32">
        <f t="shared" ref="MH79:MH99" si="1608">FS79*1.22</f>
        <v>23.977711615713002</v>
      </c>
      <c r="MI79" s="33">
        <f t="shared" si="1437"/>
        <v>27.73501902589523</v>
      </c>
      <c r="MJ79" s="33">
        <f t="shared" ref="MJ79:MJ99" si="1609">FR79</f>
        <v>0.6496236937691654</v>
      </c>
      <c r="MK79" s="33">
        <f t="shared" si="1438"/>
        <v>0.7502504039340091</v>
      </c>
      <c r="ML79" s="33">
        <f t="shared" ref="ML79:ML99" si="1610">FU79/1.05/1.2</f>
        <v>493.59412783333238</v>
      </c>
      <c r="MM79" s="30">
        <f t="shared" ref="MM79:MM99" si="1611">MH79/ML79</f>
        <v>4.8577789450139783E-2</v>
      </c>
      <c r="MN79" s="31">
        <f t="shared" ref="MN79:MN99" si="1612">MJ79/ML79</f>
        <v>1.3161090400745574E-3</v>
      </c>
      <c r="MO79" s="139">
        <f t="shared" ref="MO79:MO99" si="1613">1+MM79*(MK79*$GW$6-MK79)/MK79+MN79*(ML79*$GX$6-ML79)/ML79</f>
        <v>1.0078160048971445</v>
      </c>
      <c r="MP79" s="34">
        <v>3.4711090373372464</v>
      </c>
      <c r="MQ79" s="35">
        <v>4.0245090373372463</v>
      </c>
      <c r="MR79" s="35">
        <v>2.8300999999999998</v>
      </c>
      <c r="MS79" s="36">
        <v>3.2050999999999998</v>
      </c>
      <c r="MT79" s="34">
        <f t="shared" ref="MT79:MT99" si="1614">GS79</f>
        <v>1.0915580871131403</v>
      </c>
      <c r="MU79" s="35">
        <f t="shared" ref="MU79:MU86" si="1615">GY79</f>
        <v>1.0800394360813377</v>
      </c>
      <c r="MV79" s="35">
        <f t="shared" ref="MV79:MV99" si="1616">HE79</f>
        <v>1.0936159380057837</v>
      </c>
      <c r="MW79" s="36">
        <f t="shared" ref="MW79:MW99" si="1617">HK79</f>
        <v>1.0973070544806229</v>
      </c>
      <c r="MX79" s="41">
        <f t="shared" ref="MX79:MX99" si="1618">MP79*MT79</f>
        <v>3.7889171409569786</v>
      </c>
      <c r="MY79" s="271">
        <f t="shared" ref="MY79:MY99" si="1619">MQ79*MU79</f>
        <v>4.346628471189967</v>
      </c>
      <c r="MZ79" s="42">
        <f t="shared" ref="MZ79:MZ99" si="1620">MR79*MV79</f>
        <v>3.0950424661501685</v>
      </c>
      <c r="NA79" s="140">
        <f t="shared" ref="NA79:NA99" si="1621">MS79*MW79</f>
        <v>3.5169788403158444</v>
      </c>
      <c r="NB79" s="34">
        <f t="shared" ref="NB79:NB99" si="1622">NF79/J79</f>
        <v>1.0915666561901025</v>
      </c>
      <c r="NC79" s="35">
        <f t="shared" ref="NC79:NC86" si="1623">NG79/K79</f>
        <v>1.080050317179422</v>
      </c>
      <c r="ND79" s="35">
        <f t="shared" ref="ND79:ND99" si="1624">NH79/L79</f>
        <v>1.0936269968067638</v>
      </c>
      <c r="NE79" s="141">
        <f t="shared" ref="NE79:NE86" si="1625">NI79/M79</f>
        <v>1.0973155210810006</v>
      </c>
      <c r="NF79" s="37">
        <f t="shared" ref="NF79:NF99" si="1626">NN79+NO79+NP79+NQ79+NT79+NU79+NV79+NW79+NX79+NY79+NZ79+OA79+OB79</f>
        <v>3.7889468851574639</v>
      </c>
      <c r="NG79" s="38">
        <f t="shared" si="1439"/>
        <v>4.3466722622675436</v>
      </c>
      <c r="NH79" s="38">
        <f t="shared" ref="NH79:NH99" si="1627">NF79-NN79-NP79</f>
        <v>3.0950737636628221</v>
      </c>
      <c r="NI79" s="39">
        <f t="shared" si="1440"/>
        <v>3.5170059766167148</v>
      </c>
      <c r="NJ79" s="118">
        <f t="shared" ref="NJ79:NJ99" si="1628">MX79-NF79</f>
        <v>-2.9744200485293248E-5</v>
      </c>
      <c r="NK79" s="118">
        <f t="shared" ref="NK79:NK99" si="1629">MY79-NG79</f>
        <v>-4.3791077576571524E-5</v>
      </c>
      <c r="NL79" s="118">
        <f t="shared" ref="NL79:NL99" si="1630">MZ79-NH79</f>
        <v>-3.1297512653516435E-5</v>
      </c>
      <c r="NM79" s="118">
        <f t="shared" ref="NM79:NM99" si="1631">NA79-NI79</f>
        <v>-2.7136300870367336E-5</v>
      </c>
      <c r="NN79" s="119">
        <f t="shared" ref="NN79:NN99" si="1632">N79*HY79</f>
        <v>0.42193221295389283</v>
      </c>
      <c r="NO79" s="120">
        <f t="shared" ref="NO79:NO99" si="1633">O79*IG79</f>
        <v>0.87175119844593474</v>
      </c>
      <c r="NP79" s="120">
        <f t="shared" ref="NP79:NP86" si="1634">P79*IO79</f>
        <v>0.27194090854074937</v>
      </c>
      <c r="NQ79" s="120">
        <f t="shared" ref="NQ79:NQ99" si="1635">Q79*IW79</f>
        <v>1.6915233924455847E-2</v>
      </c>
      <c r="NR79" s="120">
        <f t="shared" ref="NR79" si="1636">R79*JE79</f>
        <v>0.26384623008207242</v>
      </c>
      <c r="NS79" s="120">
        <f t="shared" ref="NS79:NS99" si="1637">S79*JM79</f>
        <v>0</v>
      </c>
      <c r="NT79" s="120">
        <f t="shared" ref="NT79:NT99" si="1638">T79*JU79</f>
        <v>0.69043328124437342</v>
      </c>
      <c r="NU79" s="120">
        <f t="shared" ref="NU79:NU99" si="1639">U79*KC79</f>
        <v>7.2562752352594399E-3</v>
      </c>
      <c r="NV79" s="120">
        <f t="shared" ref="NV79:NV99" si="1640">V79*KK79</f>
        <v>2.0156320097942891E-4</v>
      </c>
      <c r="NW79" s="120">
        <f t="shared" ref="NW79:NW99" si="1641">W79*KS79</f>
        <v>5.8767197735348796E-2</v>
      </c>
      <c r="NX79" s="120">
        <f t="shared" ref="NX79:NX99" si="1642">X79*LA79</f>
        <v>9.1367732589164058E-2</v>
      </c>
      <c r="NY79" s="120">
        <f t="shared" ref="NY79:NY99" si="1643">Y79*LI79</f>
        <v>0.79991309917992126</v>
      </c>
      <c r="NZ79" s="120">
        <f t="shared" ref="NZ79:NZ99" si="1644">Z79*LQ79</f>
        <v>0.18033561700747475</v>
      </c>
      <c r="OA79" s="120">
        <f t="shared" ref="OA79:OA99" si="1645">AA79*LY79</f>
        <v>5.0390800244857223E-4</v>
      </c>
      <c r="OB79" s="120">
        <f t="shared" ref="OB79:OB99" si="1646">AB79*MG79</f>
        <v>0.3776286570974613</v>
      </c>
      <c r="OC79" s="121">
        <f t="shared" ref="OC79:OC99" si="1647">AC79*MO79</f>
        <v>0.29387914702800738</v>
      </c>
      <c r="OD79" s="4"/>
      <c r="OE79" s="4">
        <f t="shared" si="1441"/>
        <v>9271.6193267564704</v>
      </c>
      <c r="OF79" s="4"/>
      <c r="OG79" s="4"/>
      <c r="OH79" s="4">
        <f t="shared" si="1442"/>
        <v>0</v>
      </c>
      <c r="OI79" s="4"/>
      <c r="OJ79" s="583">
        <f t="shared" si="1443"/>
        <v>9271.6193267564704</v>
      </c>
      <c r="OK79" s="284">
        <f t="shared" si="1444"/>
        <v>520.56899999999996</v>
      </c>
      <c r="OL79" s="584">
        <f t="shared" ref="OL79:OL80" si="1648">OK79/OJ79</f>
        <v>5.6146502747121824E-2</v>
      </c>
      <c r="OM79" s="585">
        <f t="shared" si="1467"/>
        <v>1378.93</v>
      </c>
      <c r="ON79" s="284">
        <f t="shared" ref="ON79:ON80" si="1649">OM79*1.05</f>
        <v>1447.8765000000001</v>
      </c>
      <c r="OO79" s="33">
        <f t="shared" ref="OO79:OO80" si="1650">ON79/OK79</f>
        <v>2.7813344628665946</v>
      </c>
      <c r="OP79" s="586">
        <f t="shared" si="481"/>
        <v>0.10001570031288202</v>
      </c>
      <c r="OQ79" s="33">
        <f t="shared" si="1445"/>
        <v>0.43473109054597625</v>
      </c>
      <c r="OR79" s="39">
        <f t="shared" si="1446"/>
        <v>0.69857732062804867</v>
      </c>
      <c r="OS79" s="587"/>
      <c r="OT79" s="284">
        <f t="shared" si="1487"/>
        <v>0</v>
      </c>
      <c r="OU79" s="584"/>
      <c r="OV79" s="585">
        <f t="shared" si="1472"/>
        <v>0</v>
      </c>
      <c r="OW79" s="284">
        <f t="shared" ref="OW79:OW80" si="1651">OV79*1.05</f>
        <v>0</v>
      </c>
      <c r="OX79" s="33"/>
      <c r="OY79" s="33"/>
      <c r="OZ79" s="33"/>
      <c r="PA79" s="588"/>
      <c r="PB79" s="32">
        <f t="shared" si="1447"/>
        <v>4.346628471189967</v>
      </c>
      <c r="PC79" s="589">
        <f t="shared" si="1448"/>
        <v>1.1000157003128821</v>
      </c>
      <c r="PD79" s="590">
        <f t="shared" si="1474"/>
        <v>4.7813595617359432</v>
      </c>
      <c r="PE79" s="591">
        <f t="shared" si="1450"/>
        <v>0.42193221295389283</v>
      </c>
      <c r="PF79" s="592">
        <f t="shared" si="1451"/>
        <v>0.87175119844593474</v>
      </c>
      <c r="PG79" s="592">
        <f t="shared" si="1452"/>
        <v>0.27194090854074937</v>
      </c>
      <c r="PH79" s="592">
        <f t="shared" si="1453"/>
        <v>1.6915233924455847E-2</v>
      </c>
      <c r="PI79" s="593">
        <f t="shared" si="1475"/>
        <v>0.69857732062804867</v>
      </c>
      <c r="PJ79" s="593">
        <f t="shared" si="1476"/>
        <v>0</v>
      </c>
      <c r="PK79" s="592">
        <f t="shared" si="1454"/>
        <v>0.69043328124437342</v>
      </c>
      <c r="PL79" s="592">
        <f t="shared" si="1455"/>
        <v>7.2562752352594399E-3</v>
      </c>
      <c r="PM79" s="592">
        <f t="shared" si="1456"/>
        <v>2.0156320097942891E-4</v>
      </c>
      <c r="PN79" s="592">
        <f t="shared" si="1457"/>
        <v>5.8767197735348796E-2</v>
      </c>
      <c r="PO79" s="592">
        <f t="shared" si="1458"/>
        <v>9.1367732589164058E-2</v>
      </c>
      <c r="PP79" s="592">
        <f t="shared" si="1459"/>
        <v>0.79991309917992126</v>
      </c>
      <c r="PQ79" s="592">
        <f t="shared" si="1460"/>
        <v>0.18033561700747475</v>
      </c>
      <c r="PR79" s="592">
        <f t="shared" si="1461"/>
        <v>5.0390800244857223E-4</v>
      </c>
      <c r="PS79" s="592">
        <f t="shared" si="1462"/>
        <v>0.3776286570974613</v>
      </c>
      <c r="PT79" s="594">
        <f t="shared" si="1463"/>
        <v>0.29387914702800738</v>
      </c>
      <c r="PU79" s="334"/>
      <c r="PV79" s="310">
        <f t="shared" si="1477"/>
        <v>4.7814033528135189</v>
      </c>
      <c r="PW79" s="281">
        <f t="shared" si="1478"/>
        <v>-4.3791077575683346E-5</v>
      </c>
      <c r="PX79" s="4"/>
      <c r="QA79" s="133">
        <f t="shared" si="1479"/>
        <v>562.7998395388654</v>
      </c>
      <c r="QB79" s="323">
        <f t="shared" si="1480"/>
        <v>0</v>
      </c>
      <c r="QC79" s="258"/>
      <c r="QD79" s="323">
        <v>0</v>
      </c>
      <c r="QF79" s="133">
        <f t="shared" si="1464"/>
        <v>1490.1073395388655</v>
      </c>
      <c r="QH79" s="133">
        <f t="shared" si="1481"/>
        <v>0</v>
      </c>
      <c r="QJ79" s="390">
        <f>'лист 1'!E146</f>
        <v>1378.93</v>
      </c>
      <c r="QK79" s="390">
        <f>'лист 1'!F146</f>
        <v>0</v>
      </c>
      <c r="QM79" s="389">
        <f t="shared" si="1482"/>
        <v>0</v>
      </c>
      <c r="QN79" s="389">
        <f t="shared" si="1483"/>
        <v>0</v>
      </c>
      <c r="QP79" s="4">
        <f t="shared" si="1484"/>
        <v>9271.6193267564704</v>
      </c>
      <c r="QQ79" s="4">
        <f t="shared" si="1485"/>
        <v>10198.926826756471</v>
      </c>
      <c r="QS79" s="395">
        <f t="shared" si="1486"/>
        <v>26.083865432758575</v>
      </c>
      <c r="QU79" s="5">
        <v>2</v>
      </c>
    </row>
    <row r="80" spans="1:463" ht="15.05" customHeight="1" x14ac:dyDescent="0.3">
      <c r="A80" s="452">
        <f t="shared" si="639"/>
        <v>69</v>
      </c>
      <c r="B80" s="25" t="s">
        <v>463</v>
      </c>
      <c r="C80" s="26">
        <v>9</v>
      </c>
      <c r="D80" s="256">
        <v>6421.79</v>
      </c>
      <c r="E80" s="27">
        <v>6421.79</v>
      </c>
      <c r="F80" s="28">
        <v>760.1</v>
      </c>
      <c r="G80" s="311">
        <f t="shared" si="1465"/>
        <v>5661.69</v>
      </c>
      <c r="H80" s="27"/>
      <c r="I80" s="257"/>
      <c r="J80" s="32">
        <v>3.0314221368178322</v>
      </c>
      <c r="K80" s="33">
        <v>3.7515221368178322</v>
      </c>
      <c r="L80" s="33">
        <v>2.4243999999999999</v>
      </c>
      <c r="M80" s="122">
        <v>2.7761999999999998</v>
      </c>
      <c r="N80" s="1">
        <v>0.3518</v>
      </c>
      <c r="O80" s="2">
        <v>0.39</v>
      </c>
      <c r="P80" s="2">
        <v>0.25522213681783246</v>
      </c>
      <c r="Q80" s="2">
        <v>1.4E-2</v>
      </c>
      <c r="R80" s="2">
        <v>0.41110000000000002</v>
      </c>
      <c r="S80" s="2">
        <v>0</v>
      </c>
      <c r="T80" s="2">
        <v>0.65239999999999998</v>
      </c>
      <c r="U80" s="2">
        <v>1.2999999999999999E-2</v>
      </c>
      <c r="V80" s="2">
        <v>5.0000000000000001E-4</v>
      </c>
      <c r="W80" s="2">
        <v>3.5299999999999998E-2</v>
      </c>
      <c r="X80" s="2">
        <v>8.7499999999999994E-2</v>
      </c>
      <c r="Y80" s="2">
        <v>0.76080000000000003</v>
      </c>
      <c r="Z80" s="2">
        <v>0.1207</v>
      </c>
      <c r="AA80" s="2">
        <v>1E-4</v>
      </c>
      <c r="AB80" s="2">
        <v>0.35010000000000002</v>
      </c>
      <c r="AC80" s="3">
        <v>0.309</v>
      </c>
      <c r="AD80" s="123">
        <v>870.72</v>
      </c>
      <c r="AE80" s="60">
        <v>191.55840000000001</v>
      </c>
      <c r="AF80" s="60">
        <v>586.04070816000001</v>
      </c>
      <c r="AG80" s="60">
        <f t="shared" si="1344"/>
        <v>58.002793049427844</v>
      </c>
      <c r="AH80" s="60">
        <f t="shared" si="1345"/>
        <v>183.39557921159039</v>
      </c>
      <c r="AI80" s="60">
        <v>22.5778848410833</v>
      </c>
      <c r="AJ80" s="60">
        <v>121.97548059483574</v>
      </c>
      <c r="AK80" s="60">
        <f t="shared" si="1346"/>
        <v>2.3596156721070978</v>
      </c>
      <c r="AL80" s="60">
        <f t="shared" si="1347"/>
        <v>71.388345576778335</v>
      </c>
      <c r="AM80" s="60">
        <v>89.643623679795965</v>
      </c>
      <c r="AN80" s="124">
        <v>2259.0193167308585</v>
      </c>
      <c r="AO80" s="123">
        <v>936.1</v>
      </c>
      <c r="AP80" s="60">
        <v>205.94200000000001</v>
      </c>
      <c r="AQ80" s="60">
        <v>630.04491330000008</v>
      </c>
      <c r="AR80" s="60">
        <f t="shared" si="1348"/>
        <v>62.358065248954212</v>
      </c>
      <c r="AS80" s="60">
        <f t="shared" si="1349"/>
        <v>197.16625516810203</v>
      </c>
      <c r="AT80" s="125">
        <v>80.346793696125005</v>
      </c>
      <c r="AU80" s="126">
        <v>5.3021864282941076</v>
      </c>
      <c r="AV80" s="60">
        <v>135.22766061071712</v>
      </c>
      <c r="AW80" s="60">
        <f t="shared" si="1350"/>
        <v>2.6159790945143229</v>
      </c>
      <c r="AX80" s="60">
        <f t="shared" si="1351"/>
        <v>79.144422470313188</v>
      </c>
      <c r="AY80" s="60">
        <v>99.38306838034211</v>
      </c>
      <c r="AZ80" s="124">
        <v>2504.4533231846208</v>
      </c>
      <c r="BA80" s="127">
        <v>208</v>
      </c>
      <c r="BB80" s="60">
        <v>1060.2106666666666</v>
      </c>
      <c r="BC80" s="60">
        <v>110.5648075222912</v>
      </c>
      <c r="BD80" s="61">
        <v>88.451846017832963</v>
      </c>
      <c r="BE80" s="61">
        <v>22.112961504458241</v>
      </c>
      <c r="BF80" s="60">
        <v>41.461809999999993</v>
      </c>
      <c r="BG80" s="61">
        <v>33.169447999999996</v>
      </c>
      <c r="BH80" s="61">
        <v>8.2923619999999971</v>
      </c>
      <c r="BI80" s="60">
        <v>88.493321745793921</v>
      </c>
      <c r="BJ80" s="61">
        <f t="shared" si="1352"/>
        <v>51.792309431517317</v>
      </c>
      <c r="BK80" s="60">
        <f t="shared" si="1353"/>
        <v>1.7119033091723834</v>
      </c>
      <c r="BL80" s="60">
        <v>65.036530296737595</v>
      </c>
      <c r="BM80" s="124">
        <v>1638.920563477787</v>
      </c>
      <c r="BN80" s="123">
        <v>33.130000000000003</v>
      </c>
      <c r="BO80" s="60">
        <v>7.2886000000000006</v>
      </c>
      <c r="BP80" s="60">
        <v>22.29824589</v>
      </c>
      <c r="BQ80" s="60">
        <f t="shared" si="1354"/>
        <v>2.20694658871686</v>
      </c>
      <c r="BR80" s="60">
        <f t="shared" si="1355"/>
        <v>6.9780130688166002</v>
      </c>
      <c r="BS80" s="60">
        <v>3.86377807831667</v>
      </c>
      <c r="BT80" s="60">
        <v>4.8603855496871171</v>
      </c>
      <c r="BU80" s="60">
        <f t="shared" si="1356"/>
        <v>9.4024158458697285E-2</v>
      </c>
      <c r="BV80" s="60">
        <f t="shared" si="1357"/>
        <v>2.8446281298942795</v>
      </c>
      <c r="BW80" s="60">
        <v>3.5720504759001899</v>
      </c>
      <c r="BX80" s="124">
        <v>90.015671992684773</v>
      </c>
      <c r="BY80" s="59">
        <v>1721.46</v>
      </c>
      <c r="BZ80" s="60">
        <v>125.66658</v>
      </c>
      <c r="CA80" s="61">
        <f t="shared" si="1358"/>
        <v>73.548627943439996</v>
      </c>
      <c r="CB80" s="61">
        <f t="shared" si="1359"/>
        <v>2.4310199901000002</v>
      </c>
      <c r="CC80" s="60">
        <v>92.356329000000002</v>
      </c>
      <c r="CD80" s="62">
        <v>2327.3794908</v>
      </c>
      <c r="CE80" s="123"/>
      <c r="CF80" s="60">
        <v>0</v>
      </c>
      <c r="CG80" s="61">
        <f t="shared" si="1360"/>
        <v>0</v>
      </c>
      <c r="CH80" s="61">
        <f t="shared" si="1361"/>
        <v>0</v>
      </c>
      <c r="CI80" s="60">
        <v>0</v>
      </c>
      <c r="CJ80" s="124">
        <v>0</v>
      </c>
      <c r="CK80" s="128">
        <v>1550.7438810321587</v>
      </c>
      <c r="CL80" s="129">
        <v>341.16365382707488</v>
      </c>
      <c r="CM80" s="129">
        <v>157.73679103153222</v>
      </c>
      <c r="CN80" s="130">
        <v>102.1150784260996</v>
      </c>
      <c r="CO80" s="131">
        <f t="shared" si="1489"/>
        <v>49.775994978802252</v>
      </c>
      <c r="CP80" s="129">
        <v>1043.7328213603373</v>
      </c>
      <c r="CQ80" s="131">
        <f t="shared" si="1362"/>
        <v>103.30241226131803</v>
      </c>
      <c r="CR80" s="129">
        <v>326.62574911650398</v>
      </c>
      <c r="CS80" s="129">
        <v>225.81653174933052</v>
      </c>
      <c r="CT80" s="131">
        <f t="shared" si="1363"/>
        <v>4.368420806690799</v>
      </c>
      <c r="CU80" s="131">
        <f t="shared" si="1364"/>
        <v>132.16318990386719</v>
      </c>
      <c r="CV80" s="129">
        <f t="shared" si="1490"/>
        <v>3319.1936790004333</v>
      </c>
      <c r="CW80" s="124">
        <f t="shared" si="1491"/>
        <v>4182.1840355405457</v>
      </c>
      <c r="CX80" s="123">
        <v>61.296600000000005</v>
      </c>
      <c r="CY80" s="60">
        <v>4.4746518000000002</v>
      </c>
      <c r="CZ80" s="60">
        <f t="shared" si="1365"/>
        <v>8.6562139071000008E-2</v>
      </c>
      <c r="DA80" s="60">
        <f t="shared" si="1366"/>
        <v>2.6188705096824001</v>
      </c>
      <c r="DB80" s="60">
        <v>3.2885625900000002</v>
      </c>
      <c r="DC80" s="124">
        <v>82.871777268000002</v>
      </c>
      <c r="DD80" s="123">
        <v>2.0358000000000001</v>
      </c>
      <c r="DE80" s="60">
        <v>0.14861340000000001</v>
      </c>
      <c r="DF80" s="60">
        <f t="shared" si="1367"/>
        <v>2.8749262230000003E-3</v>
      </c>
      <c r="DG80" s="60">
        <f t="shared" si="1368"/>
        <v>8.6978667391199999E-2</v>
      </c>
      <c r="DH80" s="60">
        <v>0.10922067000000001</v>
      </c>
      <c r="DI80" s="124">
        <v>2.7523608839999998</v>
      </c>
      <c r="DJ80" s="59">
        <v>87.844429266055997</v>
      </c>
      <c r="DK80" s="60">
        <v>19.325774438532321</v>
      </c>
      <c r="DL80" s="60">
        <v>1.4456729040760627</v>
      </c>
      <c r="DM80" s="60">
        <v>59.12395665080679</v>
      </c>
      <c r="DN80" s="60">
        <f t="shared" si="1369"/>
        <v>5.8517344855569515</v>
      </c>
      <c r="DO80" s="60">
        <f t="shared" si="1370"/>
        <v>18.502250994303477</v>
      </c>
      <c r="DP80" s="60">
        <v>12.245007827941395</v>
      </c>
      <c r="DQ80" s="60">
        <f t="shared" si="1371"/>
        <v>0.2368796764315263</v>
      </c>
      <c r="DR80" s="60">
        <f t="shared" si="1372"/>
        <v>7.1666112414436043</v>
      </c>
      <c r="DS80" s="60">
        <v>8.9992420543706295</v>
      </c>
      <c r="DT80" s="62">
        <v>226.7808997701398</v>
      </c>
      <c r="DU80" s="123">
        <v>215.86</v>
      </c>
      <c r="DV80" s="60">
        <v>47.489199999999997</v>
      </c>
      <c r="DW80" s="60">
        <v>145.28522057999999</v>
      </c>
      <c r="DX80" s="60">
        <f t="shared" si="1373"/>
        <v>14.379459421684919</v>
      </c>
      <c r="DY80" s="60">
        <f t="shared" si="1374"/>
        <v>45.465556928305197</v>
      </c>
      <c r="DZ80" s="60">
        <v>4.1927242232499999</v>
      </c>
      <c r="EA80" s="60">
        <v>2.6095752295708299</v>
      </c>
      <c r="EB80" s="60"/>
      <c r="EC80" s="60">
        <v>30.326880562395917</v>
      </c>
      <c r="ED80" s="60">
        <f t="shared" si="1375"/>
        <v>0.58667350447954902</v>
      </c>
      <c r="EE80" s="60">
        <f t="shared" si="1376"/>
        <v>17.749352732992335</v>
      </c>
      <c r="EF80" s="60">
        <v>22.288180029760838</v>
      </c>
      <c r="EG80" s="124">
        <v>561.66213674997312</v>
      </c>
      <c r="EH80" s="128">
        <v>1048.0160186507937</v>
      </c>
      <c r="EI80" s="129">
        <v>230.56352410317459</v>
      </c>
      <c r="EJ80" s="129">
        <v>1629.9217711347555</v>
      </c>
      <c r="EK80" s="129">
        <v>705.37032540097266</v>
      </c>
      <c r="EL80" s="129">
        <f t="shared" si="1377"/>
        <v>69.81332258623587</v>
      </c>
      <c r="EM80" s="129">
        <v>220.73858963098039</v>
      </c>
      <c r="EN80" s="129">
        <v>263.81262966814785</v>
      </c>
      <c r="EO80" s="129">
        <f t="shared" si="1378"/>
        <v>5.1034553209303208</v>
      </c>
      <c r="EP80" s="129">
        <f t="shared" si="1379"/>
        <v>154.40109014061755</v>
      </c>
      <c r="EQ80" s="129">
        <v>3877.6842689578448</v>
      </c>
      <c r="ER80" s="124">
        <v>4885.8821788868845</v>
      </c>
      <c r="ES80" s="123">
        <v>290.70999999999998</v>
      </c>
      <c r="ET80" s="60">
        <v>63.956200000000003</v>
      </c>
      <c r="EU80" s="60">
        <v>195.66323763</v>
      </c>
      <c r="EV80" s="60">
        <f t="shared" si="1380"/>
        <v>19.365573281191622</v>
      </c>
      <c r="EW80" s="60">
        <f t="shared" si="1381"/>
        <v>61.230853583932202</v>
      </c>
      <c r="EX80" s="60">
        <v>22.906236058499999</v>
      </c>
      <c r="EY80" s="60">
        <v>41.846204179260504</v>
      </c>
      <c r="EZ80" s="60">
        <f t="shared" si="1382"/>
        <v>0.8095148198477945</v>
      </c>
      <c r="FA80" s="60">
        <f t="shared" si="1383"/>
        <v>24.491244227587437</v>
      </c>
      <c r="FB80" s="60">
        <v>30.754093893387999</v>
      </c>
      <c r="FC80" s="124">
        <v>775.00316611337826</v>
      </c>
      <c r="FD80" s="123">
        <v>0.83333333333333293</v>
      </c>
      <c r="FE80" s="60">
        <v>6.0833333333333302E-2</v>
      </c>
      <c r="FF80" s="60">
        <f t="shared" si="1384"/>
        <v>1.1768208333333328E-3</v>
      </c>
      <c r="FG80" s="60">
        <f t="shared" si="1385"/>
        <v>3.5603803333333316E-2</v>
      </c>
      <c r="FH80" s="60">
        <v>4.4708333333333301E-2</v>
      </c>
      <c r="FI80" s="124">
        <v>1.1266499999999995</v>
      </c>
      <c r="FJ80" s="123">
        <v>1662.77303733334</v>
      </c>
      <c r="FK80" s="60">
        <v>121.382431725334</v>
      </c>
      <c r="FL80" s="60">
        <f t="shared" si="1386"/>
        <v>2.3481431417265863</v>
      </c>
      <c r="FM80" s="60">
        <f t="shared" si="1387"/>
        <v>71.041253051022778</v>
      </c>
      <c r="FN80" s="60">
        <v>89.207999999999998</v>
      </c>
      <c r="FO80" s="124">
        <v>2248.036162870409</v>
      </c>
      <c r="FP80" s="123">
        <v>1293.9014666666699</v>
      </c>
      <c r="FQ80" s="60">
        <v>94.454807066666902</v>
      </c>
      <c r="FR80" s="60">
        <f t="shared" si="1388"/>
        <v>1.8272282427046713</v>
      </c>
      <c r="FS80" s="60">
        <f t="shared" si="1389"/>
        <v>55.281376022294005</v>
      </c>
      <c r="FT80" s="60">
        <v>69.417813686666705</v>
      </c>
      <c r="FU80" s="62">
        <v>1749.3289049040043</v>
      </c>
      <c r="FV80" s="132">
        <f t="shared" si="1492"/>
        <v>6140.4116813177898</v>
      </c>
      <c r="FW80" s="133">
        <f t="shared" si="1493"/>
        <v>1901.7617026279049</v>
      </c>
      <c r="FX80" s="133">
        <f t="shared" si="1494"/>
        <v>176.69947542492932</v>
      </c>
      <c r="FY80" s="133">
        <f t="shared" si="1495"/>
        <v>1060.2106666666666</v>
      </c>
      <c r="FZ80" s="133">
        <f t="shared" si="1496"/>
        <v>1721.46</v>
      </c>
      <c r="GA80" s="133">
        <f t="shared" si="1497"/>
        <v>0</v>
      </c>
      <c r="GB80" s="133">
        <f t="shared" si="1498"/>
        <v>61.296600000000005</v>
      </c>
      <c r="GC80" s="133">
        <f t="shared" si="1499"/>
        <v>2.0358000000000001</v>
      </c>
      <c r="GD80" s="133">
        <f t="shared" si="1500"/>
        <v>1662.77303733334</v>
      </c>
      <c r="GE80" s="133">
        <f t="shared" si="1501"/>
        <v>1293.9014666666699</v>
      </c>
      <c r="GF80" s="133">
        <f t="shared" si="1502"/>
        <v>3387.5594289721162</v>
      </c>
      <c r="GG80" s="134">
        <f t="shared" si="1503"/>
        <v>1293.3254741970918</v>
      </c>
      <c r="GH80" s="134">
        <f t="shared" si="1504"/>
        <v>335.28030692308636</v>
      </c>
      <c r="GI80" s="133">
        <f t="shared" si="1505"/>
        <v>1270.7920198134443</v>
      </c>
      <c r="GJ80" s="134">
        <f t="shared" si="1506"/>
        <v>907.37976269965327</v>
      </c>
      <c r="GK80" s="135">
        <f t="shared" si="1507"/>
        <v>24.583471623291082</v>
      </c>
      <c r="GL80" s="132">
        <f t="shared" si="1508"/>
        <v>18678.90187882286</v>
      </c>
      <c r="GM80" s="136">
        <f t="shared" si="1509"/>
        <v>23535.416367316804</v>
      </c>
      <c r="GN80" s="114">
        <f t="shared" si="1510"/>
        <v>19458.707971612799</v>
      </c>
      <c r="GO80" s="115">
        <f t="shared" si="1511"/>
        <v>10311.769834854187</v>
      </c>
      <c r="GP80" s="115">
        <f t="shared" si="1512"/>
        <v>670.70430723051265</v>
      </c>
      <c r="GQ80" s="30">
        <f t="shared" si="1513"/>
        <v>0.52993085922752126</v>
      </c>
      <c r="GR80" s="31">
        <f t="shared" si="1514"/>
        <v>3.446808021421386E-2</v>
      </c>
      <c r="GS80" s="137">
        <f t="shared" si="1390"/>
        <v>1.0883792712661342</v>
      </c>
      <c r="GT80" s="116">
        <f t="shared" si="1515"/>
        <v>23535.416367316804</v>
      </c>
      <c r="GU80" s="115">
        <f t="shared" si="1516"/>
        <v>10509.807316950313</v>
      </c>
      <c r="GV80" s="115">
        <f t="shared" si="1517"/>
        <v>676.06970000384649</v>
      </c>
      <c r="GW80" s="24">
        <f t="shared" si="1518"/>
        <v>0.44655285264233047</v>
      </c>
      <c r="GX80" s="117">
        <f t="shared" si="1519"/>
        <v>2.8725631595058244E-2</v>
      </c>
      <c r="GY80" s="137">
        <f t="shared" si="1391"/>
        <v>1.0744244323431278</v>
      </c>
      <c r="GZ80" s="114">
        <f t="shared" si="1520"/>
        <v>15560.768091404156</v>
      </c>
      <c r="HA80" s="115">
        <f t="shared" si="1521"/>
        <v>8502.0300636113789</v>
      </c>
      <c r="HB80" s="115">
        <f t="shared" si="1522"/>
        <v>439.24784360935189</v>
      </c>
      <c r="HC80" s="30">
        <f t="shared" si="1523"/>
        <v>0.54637598951866273</v>
      </c>
      <c r="HD80" s="31">
        <f t="shared" si="1524"/>
        <v>2.8227902442167656E-2</v>
      </c>
      <c r="HE80" s="137">
        <f t="shared" si="1392"/>
        <v>1.0899896196458663</v>
      </c>
      <c r="HF80" s="114">
        <f t="shared" si="1525"/>
        <v>17819.787408135013</v>
      </c>
      <c r="HG80" s="115">
        <f t="shared" si="1526"/>
        <v>10232.15469679606</v>
      </c>
      <c r="HH80" s="115">
        <f t="shared" si="1527"/>
        <v>515.30447859848596</v>
      </c>
      <c r="HI80" s="30">
        <f t="shared" si="1528"/>
        <v>0.57420183880111397</v>
      </c>
      <c r="HJ80" s="31">
        <f t="shared" si="1529"/>
        <v>2.8917543559652197E-2</v>
      </c>
      <c r="HK80" s="138">
        <f t="shared" si="1393"/>
        <v>1.0944567556375249</v>
      </c>
      <c r="HL80" s="29">
        <f t="shared" si="1530"/>
        <v>3.2993370161698197</v>
      </c>
      <c r="HM80" s="30">
        <f t="shared" si="1531"/>
        <v>4.0307270422731776</v>
      </c>
      <c r="HN80" s="30">
        <f t="shared" si="1532"/>
        <v>2.642570833869438</v>
      </c>
      <c r="HO80" s="31">
        <f t="shared" si="1533"/>
        <v>3.0384308450008963</v>
      </c>
      <c r="HR80" s="32">
        <f t="shared" si="1534"/>
        <v>1373.1147882418102</v>
      </c>
      <c r="HS80" s="33">
        <f t="shared" si="1394"/>
        <v>1588.2818755593019</v>
      </c>
      <c r="HT80" s="33">
        <f t="shared" si="1535"/>
        <v>60.362408721534941</v>
      </c>
      <c r="HU80" s="33">
        <f t="shared" si="1395"/>
        <v>69.712545832500709</v>
      </c>
      <c r="HV80" s="33">
        <f t="shared" si="1536"/>
        <v>1792.8724735959195</v>
      </c>
      <c r="HW80" s="30">
        <f t="shared" si="1537"/>
        <v>0.76587420938411099</v>
      </c>
      <c r="HX80" s="31">
        <f t="shared" si="1538"/>
        <v>3.3667987885645637E-2</v>
      </c>
      <c r="HY80" s="139">
        <f t="shared" si="1396"/>
        <v>1.1252276599339768</v>
      </c>
      <c r="HZ80" s="32">
        <f t="shared" si="1539"/>
        <v>1479.1410267188664</v>
      </c>
      <c r="IA80" s="33">
        <f t="shared" si="1397"/>
        <v>1710.922425605713</v>
      </c>
      <c r="IB80" s="33">
        <f t="shared" si="1540"/>
        <v>70.276230771762641</v>
      </c>
      <c r="IC80" s="33">
        <f t="shared" si="1398"/>
        <v>81.162018918308675</v>
      </c>
      <c r="ID80" s="33">
        <f t="shared" si="1541"/>
        <v>1987.6613676068416</v>
      </c>
      <c r="IE80" s="30">
        <f t="shared" si="1542"/>
        <v>0.74416148083602529</v>
      </c>
      <c r="IF80" s="31">
        <f t="shared" si="1543"/>
        <v>3.5356239205059217E-2</v>
      </c>
      <c r="IG80" s="139">
        <f t="shared" si="1399"/>
        <v>1.1220867854998688</v>
      </c>
      <c r="IH80" s="32">
        <f t="shared" si="1544"/>
        <v>63.186617506451128</v>
      </c>
      <c r="II80" s="33">
        <f t="shared" si="1400"/>
        <v>73.08796046971203</v>
      </c>
      <c r="IJ80" s="33">
        <f t="shared" si="1545"/>
        <v>123.33319732700534</v>
      </c>
      <c r="IK80" s="33">
        <f t="shared" si="1401"/>
        <v>142.43750959295846</v>
      </c>
      <c r="IL80" s="33">
        <f t="shared" si="1546"/>
        <v>1300.7306059347516</v>
      </c>
      <c r="IM80" s="30">
        <f t="shared" si="1547"/>
        <v>4.8577789450139804E-2</v>
      </c>
      <c r="IN80" s="31">
        <f t="shared" si="1548"/>
        <v>9.4818401876823444E-2</v>
      </c>
      <c r="IO80" s="139">
        <f t="shared" si="1402"/>
        <v>1.0222995100575569</v>
      </c>
      <c r="IP80" s="32">
        <f t="shared" si="1549"/>
        <v>52.402222262427273</v>
      </c>
      <c r="IQ80" s="33">
        <f t="shared" si="1403"/>
        <v>60.613650490949631</v>
      </c>
      <c r="IR80" s="33">
        <f t="shared" si="1550"/>
        <v>2.3009707471755574</v>
      </c>
      <c r="IS80" s="33">
        <f t="shared" si="1404"/>
        <v>2.6573911159130512</v>
      </c>
      <c r="IT80" s="33">
        <f t="shared" si="1551"/>
        <v>71.441009518003796</v>
      </c>
      <c r="IU80" s="30">
        <f t="shared" si="1552"/>
        <v>0.73350338434427398</v>
      </c>
      <c r="IV80" s="31">
        <f t="shared" si="1553"/>
        <v>3.2207981979813588E-2</v>
      </c>
      <c r="IW80" s="139">
        <f t="shared" si="1405"/>
        <v>1.1199289967354209</v>
      </c>
      <c r="IX80" s="32">
        <f t="shared" si="1554"/>
        <v>89.729326090996793</v>
      </c>
      <c r="IY80" s="33">
        <f t="shared" si="1406"/>
        <v>103.78991148945599</v>
      </c>
      <c r="IZ80" s="33">
        <f t="shared" si="1555"/>
        <v>2.4310199901000002</v>
      </c>
      <c r="JA80" s="33">
        <f t="shared" si="1407"/>
        <v>2.8075849865664906</v>
      </c>
      <c r="JB80" s="33">
        <f t="shared" si="1556"/>
        <v>1847.1265800000001</v>
      </c>
      <c r="JC80" s="30">
        <f t="shared" si="1557"/>
        <v>4.857778945013979E-2</v>
      </c>
      <c r="JD80" s="31">
        <f t="shared" si="1558"/>
        <v>1.3161090400745574E-3</v>
      </c>
      <c r="JE80" s="139">
        <f t="shared" si="1559"/>
        <v>1.0078160048971445</v>
      </c>
      <c r="JF80" s="32">
        <f t="shared" si="1560"/>
        <v>0</v>
      </c>
      <c r="JG80" s="33">
        <f t="shared" si="1408"/>
        <v>0</v>
      </c>
      <c r="JH80" s="33">
        <f t="shared" si="1561"/>
        <v>0</v>
      </c>
      <c r="JI80" s="33">
        <f t="shared" si="1409"/>
        <v>0</v>
      </c>
      <c r="JJ80" s="33">
        <f t="shared" si="1562"/>
        <v>0</v>
      </c>
      <c r="JK80" s="30"/>
      <c r="JL80" s="31"/>
      <c r="JM80" s="139"/>
      <c r="JN80" s="32">
        <f t="shared" si="1563"/>
        <v>2451.6300404640865</v>
      </c>
      <c r="JO80" s="33">
        <f t="shared" si="1410"/>
        <v>2835.8004678048092</v>
      </c>
      <c r="JP80" s="33">
        <f t="shared" si="1564"/>
        <v>157.44682804681108</v>
      </c>
      <c r="JQ80" s="33">
        <f t="shared" si="1411"/>
        <v>181.83534171126212</v>
      </c>
      <c r="JR80" s="33">
        <f t="shared" si="1565"/>
        <v>3319.1936790004329</v>
      </c>
      <c r="JS80" s="30">
        <f t="shared" si="1566"/>
        <v>0.7386221707925128</v>
      </c>
      <c r="JT80" s="31">
        <f t="shared" si="1567"/>
        <v>4.7435263884397914E-2</v>
      </c>
      <c r="JU80" s="139">
        <f t="shared" si="1412"/>
        <v>1.1230898165388801</v>
      </c>
      <c r="JV80" s="32">
        <f t="shared" si="1568"/>
        <v>3.195022021812528</v>
      </c>
      <c r="JW80" s="33">
        <f t="shared" si="1413"/>
        <v>3.6956819726305512</v>
      </c>
      <c r="JX80" s="33">
        <f t="shared" si="1569"/>
        <v>8.6562139071000008E-2</v>
      </c>
      <c r="JY80" s="33">
        <f t="shared" si="1414"/>
        <v>9.9970614413097916E-2</v>
      </c>
      <c r="JZ80" s="33">
        <f t="shared" si="1570"/>
        <v>65.771251800000002</v>
      </c>
      <c r="KA80" s="30">
        <f t="shared" si="1571"/>
        <v>4.8577789450139797E-2</v>
      </c>
      <c r="KB80" s="31">
        <f t="shared" si="1572"/>
        <v>1.3161090400745574E-3</v>
      </c>
      <c r="KC80" s="139">
        <f t="shared" si="1415"/>
        <v>1.0078160048971445</v>
      </c>
      <c r="KD80" s="32">
        <f t="shared" si="1573"/>
        <v>0.106113974217264</v>
      </c>
      <c r="KE80" s="33">
        <f t="shared" si="1416"/>
        <v>0.12274203397710927</v>
      </c>
      <c r="KF80" s="33">
        <f t="shared" si="1574"/>
        <v>2.8749262230000003E-3</v>
      </c>
      <c r="KG80" s="33">
        <f t="shared" si="1417"/>
        <v>3.3202522949427006E-3</v>
      </c>
      <c r="KH80" s="33">
        <f t="shared" si="1575"/>
        <v>2.1844133999999999</v>
      </c>
      <c r="KI80" s="30">
        <f t="shared" si="1576"/>
        <v>4.8577789450139797E-2</v>
      </c>
      <c r="KJ80" s="31">
        <f t="shared" si="1577"/>
        <v>1.3161090400745574E-3</v>
      </c>
      <c r="KK80" s="139">
        <f t="shared" si="1418"/>
        <v>1.0078160048971445</v>
      </c>
      <c r="KL80" s="32">
        <f t="shared" si="1578"/>
        <v>138.48621563219976</v>
      </c>
      <c r="KM80" s="33">
        <f t="shared" si="1419"/>
        <v>160.18700562176548</v>
      </c>
      <c r="KN80" s="33">
        <f t="shared" si="1579"/>
        <v>6.0886141619884775</v>
      </c>
      <c r="KO80" s="33">
        <f t="shared" si="1420"/>
        <v>7.0317404956804932</v>
      </c>
      <c r="KP80" s="33">
        <f t="shared" si="1580"/>
        <v>179.98484108741252</v>
      </c>
      <c r="KQ80" s="30">
        <f t="shared" si="1581"/>
        <v>0.76943266330380411</v>
      </c>
      <c r="KR80" s="31">
        <f t="shared" si="1582"/>
        <v>3.3828483138929707E-2</v>
      </c>
      <c r="KS80" s="139">
        <f t="shared" si="1421"/>
        <v>1.1258101303779264</v>
      </c>
      <c r="KT80" s="32">
        <f t="shared" si="1583"/>
        <v>340.47138978678299</v>
      </c>
      <c r="KU80" s="33">
        <f t="shared" si="1422"/>
        <v>393.82325656637192</v>
      </c>
      <c r="KV80" s="33">
        <f t="shared" si="1584"/>
        <v>14.966132926164468</v>
      </c>
      <c r="KW80" s="33">
        <f t="shared" si="1423"/>
        <v>17.284386916427344</v>
      </c>
      <c r="KX80" s="33">
        <f t="shared" si="1585"/>
        <v>445.76360059521676</v>
      </c>
      <c r="KY80" s="30">
        <f t="shared" si="1586"/>
        <v>0.76379361018297642</v>
      </c>
      <c r="KZ80" s="31">
        <f t="shared" si="1587"/>
        <v>3.3574147611380951E-2</v>
      </c>
      <c r="LA80" s="139">
        <f t="shared" si="1424"/>
        <v>1.1248870941806755</v>
      </c>
      <c r="LB80" s="32">
        <f t="shared" si="1588"/>
        <v>1736.2499520753179</v>
      </c>
      <c r="LC80" s="33">
        <f t="shared" si="1425"/>
        <v>2008.3203195655203</v>
      </c>
      <c r="LD80" s="33">
        <f t="shared" si="1589"/>
        <v>74.916777907166193</v>
      </c>
      <c r="LE80" s="33">
        <f t="shared" si="1426"/>
        <v>86.521386804986236</v>
      </c>
      <c r="LF80" s="33">
        <f t="shared" si="1590"/>
        <v>3877.6842689578448</v>
      </c>
      <c r="LG80" s="30">
        <f t="shared" si="1591"/>
        <v>0.4477543378078967</v>
      </c>
      <c r="LH80" s="31">
        <f t="shared" si="1592"/>
        <v>1.9319978809749925E-2</v>
      </c>
      <c r="LI80" s="139">
        <f t="shared" si="1427"/>
        <v>1.0731557694521277</v>
      </c>
      <c r="LJ80" s="32">
        <f t="shared" si="1593"/>
        <v>459.24715933005393</v>
      </c>
      <c r="LK80" s="33">
        <f t="shared" si="1428"/>
        <v>531.2111891970734</v>
      </c>
      <c r="LL80" s="33">
        <f t="shared" si="1594"/>
        <v>20.175088101039417</v>
      </c>
      <c r="LM80" s="33">
        <f t="shared" si="1429"/>
        <v>23.300209247890425</v>
      </c>
      <c r="LN80" s="33">
        <f t="shared" si="1595"/>
        <v>615.08187786776057</v>
      </c>
      <c r="LO80" s="30">
        <f t="shared" si="1596"/>
        <v>0.74664394425353187</v>
      </c>
      <c r="LP80" s="31">
        <f t="shared" si="1597"/>
        <v>3.2800654395766404E-2</v>
      </c>
      <c r="LQ80" s="139">
        <f t="shared" si="1430"/>
        <v>1.1220799274304325</v>
      </c>
      <c r="LR80" s="32">
        <f t="shared" si="1598"/>
        <v>4.3436640066666643E-2</v>
      </c>
      <c r="LS80" s="33">
        <f t="shared" si="1431"/>
        <v>5.0243161565113312E-2</v>
      </c>
      <c r="LT80" s="33">
        <f t="shared" si="1599"/>
        <v>1.1768208333333328E-3</v>
      </c>
      <c r="LU80" s="33">
        <f t="shared" si="1432"/>
        <v>1.359110380416666E-3</v>
      </c>
      <c r="LV80" s="33">
        <f t="shared" si="1600"/>
        <v>0.89416666666666633</v>
      </c>
      <c r="LW80" s="30">
        <f t="shared" si="1601"/>
        <v>4.857778945013979E-2</v>
      </c>
      <c r="LX80" s="31">
        <f t="shared" si="1602"/>
        <v>1.3161090400745572E-3</v>
      </c>
      <c r="LY80" s="139">
        <f t="shared" si="1433"/>
        <v>1.0078160048971445</v>
      </c>
      <c r="LZ80" s="32">
        <f t="shared" si="1603"/>
        <v>86.670328722247788</v>
      </c>
      <c r="MA80" s="33">
        <f t="shared" si="1434"/>
        <v>100.25156923302403</v>
      </c>
      <c r="MB80" s="33">
        <f t="shared" si="1604"/>
        <v>2.3481431417265863</v>
      </c>
      <c r="MC80" s="33">
        <f t="shared" si="1435"/>
        <v>2.7118705143800348</v>
      </c>
      <c r="MD80" s="33">
        <f t="shared" si="1605"/>
        <v>1784.155684817785</v>
      </c>
      <c r="ME80" s="30">
        <f t="shared" si="1606"/>
        <v>4.8577783575596091E-2</v>
      </c>
      <c r="MF80" s="31">
        <f t="shared" si="1607"/>
        <v>1.3161088809166344E-3</v>
      </c>
      <c r="MG80" s="139">
        <f t="shared" si="1436"/>
        <v>1.0078160039519499</v>
      </c>
      <c r="MH80" s="32">
        <f t="shared" si="1608"/>
        <v>67.44327874719869</v>
      </c>
      <c r="MI80" s="33">
        <f t="shared" si="1437"/>
        <v>78.011640526884733</v>
      </c>
      <c r="MJ80" s="33">
        <f t="shared" si="1609"/>
        <v>1.8272282427046713</v>
      </c>
      <c r="MK80" s="33">
        <f t="shared" si="1438"/>
        <v>2.1102658974996249</v>
      </c>
      <c r="ML80" s="33">
        <f t="shared" si="1610"/>
        <v>1388.3562737333368</v>
      </c>
      <c r="MM80" s="30">
        <f t="shared" si="1611"/>
        <v>4.8577789450139797E-2</v>
      </c>
      <c r="MN80" s="31">
        <f t="shared" si="1612"/>
        <v>1.3161090400745574E-3</v>
      </c>
      <c r="MO80" s="139">
        <f t="shared" si="1613"/>
        <v>1.0078160048971445</v>
      </c>
      <c r="MP80" s="34">
        <v>3.0314221368178322</v>
      </c>
      <c r="MQ80" s="35">
        <v>3.7515221368178322</v>
      </c>
      <c r="MR80" s="35">
        <v>2.4243999999999999</v>
      </c>
      <c r="MS80" s="36">
        <v>2.7761999999999998</v>
      </c>
      <c r="MT80" s="34">
        <f t="shared" si="1614"/>
        <v>1.0883792712661342</v>
      </c>
      <c r="MU80" s="35">
        <f t="shared" si="1615"/>
        <v>1.0744244323431278</v>
      </c>
      <c r="MV80" s="35">
        <f t="shared" si="1616"/>
        <v>1.0899896196458663</v>
      </c>
      <c r="MW80" s="36">
        <f t="shared" si="1617"/>
        <v>1.0944567556375249</v>
      </c>
      <c r="MX80" s="41">
        <f t="shared" si="1618"/>
        <v>3.2993370161698197</v>
      </c>
      <c r="MY80" s="271">
        <f t="shared" si="1619"/>
        <v>4.0307270422731776</v>
      </c>
      <c r="MZ80" s="42">
        <f t="shared" si="1620"/>
        <v>2.642570833869438</v>
      </c>
      <c r="NA80" s="140">
        <f t="shared" si="1621"/>
        <v>3.0384308450008963</v>
      </c>
      <c r="NB80" s="34">
        <f t="shared" si="1622"/>
        <v>1.0883896770297705</v>
      </c>
      <c r="NC80" s="35">
        <f t="shared" si="1623"/>
        <v>1.0745230118721365</v>
      </c>
      <c r="ND80" s="35">
        <f t="shared" si="1624"/>
        <v>1.0900016516427038</v>
      </c>
      <c r="NE80" s="141">
        <f t="shared" si="1625"/>
        <v>1.0944654906013056</v>
      </c>
      <c r="NF80" s="37">
        <f t="shared" si="1626"/>
        <v>3.2993685604320571</v>
      </c>
      <c r="NG80" s="38">
        <f t="shared" si="1439"/>
        <v>4.0310968655584904</v>
      </c>
      <c r="NH80" s="38">
        <f t="shared" si="1627"/>
        <v>2.642600004242571</v>
      </c>
      <c r="NI80" s="39">
        <f t="shared" si="1440"/>
        <v>3.0384550950073441</v>
      </c>
      <c r="NJ80" s="118">
        <f t="shared" si="1628"/>
        <v>-3.1544262237392928E-5</v>
      </c>
      <c r="NK80" s="118">
        <f t="shared" si="1629"/>
        <v>-3.6982328531287578E-4</v>
      </c>
      <c r="NL80" s="118">
        <f t="shared" si="1630"/>
        <v>-2.9170373132991756E-5</v>
      </c>
      <c r="NM80" s="118">
        <f t="shared" si="1631"/>
        <v>-2.4250006447790184E-5</v>
      </c>
      <c r="NN80" s="119">
        <f t="shared" si="1632"/>
        <v>0.39585509076477304</v>
      </c>
      <c r="NO80" s="120">
        <f t="shared" si="1633"/>
        <v>0.43761384634494888</v>
      </c>
      <c r="NP80" s="120">
        <f t="shared" si="1634"/>
        <v>0.26091346542471289</v>
      </c>
      <c r="NQ80" s="120">
        <f t="shared" si="1635"/>
        <v>1.5679005954295892E-2</v>
      </c>
      <c r="NR80" s="120">
        <f>R80*JE80+0.006</f>
        <v>0.42031315961321614</v>
      </c>
      <c r="NS80" s="120">
        <f t="shared" si="1637"/>
        <v>0</v>
      </c>
      <c r="NT80" s="120">
        <f t="shared" si="1638"/>
        <v>0.73270379630996529</v>
      </c>
      <c r="NU80" s="120">
        <f t="shared" si="1639"/>
        <v>1.3101608063662878E-2</v>
      </c>
      <c r="NV80" s="120">
        <f t="shared" si="1640"/>
        <v>5.0390800244857223E-4</v>
      </c>
      <c r="NW80" s="120">
        <f t="shared" si="1641"/>
        <v>3.9741097602340798E-2</v>
      </c>
      <c r="NX80" s="120">
        <f t="shared" si="1642"/>
        <v>9.8427620740809102E-2</v>
      </c>
      <c r="NY80" s="120">
        <f t="shared" si="1643"/>
        <v>0.8164569093991787</v>
      </c>
      <c r="NZ80" s="120">
        <f t="shared" si="1644"/>
        <v>0.1354350472408532</v>
      </c>
      <c r="OA80" s="120">
        <f t="shared" si="1645"/>
        <v>1.0078160048971445E-4</v>
      </c>
      <c r="OB80" s="120">
        <f t="shared" si="1646"/>
        <v>0.35283638298357767</v>
      </c>
      <c r="OC80" s="121">
        <f t="shared" si="1647"/>
        <v>0.31141514551321764</v>
      </c>
      <c r="OD80" s="4"/>
      <c r="OE80" s="4">
        <f t="shared" si="1441"/>
        <v>25328.553053958305</v>
      </c>
      <c r="OF80" s="4"/>
      <c r="OG80" s="4"/>
      <c r="OH80" s="4">
        <f t="shared" si="1442"/>
        <v>0</v>
      </c>
      <c r="OI80" s="4"/>
      <c r="OJ80" s="583">
        <f t="shared" si="1443"/>
        <v>22820.726987967624</v>
      </c>
      <c r="OK80" s="284">
        <f t="shared" si="1444"/>
        <v>2169.0396000000001</v>
      </c>
      <c r="OL80" s="584">
        <f t="shared" si="1648"/>
        <v>9.5046910694108921E-2</v>
      </c>
      <c r="OM80" s="585">
        <f t="shared" si="1467"/>
        <v>4136.79</v>
      </c>
      <c r="ON80" s="284">
        <f t="shared" si="1649"/>
        <v>4343.6295</v>
      </c>
      <c r="OO80" s="33">
        <f t="shared" si="1650"/>
        <v>2.0025588744437859</v>
      </c>
      <c r="OP80" s="586">
        <f t="shared" si="481"/>
        <v>9.529012380484489E-2</v>
      </c>
      <c r="OQ80" s="33">
        <f t="shared" si="1445"/>
        <v>0.3840884788817478</v>
      </c>
      <c r="OR80" s="39">
        <f t="shared" si="1446"/>
        <v>0.80440163849496393</v>
      </c>
      <c r="OS80" s="587"/>
      <c r="OT80" s="284">
        <f t="shared" si="1487"/>
        <v>0</v>
      </c>
      <c r="OU80" s="584"/>
      <c r="OV80" s="585">
        <f t="shared" si="1472"/>
        <v>0</v>
      </c>
      <c r="OW80" s="284">
        <f t="shared" si="1651"/>
        <v>0</v>
      </c>
      <c r="OX80" s="33"/>
      <c r="OY80" s="33"/>
      <c r="OZ80" s="33"/>
      <c r="PA80" s="588"/>
      <c r="PB80" s="32">
        <f t="shared" si="1447"/>
        <v>4.0307270422731776</v>
      </c>
      <c r="PC80" s="589">
        <f t="shared" si="1448"/>
        <v>1.0952901238048449</v>
      </c>
      <c r="PD80" s="590">
        <f t="shared" si="1474"/>
        <v>4.4148155211549254</v>
      </c>
      <c r="PE80" s="591">
        <f t="shared" si="1450"/>
        <v>0.39585509076477304</v>
      </c>
      <c r="PF80" s="592">
        <f t="shared" si="1451"/>
        <v>0.43761384634494888</v>
      </c>
      <c r="PG80" s="592">
        <f t="shared" si="1452"/>
        <v>0.26091346542471289</v>
      </c>
      <c r="PH80" s="592">
        <f t="shared" si="1453"/>
        <v>1.5679005954295892E-2</v>
      </c>
      <c r="PI80" s="593">
        <f t="shared" si="1475"/>
        <v>0.80440163849496393</v>
      </c>
      <c r="PJ80" s="593">
        <f t="shared" si="1476"/>
        <v>0</v>
      </c>
      <c r="PK80" s="592">
        <f t="shared" si="1454"/>
        <v>0.73270379630996529</v>
      </c>
      <c r="PL80" s="592">
        <f t="shared" si="1455"/>
        <v>1.3101608063662878E-2</v>
      </c>
      <c r="PM80" s="592">
        <f t="shared" si="1456"/>
        <v>5.0390800244857223E-4</v>
      </c>
      <c r="PN80" s="592">
        <f t="shared" si="1457"/>
        <v>3.9741097602340798E-2</v>
      </c>
      <c r="PO80" s="592">
        <f t="shared" si="1458"/>
        <v>9.8427620740809102E-2</v>
      </c>
      <c r="PP80" s="592">
        <f t="shared" si="1459"/>
        <v>0.8164569093991787</v>
      </c>
      <c r="PQ80" s="592">
        <f t="shared" si="1460"/>
        <v>0.1354350472408532</v>
      </c>
      <c r="PR80" s="592">
        <f t="shared" si="1461"/>
        <v>1.0078160048971445E-4</v>
      </c>
      <c r="PS80" s="592">
        <f t="shared" si="1462"/>
        <v>0.35283638298357767</v>
      </c>
      <c r="PT80" s="594">
        <f t="shared" si="1463"/>
        <v>0.31141514551321764</v>
      </c>
      <c r="PU80" s="334"/>
      <c r="PV80" s="310">
        <f t="shared" si="1477"/>
        <v>4.4151853444402382</v>
      </c>
      <c r="PW80" s="281">
        <f t="shared" si="1478"/>
        <v>-3.6982328531287578E-4</v>
      </c>
      <c r="PX80" s="4"/>
      <c r="QA80" s="133">
        <f t="shared" si="1479"/>
        <v>2379.6828126505493</v>
      </c>
      <c r="QB80" s="323">
        <f t="shared" si="1480"/>
        <v>0</v>
      </c>
      <c r="QC80" s="258"/>
      <c r="QD80" s="323">
        <v>0</v>
      </c>
      <c r="QF80" s="133">
        <f t="shared" si="1464"/>
        <v>4554.2727126505524</v>
      </c>
      <c r="QH80" s="133">
        <f t="shared" si="1481"/>
        <v>0</v>
      </c>
      <c r="QJ80" s="390">
        <f>'лист 1'!E149</f>
        <v>4136.79</v>
      </c>
      <c r="QK80" s="390">
        <f>'лист 1'!F149</f>
        <v>0</v>
      </c>
      <c r="QM80" s="389">
        <f t="shared" si="1482"/>
        <v>0</v>
      </c>
      <c r="QN80" s="389">
        <f t="shared" si="1483"/>
        <v>0</v>
      </c>
      <c r="QP80" s="4">
        <f t="shared" si="1484"/>
        <v>22820.726987967624</v>
      </c>
      <c r="QQ80" s="4">
        <f t="shared" si="1485"/>
        <v>24995.316887967627</v>
      </c>
      <c r="QS80" s="395">
        <f t="shared" si="1486"/>
        <v>23.045308732904868</v>
      </c>
      <c r="QU80" s="5">
        <v>2</v>
      </c>
    </row>
    <row r="81" spans="1:463" ht="15.05" customHeight="1" x14ac:dyDescent="0.3">
      <c r="A81" s="452">
        <f t="shared" si="639"/>
        <v>70</v>
      </c>
      <c r="B81" s="25" t="s">
        <v>465</v>
      </c>
      <c r="C81" s="26">
        <v>16</v>
      </c>
      <c r="D81" s="256">
        <v>4903.83</v>
      </c>
      <c r="E81" s="27">
        <v>4411.2</v>
      </c>
      <c r="F81" s="28">
        <v>0</v>
      </c>
      <c r="G81" s="311">
        <f t="shared" si="1465"/>
        <v>4411.2</v>
      </c>
      <c r="H81" s="27">
        <v>492.7</v>
      </c>
      <c r="I81" s="257"/>
      <c r="J81" s="32">
        <v>3.5446067756737234</v>
      </c>
      <c r="K81" s="33">
        <v>4.2895067756737237</v>
      </c>
      <c r="L81" s="33">
        <v>2.726399999999999</v>
      </c>
      <c r="M81" s="122">
        <v>3.3248999999999991</v>
      </c>
      <c r="N81" s="1">
        <v>0.59850000000000003</v>
      </c>
      <c r="O81" s="2">
        <v>0.52669999999999995</v>
      </c>
      <c r="P81" s="2">
        <v>0.21970677567372415</v>
      </c>
      <c r="Q81" s="2">
        <v>6.4999999999999997E-3</v>
      </c>
      <c r="R81" s="2">
        <v>0.27560000000000001</v>
      </c>
      <c r="S81" s="2">
        <v>1.67E-2</v>
      </c>
      <c r="T81" s="2">
        <v>0.69710000000000005</v>
      </c>
      <c r="U81" s="2">
        <v>1.3899999999999999E-2</v>
      </c>
      <c r="V81" s="2">
        <v>5.0000000000000001E-4</v>
      </c>
      <c r="W81" s="2">
        <v>3.7600000000000001E-2</v>
      </c>
      <c r="X81" s="2">
        <v>7.2999999999999995E-2</v>
      </c>
      <c r="Y81" s="2">
        <v>0.79049999999999998</v>
      </c>
      <c r="Z81" s="2">
        <v>7.8600000000000003E-2</v>
      </c>
      <c r="AA81" s="2">
        <v>2.0000000000000001E-4</v>
      </c>
      <c r="AB81" s="2">
        <v>0.50180000000000002</v>
      </c>
      <c r="AC81" s="3">
        <v>0.4526</v>
      </c>
      <c r="AD81" s="123">
        <v>1018.8</v>
      </c>
      <c r="AE81" s="60">
        <v>224.136</v>
      </c>
      <c r="AF81" s="60">
        <v>685.70639640000002</v>
      </c>
      <c r="AG81" s="60">
        <f t="shared" si="1344"/>
        <v>67.867104877293599</v>
      </c>
      <c r="AH81" s="60">
        <f t="shared" si="1345"/>
        <v>214.584959689416</v>
      </c>
      <c r="AI81" s="60">
        <v>23.941248988125</v>
      </c>
      <c r="AJ81" s="60">
        <v>142.53860623691867</v>
      </c>
      <c r="AK81" s="60">
        <f t="shared" si="1346"/>
        <v>2.7574093376531916</v>
      </c>
      <c r="AL81" s="60">
        <f t="shared" si="1347"/>
        <v>83.423284995068911</v>
      </c>
      <c r="AM81" s="60">
        <v>104.75611258125218</v>
      </c>
      <c r="AN81" s="124">
        <v>2639.8540370475548</v>
      </c>
      <c r="AO81" s="123">
        <v>967.47</v>
      </c>
      <c r="AP81" s="60">
        <v>212.8434</v>
      </c>
      <c r="AQ81" s="60">
        <v>651.15858591000006</v>
      </c>
      <c r="AR81" s="60">
        <f t="shared" si="1348"/>
        <v>64.447769881856345</v>
      </c>
      <c r="AS81" s="60">
        <f t="shared" si="1349"/>
        <v>203.77356787467542</v>
      </c>
      <c r="AT81" s="125">
        <v>78.978660189175002</v>
      </c>
      <c r="AU81" s="126">
        <v>0.55812488718885345</v>
      </c>
      <c r="AV81" s="60">
        <v>139.46289716523978</v>
      </c>
      <c r="AW81" s="60">
        <f t="shared" si="1350"/>
        <v>2.6979097456615637</v>
      </c>
      <c r="AX81" s="60">
        <f t="shared" si="1351"/>
        <v>81.623170898105556</v>
      </c>
      <c r="AY81" s="60">
        <v>102.49567716322075</v>
      </c>
      <c r="AZ81" s="124">
        <v>2582.8910645131623</v>
      </c>
      <c r="BA81" s="127">
        <v>123</v>
      </c>
      <c r="BB81" s="60">
        <v>626.9514999999999</v>
      </c>
      <c r="BC81" s="60">
        <v>65.382073679047195</v>
      </c>
      <c r="BD81" s="61">
        <v>52.305658943237759</v>
      </c>
      <c r="BE81" s="61">
        <v>13.076414735809436</v>
      </c>
      <c r="BF81" s="60">
        <v>24.518281874999996</v>
      </c>
      <c r="BG81" s="61">
        <v>19.614625499999999</v>
      </c>
      <c r="BH81" s="61">
        <v>4.9036563749999971</v>
      </c>
      <c r="BI81" s="60">
        <v>52.330185455445431</v>
      </c>
      <c r="BJ81" s="61">
        <f t="shared" si="1352"/>
        <v>30.627182981137636</v>
      </c>
      <c r="BK81" s="60">
        <f t="shared" si="1353"/>
        <v>1.012327437635592</v>
      </c>
      <c r="BL81" s="60">
        <v>38.459102050474627</v>
      </c>
      <c r="BM81" s="124">
        <v>969.16937167196033</v>
      </c>
      <c r="BN81" s="123">
        <v>11.55</v>
      </c>
      <c r="BO81" s="60">
        <v>2.5410000000000004</v>
      </c>
      <c r="BP81" s="60">
        <v>7.7737621500000005</v>
      </c>
      <c r="BQ81" s="60">
        <f t="shared" si="1354"/>
        <v>0.7694003350341001</v>
      </c>
      <c r="BR81" s="60">
        <f t="shared" si="1355"/>
        <v>2.4327211272210003</v>
      </c>
      <c r="BS81" s="60">
        <v>1.6375990838000001</v>
      </c>
      <c r="BT81" s="60">
        <v>1.7156723700674001</v>
      </c>
      <c r="BU81" s="60">
        <f t="shared" si="1356"/>
        <v>3.3189681998953856E-2</v>
      </c>
      <c r="BV81" s="60">
        <f t="shared" si="1357"/>
        <v>1.0041281366846071</v>
      </c>
      <c r="BW81" s="60">
        <v>1.2609016801933701</v>
      </c>
      <c r="BX81" s="124">
        <v>31.774722340872923</v>
      </c>
      <c r="BY81" s="59">
        <v>899.38</v>
      </c>
      <c r="BZ81" s="60">
        <v>65.654740000000004</v>
      </c>
      <c r="CA81" s="61">
        <f t="shared" si="1358"/>
        <v>38.425618370320002</v>
      </c>
      <c r="CB81" s="61">
        <f t="shared" si="1359"/>
        <v>1.2700909453000002</v>
      </c>
      <c r="CC81" s="60">
        <v>48.251736999999999</v>
      </c>
      <c r="CD81" s="62">
        <v>1215.9437724000002</v>
      </c>
      <c r="CE81" s="123">
        <v>54.62</v>
      </c>
      <c r="CF81" s="60">
        <v>3.9872599999999996</v>
      </c>
      <c r="CG81" s="61">
        <f t="shared" si="1360"/>
        <v>2.3336156856799999</v>
      </c>
      <c r="CH81" s="61">
        <f t="shared" si="1361"/>
        <v>7.7133544700000001E-2</v>
      </c>
      <c r="CI81" s="60">
        <v>2.9303629999999998</v>
      </c>
      <c r="CJ81" s="124">
        <v>73.84514759999999</v>
      </c>
      <c r="CK81" s="128">
        <v>1271.5745527838703</v>
      </c>
      <c r="CL81" s="129">
        <v>279.74640161245145</v>
      </c>
      <c r="CM81" s="129">
        <v>124.53756703373401</v>
      </c>
      <c r="CN81" s="130">
        <v>77.977477469406509</v>
      </c>
      <c r="CO81" s="131">
        <f t="shared" si="1489"/>
        <v>38.010121392462203</v>
      </c>
      <c r="CP81" s="129">
        <v>855.83179214484244</v>
      </c>
      <c r="CQ81" s="131">
        <f t="shared" si="1362"/>
        <v>84.705095795743645</v>
      </c>
      <c r="CR81" s="129">
        <v>267.82400103380701</v>
      </c>
      <c r="CS81" s="129">
        <v>184.8137779900577</v>
      </c>
      <c r="CT81" s="131">
        <f t="shared" si="1363"/>
        <v>3.5752225352176663</v>
      </c>
      <c r="CU81" s="131">
        <f t="shared" si="1364"/>
        <v>108.16559021668509</v>
      </c>
      <c r="CV81" s="129">
        <f t="shared" si="1490"/>
        <v>2716.5040915649556</v>
      </c>
      <c r="CW81" s="124">
        <f t="shared" si="1491"/>
        <v>3422.795155371844</v>
      </c>
      <c r="CX81" s="123">
        <v>50.316200000000002</v>
      </c>
      <c r="CY81" s="60">
        <v>3.6730825999999999</v>
      </c>
      <c r="CZ81" s="60">
        <f t="shared" si="1365"/>
        <v>7.1055782897E-2</v>
      </c>
      <c r="DA81" s="60">
        <f t="shared" si="1366"/>
        <v>2.1497377071367998</v>
      </c>
      <c r="DB81" s="60">
        <v>2.69946413</v>
      </c>
      <c r="DC81" s="124">
        <v>68.026496076000001</v>
      </c>
      <c r="DD81" s="123">
        <v>1.6008000000000002</v>
      </c>
      <c r="DE81" s="60">
        <v>0.1168584</v>
      </c>
      <c r="DF81" s="60">
        <f t="shared" si="1367"/>
        <v>2.2606257480000001E-3</v>
      </c>
      <c r="DG81" s="60">
        <f t="shared" si="1368"/>
        <v>6.8393482051200008E-2</v>
      </c>
      <c r="DH81" s="60">
        <v>8.5882920000000001E-2</v>
      </c>
      <c r="DI81" s="124">
        <v>2.1642495840000002</v>
      </c>
      <c r="DJ81" s="59">
        <v>71.267877431504004</v>
      </c>
      <c r="DK81" s="60">
        <v>15.67893303493088</v>
      </c>
      <c r="DL81" s="60">
        <v>1.1750372807008129</v>
      </c>
      <c r="DM81" s="60">
        <v>47.967058708906066</v>
      </c>
      <c r="DN81" s="60">
        <f t="shared" si="1369"/>
        <v>4.7474916686552691</v>
      </c>
      <c r="DO81" s="60">
        <f t="shared" si="1370"/>
        <v>15.010811352365064</v>
      </c>
      <c r="DP81" s="60">
        <v>9.9344901712910492</v>
      </c>
      <c r="DQ81" s="60">
        <f t="shared" si="1371"/>
        <v>0.19218271236362536</v>
      </c>
      <c r="DR81" s="60">
        <f t="shared" si="1372"/>
        <v>5.8143391935711701</v>
      </c>
      <c r="DS81" s="60">
        <v>7.301169831366642</v>
      </c>
      <c r="DT81" s="62">
        <v>183.98947975043933</v>
      </c>
      <c r="DU81" s="123">
        <v>138.13</v>
      </c>
      <c r="DV81" s="60">
        <v>30.3886</v>
      </c>
      <c r="DW81" s="60">
        <v>92.96881089</v>
      </c>
      <c r="DX81" s="60">
        <f t="shared" si="1373"/>
        <v>9.2014950890268601</v>
      </c>
      <c r="DY81" s="60">
        <f t="shared" si="1374"/>
        <v>29.093659679916598</v>
      </c>
      <c r="DZ81" s="60">
        <v>2.69706398175</v>
      </c>
      <c r="EA81" s="60">
        <v>0.65205661424583305</v>
      </c>
      <c r="EB81" s="60"/>
      <c r="EC81" s="60">
        <v>19.333066798477692</v>
      </c>
      <c r="ED81" s="60">
        <f t="shared" si="1375"/>
        <v>0.37399817721655099</v>
      </c>
      <c r="EE81" s="60">
        <f t="shared" si="1376"/>
        <v>11.315025339011441</v>
      </c>
      <c r="EF81" s="60">
        <v>14.208479914223677</v>
      </c>
      <c r="EG81" s="124">
        <v>358.05369383843663</v>
      </c>
      <c r="EH81" s="128">
        <v>934.88235198412713</v>
      </c>
      <c r="EI81" s="129">
        <v>205.67411743650797</v>
      </c>
      <c r="EJ81" s="129">
        <v>1097.4063244831007</v>
      </c>
      <c r="EK81" s="129">
        <v>629.22537164997266</v>
      </c>
      <c r="EL81" s="129">
        <f t="shared" si="1377"/>
        <v>62.276951933684401</v>
      </c>
      <c r="EM81" s="129">
        <v>196.90978780414244</v>
      </c>
      <c r="EN81" s="129">
        <v>209.30473608542061</v>
      </c>
      <c r="EO81" s="129">
        <f t="shared" si="1378"/>
        <v>4.0490001195724616</v>
      </c>
      <c r="EP81" s="129">
        <f t="shared" si="1379"/>
        <v>122.49936427924196</v>
      </c>
      <c r="EQ81" s="129">
        <v>3076.4929016391288</v>
      </c>
      <c r="ER81" s="124">
        <v>3876.3810560653023</v>
      </c>
      <c r="ES81" s="123">
        <v>144.91</v>
      </c>
      <c r="ET81" s="60">
        <v>31.880199999999999</v>
      </c>
      <c r="EU81" s="60">
        <v>97.532110230000001</v>
      </c>
      <c r="EV81" s="60">
        <f t="shared" si="1380"/>
        <v>9.653143077904021</v>
      </c>
      <c r="EW81" s="60">
        <f t="shared" si="1381"/>
        <v>30.521698575376199</v>
      </c>
      <c r="EX81" s="60">
        <v>10.833379499399999</v>
      </c>
      <c r="EY81" s="60">
        <v>20.816365350246201</v>
      </c>
      <c r="EZ81" s="60">
        <f t="shared" si="1382"/>
        <v>0.40269258770051281</v>
      </c>
      <c r="FA81" s="60">
        <f t="shared" si="1383"/>
        <v>12.183152515807894</v>
      </c>
      <c r="FB81" s="60">
        <v>15.2986027539823</v>
      </c>
      <c r="FC81" s="124">
        <v>385.52478940035417</v>
      </c>
      <c r="FD81" s="123">
        <v>0.83333333333333293</v>
      </c>
      <c r="FE81" s="60">
        <v>6.0833333333333302E-2</v>
      </c>
      <c r="FF81" s="60">
        <f t="shared" si="1384"/>
        <v>1.1768208333333328E-3</v>
      </c>
      <c r="FG81" s="60">
        <f t="shared" si="1385"/>
        <v>3.5603803333333316E-2</v>
      </c>
      <c r="FH81" s="60">
        <v>4.4708333333333301E-2</v>
      </c>
      <c r="FI81" s="124">
        <v>1.1266499999999995</v>
      </c>
      <c r="FJ81" s="123">
        <v>1820.2414533333399</v>
      </c>
      <c r="FK81" s="60">
        <v>132.87762609333399</v>
      </c>
      <c r="FL81" s="60">
        <f t="shared" si="1386"/>
        <v>2.570517676775546</v>
      </c>
      <c r="FM81" s="60">
        <f t="shared" si="1387"/>
        <v>77.769022468393402</v>
      </c>
      <c r="FN81" s="60">
        <v>97.656000000000006</v>
      </c>
      <c r="FO81" s="124">
        <v>2460.9300953120087</v>
      </c>
      <c r="FP81" s="123">
        <v>1476.8693333333288</v>
      </c>
      <c r="FQ81" s="60">
        <v>107.811461333333</v>
      </c>
      <c r="FR81" s="60">
        <f t="shared" si="1388"/>
        <v>2.0856127194933269</v>
      </c>
      <c r="FS81" s="60">
        <f t="shared" si="1389"/>
        <v>63.098598351637136</v>
      </c>
      <c r="FT81" s="60">
        <v>79.234039733333304</v>
      </c>
      <c r="FU81" s="62">
        <v>1996.6978012799939</v>
      </c>
      <c r="FV81" s="132">
        <f t="shared" si="1492"/>
        <v>5561.4734342833917</v>
      </c>
      <c r="FW81" s="133">
        <f t="shared" si="1493"/>
        <v>1322.1040953185229</v>
      </c>
      <c r="FX81" s="133">
        <f t="shared" si="1494"/>
        <v>110.48853072288881</v>
      </c>
      <c r="FY81" s="133">
        <f t="shared" si="1495"/>
        <v>626.9514999999999</v>
      </c>
      <c r="FZ81" s="133">
        <f t="shared" si="1496"/>
        <v>899.38</v>
      </c>
      <c r="GA81" s="133">
        <f t="shared" si="1497"/>
        <v>54.62</v>
      </c>
      <c r="GB81" s="133">
        <f t="shared" si="1498"/>
        <v>50.316200000000002</v>
      </c>
      <c r="GC81" s="133">
        <f t="shared" si="1499"/>
        <v>1.6008000000000002</v>
      </c>
      <c r="GD81" s="133">
        <f t="shared" si="1500"/>
        <v>1820.2414533333399</v>
      </c>
      <c r="GE81" s="133">
        <f t="shared" si="1501"/>
        <v>1476.8693333333288</v>
      </c>
      <c r="GF81" s="133">
        <f t="shared" si="1502"/>
        <v>3068.1638880837213</v>
      </c>
      <c r="GG81" s="134">
        <f t="shared" si="1503"/>
        <v>1171.3844727070421</v>
      </c>
      <c r="GH81" s="134">
        <f t="shared" si="1504"/>
        <v>303.66845265919824</v>
      </c>
      <c r="GI81" s="133">
        <f t="shared" si="1505"/>
        <v>1094.431659383165</v>
      </c>
      <c r="GJ81" s="134">
        <f t="shared" si="1506"/>
        <v>781.45371067711676</v>
      </c>
      <c r="GK81" s="135">
        <f t="shared" si="1507"/>
        <v>21.171780450767326</v>
      </c>
      <c r="GL81" s="132">
        <f t="shared" si="1508"/>
        <v>16086.640894458358</v>
      </c>
      <c r="GM81" s="136">
        <f t="shared" si="1509"/>
        <v>20269.167527017529</v>
      </c>
      <c r="GN81" s="114">
        <f t="shared" si="1510"/>
        <v>16982.680805737531</v>
      </c>
      <c r="GO81" s="115">
        <f t="shared" si="1511"/>
        <v>9308.3823782840918</v>
      </c>
      <c r="GP81" s="115">
        <f t="shared" si="1512"/>
        <v>544.18886754543496</v>
      </c>
      <c r="GQ81" s="30">
        <f t="shared" si="1513"/>
        <v>0.54811030630330704</v>
      </c>
      <c r="GR81" s="31">
        <f t="shared" si="1514"/>
        <v>3.2043755268696031E-2</v>
      </c>
      <c r="GS81" s="137">
        <f t="shared" si="1390"/>
        <v>1.0908524626888492</v>
      </c>
      <c r="GT81" s="116">
        <f t="shared" si="1515"/>
        <v>20269.167527017529</v>
      </c>
      <c r="GU81" s="115">
        <f t="shared" si="1516"/>
        <v>9468.0326382611129</v>
      </c>
      <c r="GV81" s="115">
        <f t="shared" si="1517"/>
        <v>548.51424242939652</v>
      </c>
      <c r="GW81" s="24">
        <f t="shared" si="1518"/>
        <v>0.46711502214586853</v>
      </c>
      <c r="GX81" s="117">
        <f t="shared" si="1519"/>
        <v>2.7061508160029831E-2</v>
      </c>
      <c r="GY81" s="137">
        <f t="shared" si="1391"/>
        <v>1.0773887515842464</v>
      </c>
      <c r="GZ81" s="114">
        <f t="shared" si="1520"/>
        <v>13373.657397018016</v>
      </c>
      <c r="HA81" s="115">
        <f t="shared" si="1521"/>
        <v>7237.1046388764971</v>
      </c>
      <c r="HB81" s="115">
        <f t="shared" si="1522"/>
        <v>363.30688866470155</v>
      </c>
      <c r="HC81" s="30">
        <f t="shared" si="1523"/>
        <v>0.54114625670687411</v>
      </c>
      <c r="HD81" s="31">
        <f t="shared" si="1524"/>
        <v>2.7165858813289902E-2</v>
      </c>
      <c r="HE81" s="137">
        <f t="shared" si="1392"/>
        <v>1.0890056099561458</v>
      </c>
      <c r="HF81" s="114">
        <f t="shared" si="1525"/>
        <v>16013.511434065571</v>
      </c>
      <c r="HG81" s="115">
        <f t="shared" si="1526"/>
        <v>9261.3022726054878</v>
      </c>
      <c r="HH81" s="115">
        <f t="shared" si="1527"/>
        <v>452.29377657553448</v>
      </c>
      <c r="HI81" s="30">
        <f t="shared" si="1528"/>
        <v>0.57834300182931164</v>
      </c>
      <c r="HJ81" s="31">
        <f t="shared" si="1529"/>
        <v>2.8244509546692498E-2</v>
      </c>
      <c r="HK81" s="138">
        <f t="shared" si="1393"/>
        <v>1.0950014229154359</v>
      </c>
      <c r="HL81" s="29">
        <f t="shared" si="1530"/>
        <v>3.8666430305072623</v>
      </c>
      <c r="HM81" s="30">
        <f t="shared" si="1531"/>
        <v>4.6214663499552797</v>
      </c>
      <c r="HN81" s="30">
        <f t="shared" si="1532"/>
        <v>2.9690648949844349</v>
      </c>
      <c r="HO81" s="31">
        <f t="shared" si="1533"/>
        <v>3.640770231051532</v>
      </c>
      <c r="HR81" s="32">
        <f t="shared" si="1534"/>
        <v>1606.5060585150716</v>
      </c>
      <c r="HS81" s="33">
        <f t="shared" si="1394"/>
        <v>1858.2455578843833</v>
      </c>
      <c r="HT81" s="33">
        <f t="shared" si="1535"/>
        <v>70.624514214946785</v>
      </c>
      <c r="HU81" s="33">
        <f t="shared" si="1395"/>
        <v>81.564251466842052</v>
      </c>
      <c r="HV81" s="33">
        <f t="shared" si="1536"/>
        <v>2095.1222516250432</v>
      </c>
      <c r="HW81" s="30">
        <f t="shared" si="1537"/>
        <v>0.76678392264175255</v>
      </c>
      <c r="HX81" s="31">
        <f t="shared" si="1538"/>
        <v>3.3709018249492684E-2</v>
      </c>
      <c r="HY81" s="139">
        <f t="shared" si="1396"/>
        <v>1.1253765676048091</v>
      </c>
      <c r="HZ81" s="32">
        <f t="shared" si="1539"/>
        <v>1528.4974213027929</v>
      </c>
      <c r="IA81" s="33">
        <f t="shared" si="1397"/>
        <v>1768.0129672209407</v>
      </c>
      <c r="IB81" s="33">
        <f t="shared" si="1540"/>
        <v>67.703804514706761</v>
      </c>
      <c r="IC81" s="33">
        <f t="shared" si="1398"/>
        <v>78.19112383403484</v>
      </c>
      <c r="ID81" s="33">
        <f t="shared" si="1541"/>
        <v>2049.9135432644143</v>
      </c>
      <c r="IE81" s="30">
        <f t="shared" si="1542"/>
        <v>0.74563994482846097</v>
      </c>
      <c r="IF81" s="31">
        <f t="shared" si="1543"/>
        <v>3.3027639012956057E-2</v>
      </c>
      <c r="IG81" s="139">
        <f t="shared" si="1399"/>
        <v>1.1219577606377269</v>
      </c>
      <c r="IH81" s="32">
        <f t="shared" si="1544"/>
        <v>37.365163236987918</v>
      </c>
      <c r="II81" s="33">
        <f t="shared" si="1400"/>
        <v>43.220284316223925</v>
      </c>
      <c r="IJ81" s="33">
        <f t="shared" si="1545"/>
        <v>72.932611880873353</v>
      </c>
      <c r="IK81" s="33">
        <f t="shared" si="1401"/>
        <v>84.229873461220635</v>
      </c>
      <c r="IL81" s="33">
        <f t="shared" si="1546"/>
        <v>769.18204100949231</v>
      </c>
      <c r="IM81" s="30">
        <f t="shared" si="1547"/>
        <v>4.8577789450139804E-2</v>
      </c>
      <c r="IN81" s="31">
        <f t="shared" si="1548"/>
        <v>9.4818401876823472E-2</v>
      </c>
      <c r="IO81" s="139">
        <f t="shared" si="1402"/>
        <v>1.0222995100575569</v>
      </c>
      <c r="IP81" s="32">
        <f t="shared" si="1549"/>
        <v>18.28395610196484</v>
      </c>
      <c r="IQ81" s="33">
        <f t="shared" si="1403"/>
        <v>21.149052023142733</v>
      </c>
      <c r="IR81" s="33">
        <f t="shared" si="1550"/>
        <v>0.80259001703305399</v>
      </c>
      <c r="IS81" s="33">
        <f t="shared" si="1404"/>
        <v>0.92691121067147408</v>
      </c>
      <c r="IT81" s="33">
        <f t="shared" si="1551"/>
        <v>25.218033603867401</v>
      </c>
      <c r="IU81" s="30">
        <f t="shared" si="1552"/>
        <v>0.72503496462788597</v>
      </c>
      <c r="IV81" s="31">
        <f t="shared" si="1553"/>
        <v>3.182603487807114E-2</v>
      </c>
      <c r="IW81" s="139">
        <f t="shared" si="1405"/>
        <v>1.118542831759803</v>
      </c>
      <c r="IX81" s="32">
        <f t="shared" si="1554"/>
        <v>46.879254411790399</v>
      </c>
      <c r="IY81" s="33">
        <f t="shared" si="1406"/>
        <v>54.225233578117958</v>
      </c>
      <c r="IZ81" s="33">
        <f t="shared" si="1555"/>
        <v>1.2700909453000002</v>
      </c>
      <c r="JA81" s="33">
        <f t="shared" si="1407"/>
        <v>1.4668280327269703</v>
      </c>
      <c r="JB81" s="33">
        <f t="shared" si="1556"/>
        <v>965.03474000000006</v>
      </c>
      <c r="JC81" s="30">
        <f t="shared" si="1557"/>
        <v>4.857778945013979E-2</v>
      </c>
      <c r="JD81" s="31">
        <f t="shared" si="1558"/>
        <v>1.3161090400745574E-3</v>
      </c>
      <c r="JE81" s="139">
        <f t="shared" si="1559"/>
        <v>1.0078160048971445</v>
      </c>
      <c r="JF81" s="32">
        <f t="shared" si="1560"/>
        <v>2.8470111365295998</v>
      </c>
      <c r="JG81" s="33">
        <f t="shared" si="1408"/>
        <v>3.2931377816237881</v>
      </c>
      <c r="JH81" s="33">
        <f t="shared" si="1561"/>
        <v>7.7133544700000001E-2</v>
      </c>
      <c r="JI81" s="33">
        <f t="shared" si="1409"/>
        <v>8.9081530774029999E-2</v>
      </c>
      <c r="JJ81" s="33">
        <f t="shared" si="1562"/>
        <v>58.607259999999989</v>
      </c>
      <c r="JK81" s="30">
        <f t="shared" ref="JK81:JK99" si="1652">JF81/JJ81</f>
        <v>4.8577789450139804E-2</v>
      </c>
      <c r="JL81" s="31">
        <f t="shared" ref="JL81:JL99" si="1653">JH81/JJ81</f>
        <v>1.3161090400745576E-3</v>
      </c>
      <c r="JM81" s="139">
        <f t="shared" ref="JM81:JM99" si="1654">1+JK81*(JI81*$GW$6-JI81)/JI81+JL81*(JJ81*$GX$6-JJ81)/JJ81</f>
        <v>1.0078160048971445</v>
      </c>
      <c r="JN81" s="32">
        <f t="shared" si="1563"/>
        <v>2010.0282557219221</v>
      </c>
      <c r="JO81" s="33">
        <f t="shared" si="1410"/>
        <v>2324.9996833935475</v>
      </c>
      <c r="JP81" s="33">
        <f t="shared" si="1564"/>
        <v>126.29043972342352</v>
      </c>
      <c r="JQ81" s="33">
        <f t="shared" si="1411"/>
        <v>145.85282883658184</v>
      </c>
      <c r="JR81" s="33">
        <f t="shared" si="1565"/>
        <v>2716.5040915649556</v>
      </c>
      <c r="JS81" s="30">
        <f t="shared" si="1566"/>
        <v>0.73993198168310559</v>
      </c>
      <c r="JT81" s="31">
        <f t="shared" si="1567"/>
        <v>4.6490060558189196E-2</v>
      </c>
      <c r="JU81" s="139">
        <f t="shared" si="1412"/>
        <v>1.1231486519102063</v>
      </c>
      <c r="JV81" s="32">
        <f t="shared" si="1568"/>
        <v>2.6226800027068955</v>
      </c>
      <c r="JW81" s="33">
        <f t="shared" si="1413"/>
        <v>3.0336539591310663</v>
      </c>
      <c r="JX81" s="33">
        <f t="shared" si="1569"/>
        <v>7.1055782897E-2</v>
      </c>
      <c r="JY81" s="33">
        <f t="shared" si="1414"/>
        <v>8.2062323667745296E-2</v>
      </c>
      <c r="JZ81" s="33">
        <f t="shared" si="1570"/>
        <v>53.989282599999996</v>
      </c>
      <c r="KA81" s="30">
        <f t="shared" si="1571"/>
        <v>4.857778945013979E-2</v>
      </c>
      <c r="KB81" s="31">
        <f t="shared" si="1572"/>
        <v>1.3161090400745574E-3</v>
      </c>
      <c r="KC81" s="139">
        <f t="shared" si="1415"/>
        <v>1.0078160048971445</v>
      </c>
      <c r="KD81" s="32">
        <f t="shared" si="1573"/>
        <v>8.3440048102464012E-2</v>
      </c>
      <c r="KE81" s="33">
        <f t="shared" si="1416"/>
        <v>9.6515103640120128E-2</v>
      </c>
      <c r="KF81" s="33">
        <f t="shared" si="1574"/>
        <v>2.2606257480000001E-3</v>
      </c>
      <c r="KG81" s="33">
        <f t="shared" si="1417"/>
        <v>2.6107966763652003E-3</v>
      </c>
      <c r="KH81" s="33">
        <f t="shared" si="1575"/>
        <v>1.7176584000000004</v>
      </c>
      <c r="KI81" s="30">
        <f t="shared" si="1576"/>
        <v>4.857778945013979E-2</v>
      </c>
      <c r="KJ81" s="31">
        <f t="shared" si="1577"/>
        <v>1.3161090400745572E-3</v>
      </c>
      <c r="KK81" s="139">
        <f t="shared" si="1418"/>
        <v>1.0078160048971445</v>
      </c>
      <c r="KL81" s="32">
        <f t="shared" si="1578"/>
        <v>112.35349413247708</v>
      </c>
      <c r="KM81" s="33">
        <f t="shared" si="1419"/>
        <v>129.95928666303624</v>
      </c>
      <c r="KN81" s="33">
        <f t="shared" si="1579"/>
        <v>4.9396743810188948</v>
      </c>
      <c r="KO81" s="33">
        <f t="shared" si="1420"/>
        <v>5.7048299426387219</v>
      </c>
      <c r="KP81" s="33">
        <f t="shared" si="1580"/>
        <v>146.0233966273328</v>
      </c>
      <c r="KQ81" s="30">
        <f t="shared" si="1581"/>
        <v>0.76942117994430115</v>
      </c>
      <c r="KR81" s="31">
        <f t="shared" si="1582"/>
        <v>3.3827965210434519E-2</v>
      </c>
      <c r="KS81" s="139">
        <f t="shared" si="1421"/>
        <v>1.1258082507083684</v>
      </c>
      <c r="KT81" s="32">
        <f t="shared" si="1583"/>
        <v>217.8171957230922</v>
      </c>
      <c r="KU81" s="33">
        <f t="shared" si="1422"/>
        <v>251.94915029290075</v>
      </c>
      <c r="KV81" s="33">
        <f t="shared" si="1584"/>
        <v>9.5754932662434111</v>
      </c>
      <c r="KW81" s="33">
        <f t="shared" si="1423"/>
        <v>11.058737173184516</v>
      </c>
      <c r="KX81" s="33">
        <f t="shared" si="1585"/>
        <v>284.16959828447352</v>
      </c>
      <c r="KY81" s="30">
        <f t="shared" si="1586"/>
        <v>0.76650421803757507</v>
      </c>
      <c r="KZ81" s="31">
        <f t="shared" si="1587"/>
        <v>3.3696402866634861E-2</v>
      </c>
      <c r="LA81" s="139">
        <f t="shared" si="1424"/>
        <v>1.12533078377053</v>
      </c>
      <c r="LB81" s="32">
        <f t="shared" si="1588"/>
        <v>1530.235634962364</v>
      </c>
      <c r="LC81" s="33">
        <f t="shared" si="1425"/>
        <v>1770.0235589609665</v>
      </c>
      <c r="LD81" s="33">
        <f t="shared" si="1589"/>
        <v>66.325952053256856</v>
      </c>
      <c r="LE81" s="33">
        <f t="shared" si="1426"/>
        <v>76.599842026306348</v>
      </c>
      <c r="LF81" s="33">
        <f t="shared" si="1590"/>
        <v>3076.4929016391288</v>
      </c>
      <c r="LG81" s="30">
        <f t="shared" si="1591"/>
        <v>0.49739612080595658</v>
      </c>
      <c r="LH81" s="31">
        <f t="shared" si="1592"/>
        <v>2.1558948508517268E-2</v>
      </c>
      <c r="LI81" s="139">
        <f t="shared" si="1427"/>
        <v>1.0812814532542627</v>
      </c>
      <c r="LJ81" s="32">
        <f t="shared" si="1593"/>
        <v>228.89011833124459</v>
      </c>
      <c r="LK81" s="33">
        <f t="shared" si="1428"/>
        <v>264.75719987375061</v>
      </c>
      <c r="LL81" s="33">
        <f t="shared" si="1594"/>
        <v>10.055835665604533</v>
      </c>
      <c r="LM81" s="33">
        <f t="shared" si="1429"/>
        <v>11.613484610206676</v>
      </c>
      <c r="LN81" s="33">
        <f t="shared" si="1595"/>
        <v>305.97205507964617</v>
      </c>
      <c r="LO81" s="30">
        <f t="shared" si="1596"/>
        <v>0.74807523932753683</v>
      </c>
      <c r="LP81" s="31">
        <f t="shared" si="1597"/>
        <v>3.2865209415895665E-2</v>
      </c>
      <c r="LQ81" s="139">
        <f t="shared" si="1430"/>
        <v>1.1223142109411475</v>
      </c>
      <c r="LR81" s="32">
        <f t="shared" si="1598"/>
        <v>4.3436640066666643E-2</v>
      </c>
      <c r="LS81" s="33">
        <f t="shared" si="1431"/>
        <v>5.0243161565113312E-2</v>
      </c>
      <c r="LT81" s="33">
        <f t="shared" si="1599"/>
        <v>1.1768208333333328E-3</v>
      </c>
      <c r="LU81" s="33">
        <f t="shared" si="1432"/>
        <v>1.359110380416666E-3</v>
      </c>
      <c r="LV81" s="33">
        <f t="shared" si="1600"/>
        <v>0.89416666666666633</v>
      </c>
      <c r="LW81" s="30">
        <f t="shared" si="1601"/>
        <v>4.857778945013979E-2</v>
      </c>
      <c r="LX81" s="31">
        <f t="shared" si="1602"/>
        <v>1.3161090400745572E-3</v>
      </c>
      <c r="LY81" s="139">
        <f t="shared" si="1433"/>
        <v>1.0078160048971445</v>
      </c>
      <c r="LZ81" s="32">
        <f t="shared" si="1603"/>
        <v>94.878207411439945</v>
      </c>
      <c r="MA81" s="33">
        <f t="shared" si="1434"/>
        <v>109.74562251281259</v>
      </c>
      <c r="MB81" s="33">
        <f t="shared" si="1604"/>
        <v>2.570517676775546</v>
      </c>
      <c r="MC81" s="33">
        <f t="shared" si="1435"/>
        <v>2.9686908649080781</v>
      </c>
      <c r="MD81" s="33">
        <f t="shared" si="1605"/>
        <v>1953.119123263499</v>
      </c>
      <c r="ME81" s="30">
        <f t="shared" si="1606"/>
        <v>4.8577788359834589E-2</v>
      </c>
      <c r="MF81" s="31">
        <f t="shared" si="1607"/>
        <v>1.3161090105351207E-3</v>
      </c>
      <c r="MG81" s="139">
        <f t="shared" si="1436"/>
        <v>1.007816004721718</v>
      </c>
      <c r="MH81" s="32">
        <f t="shared" si="1608"/>
        <v>76.980289988997299</v>
      </c>
      <c r="MI81" s="33">
        <f t="shared" si="1437"/>
        <v>89.043101430273182</v>
      </c>
      <c r="MJ81" s="33">
        <f t="shared" si="1609"/>
        <v>2.0856127194933269</v>
      </c>
      <c r="MK81" s="33">
        <f t="shared" si="1438"/>
        <v>2.4086741297428436</v>
      </c>
      <c r="ML81" s="33">
        <f t="shared" si="1610"/>
        <v>1584.6807946666618</v>
      </c>
      <c r="MM81" s="30">
        <f t="shared" si="1611"/>
        <v>4.857778945013979E-2</v>
      </c>
      <c r="MN81" s="31">
        <f t="shared" si="1612"/>
        <v>1.3161090400745574E-3</v>
      </c>
      <c r="MO81" s="139">
        <f t="shared" si="1613"/>
        <v>1.0078160048971445</v>
      </c>
      <c r="MP81" s="34">
        <v>3.5446067756737234</v>
      </c>
      <c r="MQ81" s="35">
        <v>4.2895067756737237</v>
      </c>
      <c r="MR81" s="35">
        <v>2.726399999999999</v>
      </c>
      <c r="MS81" s="36">
        <v>3.3248999999999991</v>
      </c>
      <c r="MT81" s="34">
        <f t="shared" si="1614"/>
        <v>1.0908524626888492</v>
      </c>
      <c r="MU81" s="35">
        <f t="shared" si="1615"/>
        <v>1.0773887515842464</v>
      </c>
      <c r="MV81" s="35">
        <f t="shared" si="1616"/>
        <v>1.0890056099561458</v>
      </c>
      <c r="MW81" s="36">
        <f t="shared" si="1617"/>
        <v>1.0950014229154359</v>
      </c>
      <c r="MX81" s="41">
        <f t="shared" si="1618"/>
        <v>3.8666430305072623</v>
      </c>
      <c r="MY81" s="271">
        <f t="shared" si="1619"/>
        <v>4.6214663499552797</v>
      </c>
      <c r="MZ81" s="42">
        <f t="shared" si="1620"/>
        <v>2.9690648949844349</v>
      </c>
      <c r="NA81" s="140">
        <f t="shared" si="1621"/>
        <v>3.640770231051532</v>
      </c>
      <c r="NB81" s="34">
        <f t="shared" si="1622"/>
        <v>1.0910037315338483</v>
      </c>
      <c r="NC81" s="35">
        <f t="shared" si="1623"/>
        <v>1.0774901644495358</v>
      </c>
      <c r="ND81" s="35">
        <f t="shared" si="1624"/>
        <v>1.0889947235332835</v>
      </c>
      <c r="NE81" s="141">
        <f t="shared" si="1625"/>
        <v>1.0955436524264257</v>
      </c>
      <c r="NF81" s="37">
        <f t="shared" si="1626"/>
        <v>3.867179219080195</v>
      </c>
      <c r="NG81" s="38">
        <f t="shared" si="1439"/>
        <v>4.6219013611280788</v>
      </c>
      <c r="NH81" s="38">
        <f t="shared" si="1627"/>
        <v>2.9690352142411434</v>
      </c>
      <c r="NI81" s="39">
        <f t="shared" si="1440"/>
        <v>3.6425730899526219</v>
      </c>
      <c r="NJ81" s="118">
        <f t="shared" si="1628"/>
        <v>-5.3618857293269429E-4</v>
      </c>
      <c r="NK81" s="118">
        <f t="shared" si="1629"/>
        <v>-4.3501117279909352E-4</v>
      </c>
      <c r="NL81" s="118">
        <f t="shared" si="1630"/>
        <v>2.9680743291571332E-5</v>
      </c>
      <c r="NM81" s="118">
        <f t="shared" si="1631"/>
        <v>-1.8028589010898877E-3</v>
      </c>
      <c r="NN81" s="119">
        <f t="shared" si="1632"/>
        <v>0.67353787571147827</v>
      </c>
      <c r="NO81" s="120">
        <f t="shared" si="1633"/>
        <v>0.59093515252789075</v>
      </c>
      <c r="NP81" s="120">
        <f t="shared" si="1634"/>
        <v>0.22460612912757377</v>
      </c>
      <c r="NQ81" s="120">
        <f t="shared" si="1635"/>
        <v>7.2705284064387187E-3</v>
      </c>
      <c r="NR81" s="120">
        <f>R81*JE81+0.004</f>
        <v>0.28175409094965304</v>
      </c>
      <c r="NS81" s="120">
        <f t="shared" si="1637"/>
        <v>1.6830527281782314E-2</v>
      </c>
      <c r="NT81" s="120">
        <f t="shared" si="1638"/>
        <v>0.78294692524660492</v>
      </c>
      <c r="NU81" s="120">
        <f t="shared" si="1639"/>
        <v>1.4008642468070308E-2</v>
      </c>
      <c r="NV81" s="120">
        <f t="shared" si="1640"/>
        <v>5.0390800244857223E-4</v>
      </c>
      <c r="NW81" s="120">
        <f t="shared" si="1641"/>
        <v>4.2330390226634658E-2</v>
      </c>
      <c r="NX81" s="120">
        <f t="shared" si="1642"/>
        <v>8.2149147215248686E-2</v>
      </c>
      <c r="NY81" s="120">
        <f t="shared" si="1643"/>
        <v>0.85475298879749462</v>
      </c>
      <c r="NZ81" s="120">
        <f t="shared" si="1644"/>
        <v>8.8213896979974199E-2</v>
      </c>
      <c r="OA81" s="120">
        <f t="shared" si="1645"/>
        <v>2.0156320097942891E-4</v>
      </c>
      <c r="OB81" s="120">
        <f t="shared" si="1646"/>
        <v>0.50572207116935808</v>
      </c>
      <c r="OC81" s="121">
        <f t="shared" si="1647"/>
        <v>0.45613752381644762</v>
      </c>
      <c r="OD81" s="4"/>
      <c r="OE81" s="4">
        <f t="shared" si="1441"/>
        <v>20386.212362922728</v>
      </c>
      <c r="OF81" s="4"/>
      <c r="OG81" s="4"/>
      <c r="OH81" s="4">
        <f t="shared" si="1442"/>
        <v>1462.858273758831</v>
      </c>
      <c r="OI81" s="4"/>
      <c r="OJ81" s="583">
        <f t="shared" si="1443"/>
        <v>20386.212362922728</v>
      </c>
      <c r="OK81" s="284">
        <f t="shared" si="1444"/>
        <v>1133.2188000000001</v>
      </c>
      <c r="OL81" s="584">
        <f t="shared" ref="OL81:OL82" si="1655">OK81/OJ81</f>
        <v>5.5587510805147566E-2</v>
      </c>
      <c r="OM81" s="585">
        <f t="shared" si="1467"/>
        <v>2121.87</v>
      </c>
      <c r="ON81" s="284">
        <f t="shared" ref="ON81:ON82" si="1656">OM81*1.05</f>
        <v>2227.9634999999998</v>
      </c>
      <c r="OO81" s="33">
        <f t="shared" ref="OO81:OO82" si="1657">ON81/OK81</f>
        <v>1.9660488336409523</v>
      </c>
      <c r="OP81" s="586">
        <f t="shared" si="481"/>
        <v>5.3700249978316641E-2</v>
      </c>
      <c r="OQ81" s="33">
        <f t="shared" si="1445"/>
        <v>0.24817389825897695</v>
      </c>
      <c r="OR81" s="39">
        <f t="shared" si="1446"/>
        <v>0.52992798920862993</v>
      </c>
      <c r="OS81" s="587">
        <f t="shared" ref="OS81:OS82" si="1658">OJ81</f>
        <v>20386.212362922728</v>
      </c>
      <c r="OT81" s="284">
        <f t="shared" si="1487"/>
        <v>68.82119999999999</v>
      </c>
      <c r="OU81" s="584">
        <f t="shared" ref="OU81:OU82" si="1659">OT81/OS81</f>
        <v>3.3758698661046048E-3</v>
      </c>
      <c r="OV81" s="585">
        <f t="shared" si="1472"/>
        <v>151.1</v>
      </c>
      <c r="OW81" s="284">
        <f t="shared" ref="OW81:OW82" si="1660">OV81*1.05</f>
        <v>158.655</v>
      </c>
      <c r="OX81" s="33">
        <f t="shared" ref="OX81:OX82" si="1661">OW81/OT81</f>
        <v>2.3053216160136705</v>
      </c>
      <c r="OY81" s="30">
        <f t="shared" ref="OY81:OY84" si="1662">OU81*(OW81-OT81)/OT81</f>
        <v>4.4065959090755164E-3</v>
      </c>
      <c r="OZ81" s="33">
        <f>(1+OY81)*MY81-MY81</f>
        <v>2.0364934711643023E-2</v>
      </c>
      <c r="PA81" s="588">
        <f>OZ81+NS81</f>
        <v>3.7195461993425341E-2</v>
      </c>
      <c r="PB81" s="32">
        <f t="shared" si="1447"/>
        <v>4.6214663499552797</v>
      </c>
      <c r="PC81" s="589">
        <f t="shared" si="1448"/>
        <v>1.0581068458873921</v>
      </c>
      <c r="PD81" s="590">
        <f t="shared" si="1474"/>
        <v>4.8900051829258997</v>
      </c>
      <c r="PE81" s="591">
        <f t="shared" si="1450"/>
        <v>0.67353787571147827</v>
      </c>
      <c r="PF81" s="592">
        <f t="shared" si="1451"/>
        <v>0.59093515252789075</v>
      </c>
      <c r="PG81" s="592">
        <f t="shared" si="1452"/>
        <v>0.22460612912757377</v>
      </c>
      <c r="PH81" s="592">
        <f t="shared" si="1453"/>
        <v>7.2705284064387187E-3</v>
      </c>
      <c r="PI81" s="593">
        <f t="shared" si="1475"/>
        <v>0.52992798920862993</v>
      </c>
      <c r="PJ81" s="593">
        <f t="shared" si="1476"/>
        <v>3.7195461993425341E-2</v>
      </c>
      <c r="PK81" s="592">
        <f t="shared" si="1454"/>
        <v>0.78294692524660492</v>
      </c>
      <c r="PL81" s="592">
        <f t="shared" si="1455"/>
        <v>1.4008642468070308E-2</v>
      </c>
      <c r="PM81" s="592">
        <f t="shared" si="1456"/>
        <v>5.0390800244857223E-4</v>
      </c>
      <c r="PN81" s="592">
        <f t="shared" si="1457"/>
        <v>4.2330390226634658E-2</v>
      </c>
      <c r="PO81" s="592">
        <f t="shared" si="1458"/>
        <v>8.2149147215248686E-2</v>
      </c>
      <c r="PP81" s="592">
        <f t="shared" si="1459"/>
        <v>0.85475298879749462</v>
      </c>
      <c r="PQ81" s="592">
        <f t="shared" si="1460"/>
        <v>8.8213896979974199E-2</v>
      </c>
      <c r="PR81" s="592">
        <f t="shared" si="1461"/>
        <v>2.0156320097942891E-4</v>
      </c>
      <c r="PS81" s="592">
        <f t="shared" si="1462"/>
        <v>0.50572207116935808</v>
      </c>
      <c r="PT81" s="594">
        <f t="shared" si="1463"/>
        <v>0.45613752381644762</v>
      </c>
      <c r="PU81" s="334"/>
      <c r="PV81" s="310">
        <f t="shared" si="1477"/>
        <v>4.8904401940986988</v>
      </c>
      <c r="PW81" s="281">
        <f t="shared" si="1478"/>
        <v>-4.3501117279909352E-4</v>
      </c>
      <c r="PX81" s="4"/>
      <c r="QA81" s="133">
        <f t="shared" si="1479"/>
        <v>1242.8736459971094</v>
      </c>
      <c r="QB81" s="323">
        <f t="shared" si="1480"/>
        <v>74.242821945398134</v>
      </c>
      <c r="QC81" s="258"/>
      <c r="QD81" s="323">
        <f t="shared" ref="QD81:QD84" si="1663">G81</f>
        <v>4411.2</v>
      </c>
      <c r="QF81" s="133">
        <f t="shared" si="1464"/>
        <v>2337.6183459971085</v>
      </c>
      <c r="QH81" s="133">
        <f t="shared" si="1481"/>
        <v>164.07662194539785</v>
      </c>
      <c r="QJ81" s="390">
        <f>'лист 1'!E151</f>
        <v>2121.87</v>
      </c>
      <c r="QK81" s="390">
        <f>'лист 1'!F151</f>
        <v>151.1</v>
      </c>
      <c r="QM81" s="389">
        <f t="shared" si="1482"/>
        <v>0</v>
      </c>
      <c r="QN81" s="389">
        <f t="shared" si="1483"/>
        <v>0</v>
      </c>
      <c r="QP81" s="4">
        <f t="shared" si="1484"/>
        <v>20386.212362922728</v>
      </c>
      <c r="QQ81" s="4">
        <f t="shared" si="1485"/>
        <v>21570.790862922728</v>
      </c>
      <c r="QS81" s="395">
        <f t="shared" si="1486"/>
        <v>16.112329978237199</v>
      </c>
      <c r="QU81" s="5">
        <v>2</v>
      </c>
    </row>
    <row r="82" spans="1:463" ht="15.05" customHeight="1" x14ac:dyDescent="0.3">
      <c r="A82" s="452">
        <f t="shared" si="639"/>
        <v>71</v>
      </c>
      <c r="B82" s="25" t="s">
        <v>466</v>
      </c>
      <c r="C82" s="26">
        <v>9</v>
      </c>
      <c r="D82" s="256">
        <v>8434.35</v>
      </c>
      <c r="E82" s="27">
        <v>8434.35</v>
      </c>
      <c r="F82" s="28">
        <v>911.07</v>
      </c>
      <c r="G82" s="311">
        <f t="shared" si="1465"/>
        <v>7523.2800000000007</v>
      </c>
      <c r="H82" s="27"/>
      <c r="I82" s="257"/>
      <c r="J82" s="32">
        <v>3.2802460647986398</v>
      </c>
      <c r="K82" s="33">
        <v>3.9287460647986401</v>
      </c>
      <c r="L82" s="33">
        <v>2.5996000000000001</v>
      </c>
      <c r="M82" s="122">
        <v>3.0121000000000002</v>
      </c>
      <c r="N82" s="1">
        <v>0.41249999999999998</v>
      </c>
      <c r="O82" s="2">
        <v>0.67659999999999998</v>
      </c>
      <c r="P82" s="2">
        <v>0.26814606479863973</v>
      </c>
      <c r="Q82" s="2">
        <v>1.44E-2</v>
      </c>
      <c r="R82" s="2">
        <v>0.3296</v>
      </c>
      <c r="S82" s="2">
        <v>1.2699999999999999E-2</v>
      </c>
      <c r="T82" s="2">
        <v>0.58379999999999999</v>
      </c>
      <c r="U82" s="2">
        <v>1.72E-2</v>
      </c>
      <c r="V82" s="2">
        <v>5.9999999999999995E-4</v>
      </c>
      <c r="W82" s="2">
        <v>3.5799999999999998E-2</v>
      </c>
      <c r="X82" s="2">
        <v>9.7799999999999998E-2</v>
      </c>
      <c r="Y82" s="2">
        <v>0.7198</v>
      </c>
      <c r="Z82" s="2">
        <v>0.10249999999999999</v>
      </c>
      <c r="AA82" s="2">
        <v>1E-4</v>
      </c>
      <c r="AB82" s="2">
        <v>0.35099999999999998</v>
      </c>
      <c r="AC82" s="3">
        <v>0.30620000000000003</v>
      </c>
      <c r="AD82" s="123">
        <v>1341.13</v>
      </c>
      <c r="AE82" s="60">
        <v>295.04860000000002</v>
      </c>
      <c r="AF82" s="60">
        <v>902.65156989000013</v>
      </c>
      <c r="AG82" s="60">
        <f t="shared" si="1344"/>
        <v>89.339036478292883</v>
      </c>
      <c r="AH82" s="60">
        <f t="shared" si="1345"/>
        <v>282.47578228137661</v>
      </c>
      <c r="AI82" s="60">
        <v>34.415039079000003</v>
      </c>
      <c r="AJ82" s="60">
        <v>187.84690041760632</v>
      </c>
      <c r="AK82" s="60">
        <f t="shared" si="1346"/>
        <v>3.6338982885785946</v>
      </c>
      <c r="AL82" s="60">
        <f t="shared" si="1347"/>
        <v>109.94077971361162</v>
      </c>
      <c r="AM82" s="60">
        <v>138.05460546933034</v>
      </c>
      <c r="AN82" s="124">
        <v>3478.9760578271248</v>
      </c>
      <c r="AO82" s="123">
        <v>2134.0100000000002</v>
      </c>
      <c r="AP82" s="60">
        <v>469.48219999999998</v>
      </c>
      <c r="AQ82" s="60">
        <v>1436.3018325300002</v>
      </c>
      <c r="AR82" s="60">
        <f t="shared" si="1348"/>
        <v>142.15653757282425</v>
      </c>
      <c r="AS82" s="60">
        <f t="shared" si="1349"/>
        <v>449.47629547193827</v>
      </c>
      <c r="AT82" s="125">
        <v>181.39215495068299</v>
      </c>
      <c r="AU82" s="126">
        <v>15.396548612106301</v>
      </c>
      <c r="AV82" s="60">
        <v>308.14659168608989</v>
      </c>
      <c r="AW82" s="60">
        <f t="shared" si="1350"/>
        <v>5.9610958161674095</v>
      </c>
      <c r="AX82" s="60">
        <f t="shared" si="1351"/>
        <v>180.34833942293446</v>
      </c>
      <c r="AY82" s="60">
        <v>226.46663895833868</v>
      </c>
      <c r="AZ82" s="124">
        <v>5706.9593017501347</v>
      </c>
      <c r="BA82" s="127">
        <v>287</v>
      </c>
      <c r="BB82" s="60">
        <v>1462.886833333333</v>
      </c>
      <c r="BC82" s="60">
        <v>152.55817191777678</v>
      </c>
      <c r="BD82" s="61">
        <v>122.04653753422143</v>
      </c>
      <c r="BE82" s="61">
        <v>30.511634383555347</v>
      </c>
      <c r="BF82" s="60">
        <v>57.209324374999987</v>
      </c>
      <c r="BG82" s="61">
        <v>45.767459499999994</v>
      </c>
      <c r="BH82" s="61">
        <v>11.441864874999993</v>
      </c>
      <c r="BI82" s="60">
        <v>122.103766062706</v>
      </c>
      <c r="BJ82" s="61">
        <f t="shared" si="1352"/>
        <v>71.463426955987813</v>
      </c>
      <c r="BK82" s="60">
        <f t="shared" si="1353"/>
        <v>2.3620973544830477</v>
      </c>
      <c r="BL82" s="60">
        <v>89.737904784440786</v>
      </c>
      <c r="BM82" s="124">
        <v>2261.395200567908</v>
      </c>
      <c r="BN82" s="123">
        <v>44.74</v>
      </c>
      <c r="BO82" s="60">
        <v>9.8428000000000004</v>
      </c>
      <c r="BP82" s="60">
        <v>30.112391220000003</v>
      </c>
      <c r="BQ82" s="60">
        <f t="shared" si="1354"/>
        <v>2.9803438086082803</v>
      </c>
      <c r="BR82" s="60">
        <f t="shared" si="1355"/>
        <v>9.4233717083868012</v>
      </c>
      <c r="BS82" s="60">
        <v>5.4239223802166698</v>
      </c>
      <c r="BT82" s="60">
        <v>6.5786952928158176</v>
      </c>
      <c r="BU82" s="60">
        <f t="shared" si="1356"/>
        <v>0.12726486043952201</v>
      </c>
      <c r="BV82" s="60">
        <f t="shared" si="1357"/>
        <v>3.8502998366357279</v>
      </c>
      <c r="BW82" s="60">
        <v>4.8348904446516254</v>
      </c>
      <c r="BX82" s="124">
        <v>121.83923920522093</v>
      </c>
      <c r="BY82" s="59">
        <v>1834.66</v>
      </c>
      <c r="BZ82" s="60">
        <v>133.93018000000001</v>
      </c>
      <c r="CA82" s="61">
        <f t="shared" si="1358"/>
        <v>78.385048588240011</v>
      </c>
      <c r="CB82" s="61">
        <f t="shared" si="1359"/>
        <v>2.5908793321000001</v>
      </c>
      <c r="CC82" s="60">
        <v>98.429508999999996</v>
      </c>
      <c r="CD82" s="62">
        <v>2480.4236268</v>
      </c>
      <c r="CE82" s="123">
        <v>70.599999999999994</v>
      </c>
      <c r="CF82" s="60">
        <v>5.1537999999999995</v>
      </c>
      <c r="CG82" s="61">
        <f t="shared" si="1360"/>
        <v>3.0163542183999996</v>
      </c>
      <c r="CH82" s="61">
        <f t="shared" si="1361"/>
        <v>9.9700260999999998E-2</v>
      </c>
      <c r="CI82" s="60">
        <v>3.78769</v>
      </c>
      <c r="CJ82" s="124">
        <v>95.449787999999998</v>
      </c>
      <c r="CK82" s="128">
        <v>1817.9440652658507</v>
      </c>
      <c r="CL82" s="129">
        <v>399.94769435848718</v>
      </c>
      <c r="CM82" s="129">
        <v>193.7186516261437</v>
      </c>
      <c r="CN82" s="130">
        <v>134.1174830885428</v>
      </c>
      <c r="CO82" s="131">
        <f t="shared" si="1489"/>
        <v>65.375567131510181</v>
      </c>
      <c r="CP82" s="129">
        <v>1223.5727069593768</v>
      </c>
      <c r="CQ82" s="131">
        <f t="shared" si="1362"/>
        <v>121.10188509859736</v>
      </c>
      <c r="CR82" s="129">
        <v>382.90484291586733</v>
      </c>
      <c r="CS82" s="129">
        <v>265.36836762931978</v>
      </c>
      <c r="CT82" s="131">
        <f t="shared" si="1363"/>
        <v>5.1335510717891912</v>
      </c>
      <c r="CU82" s="131">
        <f t="shared" si="1364"/>
        <v>155.31161378567674</v>
      </c>
      <c r="CV82" s="129">
        <f t="shared" si="1490"/>
        <v>3900.551485839178</v>
      </c>
      <c r="CW82" s="124">
        <f t="shared" si="1491"/>
        <v>4914.6948721573644</v>
      </c>
      <c r="CX82" s="123">
        <v>106.7972</v>
      </c>
      <c r="CY82" s="60">
        <v>7.7961955999999999</v>
      </c>
      <c r="CZ82" s="60">
        <f t="shared" si="1365"/>
        <v>0.15081740388200002</v>
      </c>
      <c r="DA82" s="60">
        <f t="shared" si="1366"/>
        <v>4.5628638064207996</v>
      </c>
      <c r="DB82" s="60">
        <v>5.72966978</v>
      </c>
      <c r="DC82" s="124">
        <v>144.387678456</v>
      </c>
      <c r="DD82" s="123">
        <v>3.5495999999999999</v>
      </c>
      <c r="DE82" s="60">
        <v>0.25912079999999998</v>
      </c>
      <c r="DF82" s="60">
        <f t="shared" si="1367"/>
        <v>5.0126918759999996E-3</v>
      </c>
      <c r="DG82" s="60">
        <f t="shared" si="1368"/>
        <v>0.15165511237439999</v>
      </c>
      <c r="DH82" s="60">
        <v>0.19043604</v>
      </c>
      <c r="DI82" s="124">
        <v>4.798988207999999</v>
      </c>
      <c r="DJ82" s="59">
        <v>116.989298608092</v>
      </c>
      <c r="DK82" s="60">
        <v>25.737645693780241</v>
      </c>
      <c r="DL82" s="60">
        <v>1.9250845797693625</v>
      </c>
      <c r="DM82" s="60">
        <v>78.739998396072153</v>
      </c>
      <c r="DN82" s="60">
        <f t="shared" si="1369"/>
        <v>7.7932126012528453</v>
      </c>
      <c r="DO82" s="60">
        <f t="shared" si="1370"/>
        <v>24.640895098066821</v>
      </c>
      <c r="DP82" s="60">
        <v>16.307617991273101</v>
      </c>
      <c r="DQ82" s="60">
        <f t="shared" si="1371"/>
        <v>0.31547087004117819</v>
      </c>
      <c r="DR82" s="60">
        <f t="shared" si="1372"/>
        <v>9.5443269665164259</v>
      </c>
      <c r="DS82" s="60">
        <v>11.984982263449343</v>
      </c>
      <c r="DT82" s="62">
        <v>302.0215530389234</v>
      </c>
      <c r="DU82" s="123">
        <v>317.06</v>
      </c>
      <c r="DV82" s="60">
        <v>69.753200000000007</v>
      </c>
      <c r="DW82" s="60">
        <v>213.39818417999999</v>
      </c>
      <c r="DX82" s="60">
        <f t="shared" si="1373"/>
        <v>21.12087188103132</v>
      </c>
      <c r="DY82" s="60">
        <f t="shared" si="1374"/>
        <v>66.780827757289188</v>
      </c>
      <c r="DZ82" s="60">
        <v>6.1464724796666701</v>
      </c>
      <c r="EA82" s="60">
        <v>3.9856229960624998</v>
      </c>
      <c r="EB82" s="60"/>
      <c r="EC82" s="60">
        <v>44.555074014868225</v>
      </c>
      <c r="ED82" s="60">
        <f t="shared" si="1375"/>
        <v>0.86191790681762581</v>
      </c>
      <c r="EE82" s="60">
        <f t="shared" si="1376"/>
        <v>26.076659058533895</v>
      </c>
      <c r="EF82" s="60">
        <v>32.744927683529873</v>
      </c>
      <c r="EG82" s="124">
        <v>825.17217762495261</v>
      </c>
      <c r="EH82" s="128">
        <v>1307.6614999999995</v>
      </c>
      <c r="EI82" s="129">
        <v>287.68553000000003</v>
      </c>
      <c r="EJ82" s="129">
        <v>2014.9133151144824</v>
      </c>
      <c r="EK82" s="129">
        <v>880.12549555950011</v>
      </c>
      <c r="EL82" s="129">
        <f t="shared" si="1377"/>
        <v>87.109540797505971</v>
      </c>
      <c r="EM82" s="129">
        <v>275.42647258038994</v>
      </c>
      <c r="EN82" s="129">
        <v>327.79816636920089</v>
      </c>
      <c r="EO82" s="129">
        <f t="shared" si="1378"/>
        <v>6.3412555284121916</v>
      </c>
      <c r="EP82" s="129">
        <f t="shared" si="1379"/>
        <v>191.84977723456947</v>
      </c>
      <c r="EQ82" s="129">
        <v>4818.1840070431826</v>
      </c>
      <c r="ER82" s="124">
        <v>6070.9118488744098</v>
      </c>
      <c r="ES82" s="123">
        <v>324.95999999999998</v>
      </c>
      <c r="ET82" s="60">
        <v>71.491200000000006</v>
      </c>
      <c r="EU82" s="60">
        <v>218.71530288</v>
      </c>
      <c r="EV82" s="60">
        <f t="shared" si="1380"/>
        <v>21.647128387245122</v>
      </c>
      <c r="EW82" s="60">
        <f t="shared" si="1381"/>
        <v>68.444766883267192</v>
      </c>
      <c r="EX82" s="60">
        <v>24.099221989975</v>
      </c>
      <c r="EY82" s="60">
        <v>46.666397915508199</v>
      </c>
      <c r="EZ82" s="60">
        <f t="shared" si="1382"/>
        <v>0.90276146767550614</v>
      </c>
      <c r="FA82" s="60">
        <f t="shared" si="1383"/>
        <v>27.312349375213653</v>
      </c>
      <c r="FB82" s="60">
        <v>34.296606139274203</v>
      </c>
      <c r="FC82" s="124">
        <v>864.2744747097089</v>
      </c>
      <c r="FD82" s="123">
        <v>0.83333333333333293</v>
      </c>
      <c r="FE82" s="60">
        <v>6.0833333333333302E-2</v>
      </c>
      <c r="FF82" s="60">
        <f t="shared" si="1384"/>
        <v>1.1768208333333328E-3</v>
      </c>
      <c r="FG82" s="60">
        <f t="shared" si="1385"/>
        <v>3.5603803333333316E-2</v>
      </c>
      <c r="FH82" s="60">
        <v>4.4708333333333301E-2</v>
      </c>
      <c r="FI82" s="124">
        <v>1.1266499999999995</v>
      </c>
      <c r="FJ82" s="123">
        <v>2189.5767156666602</v>
      </c>
      <c r="FK82" s="60">
        <v>159.839100243666</v>
      </c>
      <c r="FL82" s="60">
        <f t="shared" si="1386"/>
        <v>3.0920873942137188</v>
      </c>
      <c r="FM82" s="60">
        <f t="shared" si="1387"/>
        <v>93.548710521409916</v>
      </c>
      <c r="FN82" s="60">
        <v>117.471</v>
      </c>
      <c r="FO82" s="124">
        <v>2960.2641790923913</v>
      </c>
      <c r="FP82" s="123">
        <v>1703.8383833333426</v>
      </c>
      <c r="FQ82" s="60">
        <v>124.380201983334</v>
      </c>
      <c r="FR82" s="60">
        <f t="shared" si="1388"/>
        <v>2.4061350073675962</v>
      </c>
      <c r="FS82" s="60">
        <f t="shared" si="1389"/>
        <v>72.795752054381921</v>
      </c>
      <c r="FT82" s="60">
        <v>91.410929265833502</v>
      </c>
      <c r="FU82" s="62">
        <v>2303.555417499012</v>
      </c>
      <c r="FV82" s="132">
        <f t="shared" si="1492"/>
        <v>9033.4837339262103</v>
      </c>
      <c r="FW82" s="133">
        <f t="shared" si="1493"/>
        <v>2428.0342020442718</v>
      </c>
      <c r="FX82" s="133">
        <f t="shared" si="1494"/>
        <v>248.58611277783791</v>
      </c>
      <c r="FY82" s="133">
        <f t="shared" si="1495"/>
        <v>1462.886833333333</v>
      </c>
      <c r="FZ82" s="133">
        <f t="shared" si="1496"/>
        <v>1834.66</v>
      </c>
      <c r="GA82" s="133">
        <f t="shared" si="1497"/>
        <v>70.599999999999994</v>
      </c>
      <c r="GB82" s="133">
        <f t="shared" si="1498"/>
        <v>106.7972</v>
      </c>
      <c r="GC82" s="133">
        <f t="shared" si="1499"/>
        <v>3.5495999999999999</v>
      </c>
      <c r="GD82" s="133">
        <f t="shared" si="1500"/>
        <v>2189.5767156666602</v>
      </c>
      <c r="GE82" s="133">
        <f t="shared" si="1501"/>
        <v>1703.8383833333426</v>
      </c>
      <c r="GF82" s="133">
        <f t="shared" si="1502"/>
        <v>4983.6174816149496</v>
      </c>
      <c r="GG82" s="134">
        <f t="shared" si="1503"/>
        <v>1902.6793707298298</v>
      </c>
      <c r="GH82" s="134">
        <f t="shared" si="1504"/>
        <v>493.24855662535799</v>
      </c>
      <c r="GI82" s="133">
        <f t="shared" si="1505"/>
        <v>1756.7910093397213</v>
      </c>
      <c r="GJ82" s="134">
        <f t="shared" si="1506"/>
        <v>1254.396143754173</v>
      </c>
      <c r="GK82" s="135">
        <f t="shared" si="1507"/>
        <v>33.985122075676919</v>
      </c>
      <c r="GL82" s="132">
        <f t="shared" si="1508"/>
        <v>25822.421272036328</v>
      </c>
      <c r="GM82" s="136">
        <f t="shared" si="1509"/>
        <v>32536.250802765775</v>
      </c>
      <c r="GN82" s="114">
        <f t="shared" si="1510"/>
        <v>27656.821970466764</v>
      </c>
      <c r="GO82" s="115">
        <f t="shared" si="1511"/>
        <v>15123.072786544504</v>
      </c>
      <c r="GP82" s="115">
        <f t="shared" si="1512"/>
        <v>971.11107686679054</v>
      </c>
      <c r="GQ82" s="30">
        <f t="shared" si="1513"/>
        <v>0.54681166197235609</v>
      </c>
      <c r="GR82" s="31">
        <f t="shared" si="1514"/>
        <v>3.5112894674008022E-2</v>
      </c>
      <c r="GS82" s="137">
        <f t="shared" si="1390"/>
        <v>1.0911243748160722</v>
      </c>
      <c r="GT82" s="116">
        <f t="shared" si="1515"/>
        <v>32536.250802765775</v>
      </c>
      <c r="GU82" s="115">
        <f t="shared" si="1516"/>
        <v>15360.104652996866</v>
      </c>
      <c r="GV82" s="115">
        <f t="shared" si="1517"/>
        <v>977.53293726337972</v>
      </c>
      <c r="GW82" s="24">
        <f t="shared" si="1518"/>
        <v>0.47209202886065676</v>
      </c>
      <c r="GX82" s="117">
        <f t="shared" si="1519"/>
        <v>3.0044424699980601E-2</v>
      </c>
      <c r="GY82" s="137">
        <f t="shared" si="1391"/>
        <v>1.078630702308492</v>
      </c>
      <c r="GZ82" s="114">
        <f t="shared" si="1520"/>
        <v>21916.450712071732</v>
      </c>
      <c r="HA82" s="115">
        <f t="shared" si="1521"/>
        <v>12348.411431529064</v>
      </c>
      <c r="HB82" s="115">
        <f t="shared" si="1522"/>
        <v>639.54330013076492</v>
      </c>
      <c r="HC82" s="30">
        <f t="shared" si="1523"/>
        <v>0.5634311683838239</v>
      </c>
      <c r="HD82" s="31">
        <f t="shared" si="1524"/>
        <v>2.9180970428688075E-2</v>
      </c>
      <c r="HE82" s="137">
        <f t="shared" si="1392"/>
        <v>1.0928097964051491</v>
      </c>
      <c r="HF82" s="114">
        <f t="shared" si="1525"/>
        <v>25395.426769898855</v>
      </c>
      <c r="HG82" s="115">
        <f t="shared" si="1526"/>
        <v>15013.21920662776</v>
      </c>
      <c r="HH82" s="115">
        <f t="shared" si="1527"/>
        <v>756.68919793702298</v>
      </c>
      <c r="HI82" s="30">
        <f t="shared" si="1528"/>
        <v>0.59117806298978592</v>
      </c>
      <c r="HJ82" s="31">
        <f t="shared" si="1529"/>
        <v>2.9796278077670466E-2</v>
      </c>
      <c r="HK82" s="138">
        <f t="shared" si="1393"/>
        <v>1.0972530459447305</v>
      </c>
      <c r="HL82" s="29">
        <f t="shared" si="1530"/>
        <v>3.5791564366962967</v>
      </c>
      <c r="HM82" s="30">
        <f t="shared" si="1531"/>
        <v>4.2376661270654816</v>
      </c>
      <c r="HN82" s="30">
        <f t="shared" si="1532"/>
        <v>2.8408683467348257</v>
      </c>
      <c r="HO82" s="31">
        <f t="shared" si="1533"/>
        <v>3.305035899690123</v>
      </c>
      <c r="HR82" s="32">
        <f t="shared" si="1534"/>
        <v>2114.926805633886</v>
      </c>
      <c r="HS82" s="33">
        <f t="shared" si="1394"/>
        <v>2446.3358360767161</v>
      </c>
      <c r="HT82" s="33">
        <f t="shared" si="1535"/>
        <v>92.972934766871475</v>
      </c>
      <c r="HU82" s="33">
        <f t="shared" si="1395"/>
        <v>107.37444236225987</v>
      </c>
      <c r="HV82" s="33">
        <f t="shared" si="1536"/>
        <v>2761.0921093866068</v>
      </c>
      <c r="HW82" s="30">
        <f t="shared" si="1537"/>
        <v>0.76597473820014272</v>
      </c>
      <c r="HX82" s="31">
        <f t="shared" si="1538"/>
        <v>3.3672521988962541E-2</v>
      </c>
      <c r="HY82" s="139">
        <f t="shared" si="1396"/>
        <v>1.1252441151320527</v>
      </c>
      <c r="HZ82" s="32">
        <f t="shared" si="1539"/>
        <v>3371.8782545717449</v>
      </c>
      <c r="IA82" s="33">
        <f t="shared" si="1397"/>
        <v>3900.2515770631376</v>
      </c>
      <c r="IB82" s="33">
        <f t="shared" si="1540"/>
        <v>163.51418200109796</v>
      </c>
      <c r="IC82" s="33">
        <f t="shared" si="1398"/>
        <v>188.84252879306806</v>
      </c>
      <c r="ID82" s="33">
        <f t="shared" si="1541"/>
        <v>4529.3327791667743</v>
      </c>
      <c r="IE82" s="30">
        <f t="shared" si="1542"/>
        <v>0.74445363566155165</v>
      </c>
      <c r="IF82" s="31">
        <f t="shared" si="1543"/>
        <v>3.6101163233843547E-2</v>
      </c>
      <c r="IG82" s="139">
        <f t="shared" si="1399"/>
        <v>1.1222479548930877</v>
      </c>
      <c r="IH82" s="32">
        <f t="shared" si="1544"/>
        <v>87.185380886305126</v>
      </c>
      <c r="II82" s="33">
        <f t="shared" si="1400"/>
        <v>100.84733007118915</v>
      </c>
      <c r="IJ82" s="33">
        <f t="shared" si="1545"/>
        <v>170.17609438870446</v>
      </c>
      <c r="IK82" s="33">
        <f t="shared" si="1401"/>
        <v>196.53637140951477</v>
      </c>
      <c r="IL82" s="33">
        <f t="shared" si="1546"/>
        <v>1794.7580956888157</v>
      </c>
      <c r="IM82" s="30">
        <f t="shared" si="1547"/>
        <v>4.8577789450139783E-2</v>
      </c>
      <c r="IN82" s="31">
        <f t="shared" si="1548"/>
        <v>9.481840187682343E-2</v>
      </c>
      <c r="IO82" s="139">
        <f t="shared" si="1402"/>
        <v>1.0222995100575569</v>
      </c>
      <c r="IP82" s="32">
        <f t="shared" si="1549"/>
        <v>70.776679284927496</v>
      </c>
      <c r="IQ82" s="33">
        <f t="shared" si="1403"/>
        <v>81.867384928875637</v>
      </c>
      <c r="IR82" s="33">
        <f t="shared" si="1550"/>
        <v>3.1076086690478024</v>
      </c>
      <c r="IS82" s="33">
        <f t="shared" si="1404"/>
        <v>3.588977251883307</v>
      </c>
      <c r="IT82" s="33">
        <f t="shared" si="1551"/>
        <v>96.697808893032487</v>
      </c>
      <c r="IU82" s="30">
        <f t="shared" si="1552"/>
        <v>0.73193674288132993</v>
      </c>
      <c r="IV82" s="31">
        <f t="shared" si="1553"/>
        <v>3.2137322495956987E-2</v>
      </c>
      <c r="IW82" s="139">
        <f t="shared" si="1405"/>
        <v>1.1196725588641281</v>
      </c>
      <c r="IX82" s="32">
        <f t="shared" si="1554"/>
        <v>95.629759277652809</v>
      </c>
      <c r="IY82" s="33">
        <f t="shared" si="1406"/>
        <v>110.61494255646102</v>
      </c>
      <c r="IZ82" s="33">
        <f t="shared" si="1555"/>
        <v>2.5908793321000001</v>
      </c>
      <c r="JA82" s="33">
        <f t="shared" si="1407"/>
        <v>2.9922065406422904</v>
      </c>
      <c r="JB82" s="33">
        <f t="shared" si="1556"/>
        <v>1968.5901799999999</v>
      </c>
      <c r="JC82" s="30">
        <f t="shared" si="1557"/>
        <v>4.8577789450139804E-2</v>
      </c>
      <c r="JD82" s="31">
        <f t="shared" si="1558"/>
        <v>1.3161090400745574E-3</v>
      </c>
      <c r="JE82" s="139">
        <f t="shared" si="1559"/>
        <v>1.0078160048971445</v>
      </c>
      <c r="JF82" s="32">
        <f t="shared" si="1560"/>
        <v>3.6799521464479996</v>
      </c>
      <c r="JG82" s="33">
        <f t="shared" si="1408"/>
        <v>4.2566006477964011</v>
      </c>
      <c r="JH82" s="33">
        <f t="shared" si="1561"/>
        <v>9.9700260999999998E-2</v>
      </c>
      <c r="JI82" s="33">
        <f t="shared" si="1409"/>
        <v>0.1151438314289</v>
      </c>
      <c r="JJ82" s="33">
        <f t="shared" si="1562"/>
        <v>75.753799999999998</v>
      </c>
      <c r="JK82" s="30">
        <f t="shared" si="1652"/>
        <v>4.857778945013979E-2</v>
      </c>
      <c r="JL82" s="31">
        <f t="shared" si="1653"/>
        <v>1.3161090400745574E-3</v>
      </c>
      <c r="JM82" s="139">
        <f t="shared" si="1654"/>
        <v>1.0078160048971445</v>
      </c>
      <c r="JN82" s="32">
        <f t="shared" si="1563"/>
        <v>2874.5158368002217</v>
      </c>
      <c r="JO82" s="33">
        <f t="shared" si="1410"/>
        <v>3324.9524684268167</v>
      </c>
      <c r="JP82" s="33">
        <f t="shared" si="1564"/>
        <v>191.61100330189672</v>
      </c>
      <c r="JQ82" s="33">
        <f t="shared" si="1411"/>
        <v>221.29154771336053</v>
      </c>
      <c r="JR82" s="33">
        <f t="shared" si="1565"/>
        <v>3900.551485839178</v>
      </c>
      <c r="JS82" s="30">
        <f t="shared" si="1566"/>
        <v>0.73695113299646353</v>
      </c>
      <c r="JT82" s="31">
        <f t="shared" si="1567"/>
        <v>4.9124080017283217E-2</v>
      </c>
      <c r="JU82" s="139">
        <f t="shared" si="1412"/>
        <v>1.1230895625352231</v>
      </c>
      <c r="JV82" s="32">
        <f t="shared" si="1568"/>
        <v>5.5666938438333755</v>
      </c>
      <c r="JW82" s="33">
        <f t="shared" si="1413"/>
        <v>6.4389947691620657</v>
      </c>
      <c r="JX82" s="33">
        <f t="shared" si="1569"/>
        <v>0.15081740388200002</v>
      </c>
      <c r="JY82" s="33">
        <f t="shared" si="1414"/>
        <v>0.17417901974332184</v>
      </c>
      <c r="JZ82" s="33">
        <f t="shared" si="1570"/>
        <v>114.59339559999999</v>
      </c>
      <c r="KA82" s="30">
        <f t="shared" si="1571"/>
        <v>4.8577789450139797E-2</v>
      </c>
      <c r="KB82" s="31">
        <f t="shared" si="1572"/>
        <v>1.3161090400745576E-3</v>
      </c>
      <c r="KC82" s="139">
        <f t="shared" si="1415"/>
        <v>1.0078160048971445</v>
      </c>
      <c r="KD82" s="32">
        <f t="shared" si="1573"/>
        <v>0.18501923709676799</v>
      </c>
      <c r="KE82" s="33">
        <f t="shared" si="1416"/>
        <v>0.21401175154983154</v>
      </c>
      <c r="KF82" s="33">
        <f t="shared" si="1574"/>
        <v>5.0126918759999996E-3</v>
      </c>
      <c r="KG82" s="33">
        <f t="shared" si="1417"/>
        <v>5.7891578475923995E-3</v>
      </c>
      <c r="KH82" s="33">
        <f t="shared" si="1575"/>
        <v>3.8087207999999992</v>
      </c>
      <c r="KI82" s="30">
        <f t="shared" si="1576"/>
        <v>4.8577789450139804E-2</v>
      </c>
      <c r="KJ82" s="31">
        <f t="shared" si="1577"/>
        <v>1.3161090400745576E-3</v>
      </c>
      <c r="KK82" s="139">
        <f t="shared" si="1418"/>
        <v>1.0078160048971445</v>
      </c>
      <c r="KL82" s="32">
        <f t="shared" si="1578"/>
        <v>184.4329152206638</v>
      </c>
      <c r="KM82" s="33">
        <f t="shared" si="1419"/>
        <v>213.33355303574183</v>
      </c>
      <c r="KN82" s="33">
        <f t="shared" si="1579"/>
        <v>8.1086834712940234</v>
      </c>
      <c r="KO82" s="33">
        <f t="shared" si="1420"/>
        <v>9.3647185409974671</v>
      </c>
      <c r="KP82" s="33">
        <f t="shared" si="1580"/>
        <v>239.69964526898684</v>
      </c>
      <c r="KQ82" s="30">
        <f t="shared" si="1581"/>
        <v>0.76943340910536739</v>
      </c>
      <c r="KR82" s="31">
        <f t="shared" si="1582"/>
        <v>3.3828516776462467E-2</v>
      </c>
      <c r="KS82" s="139">
        <f t="shared" si="1421"/>
        <v>1.1258102524554852</v>
      </c>
      <c r="KT82" s="32">
        <f t="shared" si="1583"/>
        <v>500.09933391530421</v>
      </c>
      <c r="KU82" s="33">
        <f t="shared" si="1422"/>
        <v>578.46489953983246</v>
      </c>
      <c r="KV82" s="33">
        <f t="shared" si="1584"/>
        <v>21.982789787848947</v>
      </c>
      <c r="KW82" s="33">
        <f t="shared" si="1423"/>
        <v>25.387923925986751</v>
      </c>
      <c r="KX82" s="33">
        <f t="shared" si="1585"/>
        <v>654.89855367059738</v>
      </c>
      <c r="KY82" s="30">
        <f t="shared" si="1586"/>
        <v>0.76362870418987905</v>
      </c>
      <c r="KZ82" s="31">
        <f t="shared" si="1587"/>
        <v>3.3566709934903766E-2</v>
      </c>
      <c r="LA82" s="139">
        <f t="shared" si="1424"/>
        <v>1.1248601013154707</v>
      </c>
      <c r="LB82" s="32">
        <f t="shared" si="1588"/>
        <v>2165.4240547742502</v>
      </c>
      <c r="LC82" s="33">
        <f t="shared" si="1425"/>
        <v>2504.7460041573754</v>
      </c>
      <c r="LD82" s="33">
        <f t="shared" si="1589"/>
        <v>93.450796325918162</v>
      </c>
      <c r="LE82" s="33">
        <f t="shared" si="1426"/>
        <v>107.92632467680289</v>
      </c>
      <c r="LF82" s="33">
        <f t="shared" si="1590"/>
        <v>4818.1840070431817</v>
      </c>
      <c r="LG82" s="30">
        <f t="shared" si="1591"/>
        <v>0.44942742983847256</v>
      </c>
      <c r="LH82" s="31">
        <f t="shared" si="1592"/>
        <v>1.9395439482865859E-2</v>
      </c>
      <c r="LI82" s="139">
        <f t="shared" si="1427"/>
        <v>1.0734296318315846</v>
      </c>
      <c r="LJ82" s="32">
        <f t="shared" si="1593"/>
        <v>513.2748818353466</v>
      </c>
      <c r="LK82" s="33">
        <f t="shared" si="1428"/>
        <v>593.70505581894543</v>
      </c>
      <c r="LL82" s="33">
        <f t="shared" si="1594"/>
        <v>22.549889854920629</v>
      </c>
      <c r="LM82" s="33">
        <f t="shared" si="1429"/>
        <v>26.042867793447837</v>
      </c>
      <c r="LN82" s="33">
        <f t="shared" si="1595"/>
        <v>685.93212278548322</v>
      </c>
      <c r="LO82" s="30">
        <f t="shared" si="1596"/>
        <v>0.7482881538642665</v>
      </c>
      <c r="LP82" s="31">
        <f t="shared" si="1597"/>
        <v>3.2874812398854265E-2</v>
      </c>
      <c r="LQ82" s="139">
        <f t="shared" si="1430"/>
        <v>1.1223490621511132</v>
      </c>
      <c r="LR82" s="32">
        <f t="shared" si="1598"/>
        <v>4.3436640066666643E-2</v>
      </c>
      <c r="LS82" s="33">
        <f t="shared" si="1431"/>
        <v>5.0243161565113312E-2</v>
      </c>
      <c r="LT82" s="33">
        <f t="shared" si="1599"/>
        <v>1.1768208333333328E-3</v>
      </c>
      <c r="LU82" s="33">
        <f t="shared" si="1432"/>
        <v>1.359110380416666E-3</v>
      </c>
      <c r="LV82" s="33">
        <f t="shared" si="1600"/>
        <v>0.89416666666666633</v>
      </c>
      <c r="LW82" s="30">
        <f t="shared" si="1601"/>
        <v>4.857778945013979E-2</v>
      </c>
      <c r="LX82" s="31">
        <f t="shared" si="1602"/>
        <v>1.3161090400745572E-3</v>
      </c>
      <c r="LY82" s="139">
        <f t="shared" si="1433"/>
        <v>1.0078160048971445</v>
      </c>
      <c r="LZ82" s="32">
        <f t="shared" si="1603"/>
        <v>114.12942683612009</v>
      </c>
      <c r="MA82" s="33">
        <f t="shared" si="1434"/>
        <v>132.0135080213401</v>
      </c>
      <c r="MB82" s="33">
        <f t="shared" si="1604"/>
        <v>3.0920873942137188</v>
      </c>
      <c r="MC82" s="33">
        <f t="shared" si="1435"/>
        <v>3.5710517315774242</v>
      </c>
      <c r="MD82" s="33">
        <f t="shared" si="1605"/>
        <v>2349.4160151526917</v>
      </c>
      <c r="ME82" s="30">
        <f t="shared" si="1606"/>
        <v>4.8577785330497406E-2</v>
      </c>
      <c r="MF82" s="31">
        <f t="shared" si="1607"/>
        <v>1.31610892846185E-3</v>
      </c>
      <c r="MG82" s="139">
        <f t="shared" si="1436"/>
        <v>1.0078160042343076</v>
      </c>
      <c r="MH82" s="32">
        <f t="shared" si="1608"/>
        <v>88.810817506345941</v>
      </c>
      <c r="MI82" s="33">
        <f t="shared" si="1437"/>
        <v>102.72747260959035</v>
      </c>
      <c r="MJ82" s="33">
        <f t="shared" si="1609"/>
        <v>2.4061350073675962</v>
      </c>
      <c r="MK82" s="33">
        <f t="shared" si="1438"/>
        <v>2.7788453200088368</v>
      </c>
      <c r="ML82" s="33">
        <f t="shared" si="1610"/>
        <v>1828.2185853166764</v>
      </c>
      <c r="MM82" s="30">
        <f t="shared" si="1611"/>
        <v>4.8577789450139797E-2</v>
      </c>
      <c r="MN82" s="31">
        <f t="shared" si="1612"/>
        <v>1.3161090400745574E-3</v>
      </c>
      <c r="MO82" s="139">
        <f t="shared" si="1613"/>
        <v>1.0078160048971445</v>
      </c>
      <c r="MP82" s="34">
        <v>3.2802460647986398</v>
      </c>
      <c r="MQ82" s="35">
        <v>3.9287460647986401</v>
      </c>
      <c r="MR82" s="35">
        <v>2.5996000000000001</v>
      </c>
      <c r="MS82" s="36">
        <v>3.0121000000000002</v>
      </c>
      <c r="MT82" s="34">
        <f t="shared" si="1614"/>
        <v>1.0911243748160722</v>
      </c>
      <c r="MU82" s="35">
        <f t="shared" si="1615"/>
        <v>1.078630702308492</v>
      </c>
      <c r="MV82" s="35">
        <f t="shared" si="1616"/>
        <v>1.0928097964051491</v>
      </c>
      <c r="MW82" s="36">
        <f t="shared" si="1617"/>
        <v>1.0972530459447305</v>
      </c>
      <c r="MX82" s="41">
        <f t="shared" si="1618"/>
        <v>3.5791564366962967</v>
      </c>
      <c r="MY82" s="271">
        <f t="shared" si="1619"/>
        <v>4.2376661270654816</v>
      </c>
      <c r="MZ82" s="42">
        <f t="shared" si="1620"/>
        <v>2.8408683467348257</v>
      </c>
      <c r="NA82" s="140">
        <f t="shared" si="1621"/>
        <v>3.305035899690123</v>
      </c>
      <c r="NB82" s="34">
        <f t="shared" si="1622"/>
        <v>1.091131193201778</v>
      </c>
      <c r="NC82" s="35">
        <f t="shared" si="1623"/>
        <v>1.0786514098798523</v>
      </c>
      <c r="ND82" s="35">
        <f t="shared" si="1624"/>
        <v>1.0928181314508743</v>
      </c>
      <c r="NE82" s="141">
        <f t="shared" si="1625"/>
        <v>1.0972587935366238</v>
      </c>
      <c r="NF82" s="37">
        <f t="shared" si="1626"/>
        <v>3.5791788026791762</v>
      </c>
      <c r="NG82" s="38">
        <f t="shared" si="1439"/>
        <v>4.2377474818549743</v>
      </c>
      <c r="NH82" s="38">
        <f t="shared" si="1627"/>
        <v>2.8408900145196929</v>
      </c>
      <c r="NI82" s="39">
        <f t="shared" si="1440"/>
        <v>3.3050532120116647</v>
      </c>
      <c r="NJ82" s="118">
        <f t="shared" si="1628"/>
        <v>-2.2365982879524182E-5</v>
      </c>
      <c r="NK82" s="118">
        <f t="shared" si="1629"/>
        <v>-8.1354789492671387E-5</v>
      </c>
      <c r="NL82" s="118">
        <f t="shared" si="1630"/>
        <v>-2.1667784867229756E-5</v>
      </c>
      <c r="NM82" s="118">
        <f t="shared" si="1631"/>
        <v>-1.7312321541673725E-5</v>
      </c>
      <c r="NN82" s="119">
        <f t="shared" si="1632"/>
        <v>0.46416319749197171</v>
      </c>
      <c r="NO82" s="120">
        <f t="shared" si="1633"/>
        <v>0.75931296628066314</v>
      </c>
      <c r="NP82" s="120">
        <f t="shared" si="1634"/>
        <v>0.2741255906675113</v>
      </c>
      <c r="NQ82" s="120">
        <f t="shared" si="1635"/>
        <v>1.6123284847643443E-2</v>
      </c>
      <c r="NR82" s="120">
        <f>R82*JE82+0.005</f>
        <v>0.33717615521409883</v>
      </c>
      <c r="NS82" s="120">
        <f t="shared" si="1637"/>
        <v>1.2799263262193735E-2</v>
      </c>
      <c r="NT82" s="120">
        <f t="shared" si="1638"/>
        <v>0.65565968660806317</v>
      </c>
      <c r="NU82" s="120">
        <f t="shared" si="1639"/>
        <v>1.7334435284230884E-2</v>
      </c>
      <c r="NV82" s="120">
        <f t="shared" si="1640"/>
        <v>6.046896029382867E-4</v>
      </c>
      <c r="NW82" s="120">
        <f t="shared" si="1641"/>
        <v>4.0304007037906368E-2</v>
      </c>
      <c r="NX82" s="120">
        <f t="shared" si="1642"/>
        <v>0.11001131790865303</v>
      </c>
      <c r="NY82" s="120">
        <f t="shared" si="1643"/>
        <v>0.77265464899237457</v>
      </c>
      <c r="NZ82" s="120">
        <f t="shared" si="1644"/>
        <v>0.11504077887048909</v>
      </c>
      <c r="OA82" s="120">
        <f t="shared" si="1645"/>
        <v>1.0078160048971445E-4</v>
      </c>
      <c r="OB82" s="120">
        <f t="shared" si="1646"/>
        <v>0.35374341748624194</v>
      </c>
      <c r="OC82" s="121">
        <f t="shared" si="1647"/>
        <v>0.30859326069950566</v>
      </c>
      <c r="OD82" s="4"/>
      <c r="OE82" s="4">
        <f t="shared" si="1441"/>
        <v>35142.010875210093</v>
      </c>
      <c r="OF82" s="4"/>
      <c r="OG82" s="4"/>
      <c r="OH82" s="4">
        <f t="shared" si="1442"/>
        <v>0</v>
      </c>
      <c r="OI82" s="4"/>
      <c r="OJ82" s="583">
        <f t="shared" si="1443"/>
        <v>31881.1488204292</v>
      </c>
      <c r="OK82" s="284">
        <f t="shared" si="1444"/>
        <v>2311.6716000000001</v>
      </c>
      <c r="OL82" s="584">
        <f t="shared" si="1655"/>
        <v>7.2509043291397901E-2</v>
      </c>
      <c r="OM82" s="585">
        <f t="shared" si="1467"/>
        <v>3414.4900000000002</v>
      </c>
      <c r="ON82" s="284">
        <f t="shared" si="1656"/>
        <v>3585.2145000000005</v>
      </c>
      <c r="OO82" s="33">
        <f t="shared" si="1657"/>
        <v>1.550918607989128</v>
      </c>
      <c r="OP82" s="586">
        <f t="shared" si="481"/>
        <v>3.994658119672035E-2</v>
      </c>
      <c r="OQ82" s="33">
        <f t="shared" si="1445"/>
        <v>0.16928027402941304</v>
      </c>
      <c r="OR82" s="39">
        <f t="shared" si="1446"/>
        <v>0.50645642924351186</v>
      </c>
      <c r="OS82" s="587">
        <f t="shared" si="1658"/>
        <v>31881.1488204292</v>
      </c>
      <c r="OT82" s="284">
        <f t="shared" si="1487"/>
        <v>88.955999999999989</v>
      </c>
      <c r="OU82" s="584">
        <f t="shared" si="1659"/>
        <v>2.7902382219990034E-3</v>
      </c>
      <c r="OV82" s="585">
        <f t="shared" si="1472"/>
        <v>302.2</v>
      </c>
      <c r="OW82" s="284">
        <f t="shared" si="1660"/>
        <v>317.31</v>
      </c>
      <c r="OX82" s="33">
        <f t="shared" si="1661"/>
        <v>3.5670443814919741</v>
      </c>
      <c r="OY82" s="30">
        <f t="shared" si="1662"/>
        <v>7.1626653508066974E-3</v>
      </c>
      <c r="OZ82" s="33">
        <f>(1+OY82)*MY82-MY82</f>
        <v>3.0352984336619926E-2</v>
      </c>
      <c r="PA82" s="588">
        <f>OZ82+NS82</f>
        <v>4.3152247598813663E-2</v>
      </c>
      <c r="PB82" s="32">
        <f t="shared" si="1447"/>
        <v>4.2376661270654816</v>
      </c>
      <c r="PC82" s="589">
        <f t="shared" si="1448"/>
        <v>1.0471092465475271</v>
      </c>
      <c r="PD82" s="590">
        <f t="shared" si="1474"/>
        <v>4.4372993854315137</v>
      </c>
      <c r="PE82" s="591">
        <f t="shared" si="1450"/>
        <v>0.46416319749197171</v>
      </c>
      <c r="PF82" s="592">
        <f t="shared" si="1451"/>
        <v>0.75931296628066314</v>
      </c>
      <c r="PG82" s="592">
        <f t="shared" si="1452"/>
        <v>0.2741255906675113</v>
      </c>
      <c r="PH82" s="592">
        <f t="shared" si="1453"/>
        <v>1.6123284847643443E-2</v>
      </c>
      <c r="PI82" s="593">
        <f t="shared" si="1475"/>
        <v>0.50645642924351186</v>
      </c>
      <c r="PJ82" s="593">
        <f t="shared" si="1476"/>
        <v>4.3152247598813663E-2</v>
      </c>
      <c r="PK82" s="592">
        <f t="shared" si="1454"/>
        <v>0.65565968660806317</v>
      </c>
      <c r="PL82" s="592">
        <f t="shared" si="1455"/>
        <v>1.7334435284230884E-2</v>
      </c>
      <c r="PM82" s="592">
        <f t="shared" si="1456"/>
        <v>6.046896029382867E-4</v>
      </c>
      <c r="PN82" s="592">
        <f t="shared" si="1457"/>
        <v>4.0304007037906368E-2</v>
      </c>
      <c r="PO82" s="592">
        <f t="shared" si="1458"/>
        <v>0.11001131790865303</v>
      </c>
      <c r="PP82" s="592">
        <f t="shared" si="1459"/>
        <v>0.77265464899237457</v>
      </c>
      <c r="PQ82" s="592">
        <f t="shared" si="1460"/>
        <v>0.11504077887048909</v>
      </c>
      <c r="PR82" s="592">
        <f t="shared" si="1461"/>
        <v>1.0078160048971445E-4</v>
      </c>
      <c r="PS82" s="592">
        <f t="shared" si="1462"/>
        <v>0.35374341748624194</v>
      </c>
      <c r="PT82" s="594">
        <f t="shared" si="1463"/>
        <v>0.30859326069950566</v>
      </c>
      <c r="PU82" s="334"/>
      <c r="PV82" s="310">
        <f t="shared" si="1477"/>
        <v>4.4373807402210073</v>
      </c>
      <c r="PW82" s="281">
        <f t="shared" si="1478"/>
        <v>-8.1354789493559565E-5</v>
      </c>
      <c r="PX82" s="4"/>
      <c r="QA82" s="133">
        <f t="shared" si="1479"/>
        <v>2536.6706249991257</v>
      </c>
      <c r="QB82" s="323">
        <f t="shared" si="1480"/>
        <v>96.292441315196896</v>
      </c>
      <c r="QC82" s="258"/>
      <c r="QD82" s="323">
        <f t="shared" si="1663"/>
        <v>7523.2800000000007</v>
      </c>
      <c r="QF82" s="133">
        <f t="shared" si="1464"/>
        <v>3810.2135249991284</v>
      </c>
      <c r="QH82" s="133">
        <f t="shared" si="1481"/>
        <v>324.64644131520288</v>
      </c>
      <c r="QJ82" s="390">
        <f>'лист 1'!E155</f>
        <v>3414.4900000000002</v>
      </c>
      <c r="QK82" s="390">
        <f>'лист 1'!F155</f>
        <v>302.2</v>
      </c>
      <c r="QM82" s="389">
        <f t="shared" si="1482"/>
        <v>0</v>
      </c>
      <c r="QN82" s="389">
        <f t="shared" si="1483"/>
        <v>0</v>
      </c>
      <c r="QP82" s="4">
        <f t="shared" si="1484"/>
        <v>31881.1488204292</v>
      </c>
      <c r="QQ82" s="4">
        <f t="shared" si="1485"/>
        <v>33383.045720429203</v>
      </c>
      <c r="QS82" s="395">
        <f t="shared" si="1486"/>
        <v>11.977995501961924</v>
      </c>
      <c r="QU82" s="5">
        <v>2</v>
      </c>
    </row>
    <row r="83" spans="1:463" ht="15.05" customHeight="1" x14ac:dyDescent="0.3">
      <c r="A83" s="452">
        <f t="shared" si="639"/>
        <v>72</v>
      </c>
      <c r="B83" s="25" t="s">
        <v>468</v>
      </c>
      <c r="C83" s="26">
        <v>10</v>
      </c>
      <c r="D83" s="256">
        <v>4055.1</v>
      </c>
      <c r="E83" s="27">
        <v>4055.1</v>
      </c>
      <c r="F83" s="28">
        <v>0</v>
      </c>
      <c r="G83" s="311">
        <f>E83-F83+0.7</f>
        <v>4055.7999999999997</v>
      </c>
      <c r="H83" s="27"/>
      <c r="I83" s="257">
        <v>0</v>
      </c>
      <c r="J83" s="32">
        <v>2.8120770642629216</v>
      </c>
      <c r="K83" s="33">
        <v>3.1389770642629218</v>
      </c>
      <c r="L83" s="33">
        <v>2.4056999999999999</v>
      </c>
      <c r="M83" s="122">
        <v>2.6921999999999997</v>
      </c>
      <c r="N83" s="1">
        <v>0.28649999999999998</v>
      </c>
      <c r="O83" s="2">
        <v>0.29899999999999999</v>
      </c>
      <c r="P83" s="2">
        <v>0.1198770642629213</v>
      </c>
      <c r="Q83" s="2">
        <v>7.6E-3</v>
      </c>
      <c r="R83" s="2">
        <v>0.1249</v>
      </c>
      <c r="S83" s="2">
        <v>2.4500000000000001E-2</v>
      </c>
      <c r="T83" s="2">
        <v>0.60150000000000003</v>
      </c>
      <c r="U83" s="2">
        <v>3.5999999999999999E-3</v>
      </c>
      <c r="V83" s="2">
        <v>1E-4</v>
      </c>
      <c r="W83" s="2">
        <v>4.9599999999999998E-2</v>
      </c>
      <c r="X83" s="2">
        <v>9.3399999999999997E-2</v>
      </c>
      <c r="Y83" s="2">
        <v>0.71840000000000004</v>
      </c>
      <c r="Z83" s="2">
        <v>0.1166</v>
      </c>
      <c r="AA83" s="2">
        <v>2.0000000000000001E-4</v>
      </c>
      <c r="AB83" s="2">
        <v>0.51570000000000005</v>
      </c>
      <c r="AC83" s="3">
        <v>0.17749999999999999</v>
      </c>
      <c r="AD83" s="123">
        <v>447.47</v>
      </c>
      <c r="AE83" s="60">
        <v>98.443399999999997</v>
      </c>
      <c r="AF83" s="60">
        <v>301.17102591000003</v>
      </c>
      <c r="AG83" s="60">
        <f t="shared" si="1344"/>
        <v>29.808101118416346</v>
      </c>
      <c r="AH83" s="60">
        <f t="shared" si="1345"/>
        <v>94.2484608482754</v>
      </c>
      <c r="AI83" s="60">
        <v>12.2859061641667</v>
      </c>
      <c r="AJ83" s="60">
        <v>62.734034295806588</v>
      </c>
      <c r="AK83" s="60">
        <f t="shared" si="1346"/>
        <v>1.2135898934523786</v>
      </c>
      <c r="AL83" s="60">
        <f t="shared" si="1347"/>
        <v>36.716222784238127</v>
      </c>
      <c r="AM83" s="60">
        <v>46.105218318498672</v>
      </c>
      <c r="AN83" s="124">
        <v>1161.8515016261665</v>
      </c>
      <c r="AO83" s="123">
        <v>452.06</v>
      </c>
      <c r="AP83" s="60">
        <v>99.453199999999995</v>
      </c>
      <c r="AQ83" s="60">
        <v>304.26033918000002</v>
      </c>
      <c r="AR83" s="60">
        <f t="shared" si="1348"/>
        <v>30.113862810001322</v>
      </c>
      <c r="AS83" s="60">
        <f t="shared" si="1349"/>
        <v>95.215230542989204</v>
      </c>
      <c r="AT83" s="125">
        <v>41.120495022225001</v>
      </c>
      <c r="AU83" s="126">
        <v>12.538564275984069</v>
      </c>
      <c r="AV83" s="60">
        <v>65.473264496762411</v>
      </c>
      <c r="AW83" s="60">
        <f t="shared" si="1350"/>
        <v>1.2665803016898689</v>
      </c>
      <c r="AX83" s="60">
        <f t="shared" si="1351"/>
        <v>38.319406565491143</v>
      </c>
      <c r="AY83" s="60">
        <v>48.118364934949369</v>
      </c>
      <c r="AZ83" s="124">
        <v>1212.5827963607239</v>
      </c>
      <c r="BA83" s="127">
        <v>61</v>
      </c>
      <c r="BB83" s="60">
        <v>310.92716666666661</v>
      </c>
      <c r="BC83" s="60">
        <v>32.425256052210393</v>
      </c>
      <c r="BD83" s="61">
        <v>25.940204841768317</v>
      </c>
      <c r="BE83" s="61">
        <v>6.4850512104420766</v>
      </c>
      <c r="BF83" s="60">
        <v>12.159473124999998</v>
      </c>
      <c r="BG83" s="61">
        <v>9.7275784999999999</v>
      </c>
      <c r="BH83" s="61">
        <v>2.4318946249999982</v>
      </c>
      <c r="BI83" s="60">
        <v>25.952368396603017</v>
      </c>
      <c r="BJ83" s="61">
        <f t="shared" si="1352"/>
        <v>15.189090746743055</v>
      </c>
      <c r="BK83" s="60">
        <f t="shared" si="1353"/>
        <v>0.50204856663228536</v>
      </c>
      <c r="BL83" s="60">
        <v>19.073213212023997</v>
      </c>
      <c r="BM83" s="124">
        <v>480.64597294300467</v>
      </c>
      <c r="BN83" s="123">
        <v>11.57</v>
      </c>
      <c r="BO83" s="60">
        <v>2.5453999999999999</v>
      </c>
      <c r="BP83" s="60">
        <v>7.7872232100000005</v>
      </c>
      <c r="BQ83" s="60">
        <f t="shared" si="1354"/>
        <v>0.77073262998654013</v>
      </c>
      <c r="BR83" s="60">
        <f t="shared" si="1355"/>
        <v>2.4369336313373999</v>
      </c>
      <c r="BS83" s="60">
        <v>0.77757022783333296</v>
      </c>
      <c r="BT83" s="60">
        <v>1.6556541209618334</v>
      </c>
      <c r="BU83" s="60">
        <f t="shared" si="1356"/>
        <v>3.2028628970006669E-2</v>
      </c>
      <c r="BV83" s="60">
        <f t="shared" si="1357"/>
        <v>0.96900137606709036</v>
      </c>
      <c r="BW83" s="60">
        <v>1.2167923779397585</v>
      </c>
      <c r="BX83" s="124">
        <v>30.663167924081911</v>
      </c>
      <c r="BY83" s="59">
        <v>374.74</v>
      </c>
      <c r="BZ83" s="60">
        <v>27.356020000000001</v>
      </c>
      <c r="CA83" s="61">
        <f t="shared" si="1358"/>
        <v>16.010603113360002</v>
      </c>
      <c r="CB83" s="61">
        <f t="shared" si="1359"/>
        <v>0.52920220690000008</v>
      </c>
      <c r="CC83" s="60">
        <v>20.104800999999998</v>
      </c>
      <c r="CD83" s="62">
        <v>506.64098519999999</v>
      </c>
      <c r="CE83" s="123">
        <v>73.459999999999994</v>
      </c>
      <c r="CF83" s="60">
        <v>5.3625799999999995</v>
      </c>
      <c r="CG83" s="61">
        <f t="shared" si="1360"/>
        <v>3.1385464714399998</v>
      </c>
      <c r="CH83" s="61">
        <f t="shared" si="1361"/>
        <v>0.10373911009999999</v>
      </c>
      <c r="CI83" s="60">
        <v>3.9411289999999997</v>
      </c>
      <c r="CJ83" s="124">
        <v>99.316450799999984</v>
      </c>
      <c r="CK83" s="128">
        <v>897.9271797541661</v>
      </c>
      <c r="CL83" s="129">
        <v>197.54397954591656</v>
      </c>
      <c r="CM83" s="129">
        <v>101.67597870358023</v>
      </c>
      <c r="CN83" s="130">
        <v>64.481531555170207</v>
      </c>
      <c r="CO83" s="131">
        <f t="shared" si="1489"/>
        <v>31.431522556567717</v>
      </c>
      <c r="CP83" s="129">
        <v>604.34688403508073</v>
      </c>
      <c r="CQ83" s="131">
        <f t="shared" si="1362"/>
        <v>59.814628500488084</v>
      </c>
      <c r="CR83" s="129">
        <v>189.12431388993815</v>
      </c>
      <c r="CS83" s="129">
        <v>131.50947956866824</v>
      </c>
      <c r="CT83" s="131">
        <f t="shared" si="1363"/>
        <v>2.5440508822558874</v>
      </c>
      <c r="CU83" s="131">
        <f t="shared" si="1364"/>
        <v>76.968290088195332</v>
      </c>
      <c r="CV83" s="129">
        <f t="shared" si="1490"/>
        <v>1933.0035016074121</v>
      </c>
      <c r="CW83" s="124">
        <f t="shared" si="1491"/>
        <v>2435.5844120253391</v>
      </c>
      <c r="CX83" s="123">
        <v>10.85144</v>
      </c>
      <c r="CY83" s="60">
        <v>0.79215511999999999</v>
      </c>
      <c r="CZ83" s="60">
        <f t="shared" si="1365"/>
        <v>1.5324240796400001E-2</v>
      </c>
      <c r="DA83" s="60">
        <f t="shared" si="1366"/>
        <v>0.46362304277215999</v>
      </c>
      <c r="DB83" s="60">
        <v>0.58217975600000005</v>
      </c>
      <c r="DC83" s="124">
        <v>14.6709298512</v>
      </c>
      <c r="DD83" s="123">
        <v>0.36656</v>
      </c>
      <c r="DE83" s="60">
        <v>2.6758879999999999E-2</v>
      </c>
      <c r="DF83" s="60">
        <f t="shared" si="1367"/>
        <v>5.1765053360000005E-4</v>
      </c>
      <c r="DG83" s="60">
        <f t="shared" si="1368"/>
        <v>1.566111617984E-2</v>
      </c>
      <c r="DH83" s="60">
        <v>1.9665944000000001E-2</v>
      </c>
      <c r="DI83" s="124">
        <v>0.49558178879999992</v>
      </c>
      <c r="DJ83" s="59">
        <v>77.883723778428006</v>
      </c>
      <c r="DK83" s="60">
        <v>17.13441923125416</v>
      </c>
      <c r="DL83" s="60">
        <v>1.2877837131872092</v>
      </c>
      <c r="DM83" s="60">
        <v>52.419873940242304</v>
      </c>
      <c r="DN83" s="60">
        <f t="shared" si="1369"/>
        <v>5.1882046033615419</v>
      </c>
      <c r="DO83" s="60">
        <f t="shared" si="1370"/>
        <v>16.404275350859425</v>
      </c>
      <c r="DP83" s="60">
        <v>10.856983448407151</v>
      </c>
      <c r="DQ83" s="60">
        <f t="shared" si="1371"/>
        <v>0.21002834480943636</v>
      </c>
      <c r="DR83" s="60">
        <f t="shared" si="1372"/>
        <v>6.3542449888823569</v>
      </c>
      <c r="DS83" s="60">
        <v>7.979139205575942</v>
      </c>
      <c r="DT83" s="62">
        <v>201.07430798051371</v>
      </c>
      <c r="DU83" s="123">
        <v>145.72999999999999</v>
      </c>
      <c r="DV83" s="60">
        <v>32.060600000000001</v>
      </c>
      <c r="DW83" s="60">
        <v>98.084013690000006</v>
      </c>
      <c r="DX83" s="60">
        <f t="shared" si="1373"/>
        <v>9.7077671709540621</v>
      </c>
      <c r="DY83" s="60">
        <f t="shared" si="1374"/>
        <v>30.694411244148601</v>
      </c>
      <c r="DZ83" s="60">
        <v>2.8848628310833302</v>
      </c>
      <c r="EA83" s="60">
        <v>1.29332304779167</v>
      </c>
      <c r="EB83" s="60"/>
      <c r="EC83" s="60">
        <v>20.443854368527873</v>
      </c>
      <c r="ED83" s="60">
        <f t="shared" si="1375"/>
        <v>0.39548636275917171</v>
      </c>
      <c r="EE83" s="60">
        <f t="shared" si="1376"/>
        <v>11.965133758559572</v>
      </c>
      <c r="EF83" s="60">
        <v>15.024832696870144</v>
      </c>
      <c r="EG83" s="124">
        <v>378.62578396112758</v>
      </c>
      <c r="EH83" s="128">
        <v>609.82671661825418</v>
      </c>
      <c r="EI83" s="129">
        <v>134.15827765601588</v>
      </c>
      <c r="EJ83" s="129">
        <v>1000.3087704486888</v>
      </c>
      <c r="EK83" s="129">
        <v>410.44570110006566</v>
      </c>
      <c r="EL83" s="129">
        <f t="shared" si="1377"/>
        <v>40.623452820677905</v>
      </c>
      <c r="EM83" s="129">
        <v>128.44487770225456</v>
      </c>
      <c r="EN83" s="129">
        <v>157.29966409130284</v>
      </c>
      <c r="EO83" s="129">
        <f t="shared" si="1378"/>
        <v>3.0429620018462535</v>
      </c>
      <c r="EP83" s="129">
        <f t="shared" si="1379"/>
        <v>92.062459803388634</v>
      </c>
      <c r="EQ83" s="129">
        <v>2312.0391299143275</v>
      </c>
      <c r="ER83" s="124">
        <v>2913.1693036920528</v>
      </c>
      <c r="ES83" s="123">
        <v>177.27</v>
      </c>
      <c r="ET83" s="60">
        <v>38.999400000000001</v>
      </c>
      <c r="EU83" s="60">
        <v>119.31210531000001</v>
      </c>
      <c r="EV83" s="60">
        <f t="shared" si="1380"/>
        <v>11.808796310951941</v>
      </c>
      <c r="EW83" s="60">
        <f t="shared" si="1381"/>
        <v>37.337530235711405</v>
      </c>
      <c r="EX83" s="60">
        <v>14.153063374375</v>
      </c>
      <c r="EY83" s="60">
        <v>25.530623513959402</v>
      </c>
      <c r="EZ83" s="60">
        <f t="shared" si="1382"/>
        <v>0.49388991187754466</v>
      </c>
      <c r="FA83" s="60">
        <f t="shared" si="1383"/>
        <v>14.942256962767992</v>
      </c>
      <c r="FB83" s="60">
        <v>18.763259609916702</v>
      </c>
      <c r="FC83" s="124">
        <v>472.83414216990133</v>
      </c>
      <c r="FD83" s="123">
        <v>0.83333333333333293</v>
      </c>
      <c r="FE83" s="60">
        <v>6.0833333333333302E-2</v>
      </c>
      <c r="FF83" s="60">
        <f t="shared" si="1384"/>
        <v>1.1768208333333328E-3</v>
      </c>
      <c r="FG83" s="60">
        <f t="shared" si="1385"/>
        <v>3.5603803333333316E-2</v>
      </c>
      <c r="FH83" s="60">
        <v>4.4708333333333301E-2</v>
      </c>
      <c r="FI83" s="124">
        <v>1.1266499999999995</v>
      </c>
      <c r="FJ83" s="123">
        <v>1546.8880116666701</v>
      </c>
      <c r="FK83" s="60">
        <v>112.922824851667</v>
      </c>
      <c r="FL83" s="60">
        <f t="shared" si="1386"/>
        <v>2.1844920467554982</v>
      </c>
      <c r="FM83" s="60">
        <f t="shared" si="1387"/>
        <v>66.090115855285447</v>
      </c>
      <c r="FN83" s="60">
        <v>82.990499999999997</v>
      </c>
      <c r="FO83" s="124">
        <v>2091.3616038220043</v>
      </c>
      <c r="FP83" s="123">
        <v>532.44695000000002</v>
      </c>
      <c r="FQ83" s="60">
        <v>38.868627349999997</v>
      </c>
      <c r="FR83" s="60">
        <f t="shared" si="1388"/>
        <v>0.75191359608575004</v>
      </c>
      <c r="FS83" s="60">
        <f t="shared" si="1389"/>
        <v>22.7485637918798</v>
      </c>
      <c r="FT83" s="60">
        <v>28.565778867500001</v>
      </c>
      <c r="FU83" s="62">
        <v>719.85762746100011</v>
      </c>
      <c r="FV83" s="132">
        <f t="shared" si="1492"/>
        <v>3440.076296584034</v>
      </c>
      <c r="FW83" s="133">
        <f t="shared" si="1493"/>
        <v>1141.567945869155</v>
      </c>
      <c r="FX83" s="133">
        <f t="shared" si="1494"/>
        <v>79.637870174320099</v>
      </c>
      <c r="FY83" s="133">
        <f t="shared" si="1495"/>
        <v>310.92716666666661</v>
      </c>
      <c r="FZ83" s="133">
        <f t="shared" si="1496"/>
        <v>374.74</v>
      </c>
      <c r="GA83" s="133">
        <f t="shared" si="1497"/>
        <v>73.459999999999994</v>
      </c>
      <c r="GB83" s="133">
        <f t="shared" si="1498"/>
        <v>10.85144</v>
      </c>
      <c r="GC83" s="133">
        <f t="shared" si="1499"/>
        <v>0.36656</v>
      </c>
      <c r="GD83" s="133">
        <f t="shared" si="1500"/>
        <v>1546.8880116666701</v>
      </c>
      <c r="GE83" s="133">
        <f t="shared" si="1501"/>
        <v>532.44695000000002</v>
      </c>
      <c r="GF83" s="133">
        <f t="shared" si="1502"/>
        <v>1897.827166375389</v>
      </c>
      <c r="GG83" s="134">
        <f t="shared" si="1503"/>
        <v>724.56536080352726</v>
      </c>
      <c r="GH83" s="134">
        <f t="shared" si="1504"/>
        <v>187.83554596483773</v>
      </c>
      <c r="GI83" s="133">
        <f t="shared" si="1505"/>
        <v>686.8457258359997</v>
      </c>
      <c r="GJ83" s="134">
        <f t="shared" si="1506"/>
        <v>490.42636560767238</v>
      </c>
      <c r="GK83" s="135">
        <f t="shared" si="1507"/>
        <v>13.287030566297414</v>
      </c>
      <c r="GL83" s="132">
        <f t="shared" si="1508"/>
        <v>10095.635133172234</v>
      </c>
      <c r="GM83" s="136">
        <f t="shared" si="1509"/>
        <v>12720.500267797017</v>
      </c>
      <c r="GN83" s="114">
        <f t="shared" si="1510"/>
        <v>11394.685204336018</v>
      </c>
      <c r="GO83" s="115">
        <f t="shared" si="1511"/>
        <v>5800.9805439713627</v>
      </c>
      <c r="GP83" s="115">
        <f t="shared" si="1512"/>
        <v>352.01324565838559</v>
      </c>
      <c r="GQ83" s="30">
        <f t="shared" si="1513"/>
        <v>0.50909528784208247</v>
      </c>
      <c r="GR83" s="31">
        <f t="shared" si="1514"/>
        <v>3.0892757399250841E-2</v>
      </c>
      <c r="GS83" s="137">
        <f t="shared" si="1390"/>
        <v>1.0845605197259982</v>
      </c>
      <c r="GT83" s="116">
        <f t="shared" si="1515"/>
        <v>12720.500267797017</v>
      </c>
      <c r="GU83" s="115">
        <f t="shared" si="1516"/>
        <v>5865.385708973995</v>
      </c>
      <c r="GV83" s="115">
        <f t="shared" si="1517"/>
        <v>353.75816284887361</v>
      </c>
      <c r="GW83" s="24">
        <f t="shared" si="1518"/>
        <v>0.46109709409956912</v>
      </c>
      <c r="GX83" s="117">
        <f t="shared" si="1519"/>
        <v>2.7810082575481818E-2</v>
      </c>
      <c r="GY83" s="137">
        <f t="shared" si="1391"/>
        <v>1.0765616964363445</v>
      </c>
      <c r="GZ83" s="114">
        <f t="shared" si="1520"/>
        <v>9752.187729766847</v>
      </c>
      <c r="HA83" s="115">
        <f t="shared" si="1521"/>
        <v>4888.4620779955694</v>
      </c>
      <c r="HB83" s="115">
        <f t="shared" si="1522"/>
        <v>267.35192677884623</v>
      </c>
      <c r="HC83" s="30">
        <f t="shared" si="1523"/>
        <v>0.50126825010498866</v>
      </c>
      <c r="HD83" s="31">
        <f t="shared" si="1524"/>
        <v>2.7414559090449136E-2</v>
      </c>
      <c r="HE83" s="137">
        <f t="shared" si="1392"/>
        <v>1.0827952499945623</v>
      </c>
      <c r="HF83" s="114">
        <f t="shared" si="1525"/>
        <v>10914.039231393013</v>
      </c>
      <c r="HG83" s="115">
        <f t="shared" si="1526"/>
        <v>5777.6318736754693</v>
      </c>
      <c r="HH83" s="115">
        <f t="shared" si="1527"/>
        <v>306.43925745380085</v>
      </c>
      <c r="HI83" s="30">
        <f t="shared" si="1528"/>
        <v>0.5293761320791992</v>
      </c>
      <c r="HJ83" s="31">
        <f t="shared" si="1529"/>
        <v>2.8077529405645032E-2</v>
      </c>
      <c r="HK83" s="138">
        <f t="shared" si="1393"/>
        <v>1.0873024492017449</v>
      </c>
      <c r="HL83" s="29">
        <f t="shared" si="1530"/>
        <v>3.0498677623265533</v>
      </c>
      <c r="HM83" s="30">
        <f t="shared" si="1531"/>
        <v>3.3793024733776673</v>
      </c>
      <c r="HN83" s="30">
        <f t="shared" si="1532"/>
        <v>2.6048805329119187</v>
      </c>
      <c r="HO83" s="31">
        <f t="shared" si="1533"/>
        <v>2.9272356537409374</v>
      </c>
      <c r="HR83" s="32">
        <f t="shared" si="1534"/>
        <v>705.6903140316665</v>
      </c>
      <c r="HS83" s="33">
        <f t="shared" si="1394"/>
        <v>816.27198624042865</v>
      </c>
      <c r="HT83" s="33">
        <f t="shared" si="1535"/>
        <v>31.021691011868725</v>
      </c>
      <c r="HU83" s="33">
        <f t="shared" si="1395"/>
        <v>35.826950949607195</v>
      </c>
      <c r="HV83" s="33">
        <f t="shared" si="1536"/>
        <v>922.10436636997338</v>
      </c>
      <c r="HW83" s="30">
        <f t="shared" si="1537"/>
        <v>0.76530416704319604</v>
      </c>
      <c r="HX83" s="31">
        <f t="shared" si="1538"/>
        <v>3.3642277537401857E-2</v>
      </c>
      <c r="HY83" s="139">
        <f t="shared" si="1396"/>
        <v>1.1251343517662122</v>
      </c>
      <c r="HZ83" s="32">
        <f t="shared" si="1539"/>
        <v>714.42545727234597</v>
      </c>
      <c r="IA83" s="33">
        <f t="shared" si="1397"/>
        <v>826.37592642692266</v>
      </c>
      <c r="IB83" s="33">
        <f t="shared" si="1540"/>
        <v>43.919007387675265</v>
      </c>
      <c r="IC83" s="33">
        <f t="shared" si="1398"/>
        <v>50.722061632026168</v>
      </c>
      <c r="ID83" s="33">
        <f t="shared" si="1541"/>
        <v>962.36729869898727</v>
      </c>
      <c r="IE83" s="30">
        <f t="shared" si="1542"/>
        <v>0.74236256597472616</v>
      </c>
      <c r="IF83" s="31">
        <f t="shared" si="1543"/>
        <v>4.563642950778652E-2</v>
      </c>
      <c r="IG83" s="139">
        <f t="shared" si="1399"/>
        <v>1.1233972970189956</v>
      </c>
      <c r="IH83" s="32">
        <f t="shared" si="1544"/>
        <v>18.530690711026526</v>
      </c>
      <c r="II83" s="33">
        <f t="shared" si="1400"/>
        <v>21.434449945444385</v>
      </c>
      <c r="IJ83" s="33">
        <f t="shared" si="1545"/>
        <v>36.169831908400596</v>
      </c>
      <c r="IK83" s="33">
        <f t="shared" si="1401"/>
        <v>41.772538871011847</v>
      </c>
      <c r="IL83" s="33">
        <f t="shared" si="1546"/>
        <v>381.46505789127355</v>
      </c>
      <c r="IM83" s="30">
        <f t="shared" si="1547"/>
        <v>4.8577688382426383E-2</v>
      </c>
      <c r="IN83" s="31">
        <f t="shared" si="1548"/>
        <v>9.4818204603971473E-2</v>
      </c>
      <c r="IO83" s="139">
        <f t="shared" si="1402"/>
        <v>1.0222994636626814</v>
      </c>
      <c r="IP83" s="32">
        <f t="shared" si="1549"/>
        <v>18.270640709033479</v>
      </c>
      <c r="IQ83" s="33">
        <f t="shared" si="1403"/>
        <v>21.133650108139026</v>
      </c>
      <c r="IR83" s="33">
        <f t="shared" si="1550"/>
        <v>0.80276125895654682</v>
      </c>
      <c r="IS83" s="33">
        <f t="shared" si="1404"/>
        <v>0.927108977968916</v>
      </c>
      <c r="IT83" s="33">
        <f t="shared" si="1551"/>
        <v>24.335847558795166</v>
      </c>
      <c r="IU83" s="30">
        <f t="shared" si="1552"/>
        <v>0.75077067543638221</v>
      </c>
      <c r="IV83" s="31">
        <f t="shared" si="1553"/>
        <v>3.2986780387125762E-2</v>
      </c>
      <c r="IW83" s="139">
        <f t="shared" si="1405"/>
        <v>1.1227554171228469</v>
      </c>
      <c r="IX83" s="32">
        <f t="shared" si="1554"/>
        <v>19.532935798299203</v>
      </c>
      <c r="IY83" s="33">
        <f t="shared" si="1406"/>
        <v>22.593746837892688</v>
      </c>
      <c r="IZ83" s="33">
        <f t="shared" si="1555"/>
        <v>0.52920220690000008</v>
      </c>
      <c r="JA83" s="33">
        <f t="shared" si="1407"/>
        <v>0.61117562874881015</v>
      </c>
      <c r="JB83" s="33">
        <f t="shared" si="1556"/>
        <v>402.09602000000001</v>
      </c>
      <c r="JC83" s="30">
        <f t="shared" si="1557"/>
        <v>4.8577789450139804E-2</v>
      </c>
      <c r="JD83" s="31">
        <f t="shared" si="1558"/>
        <v>1.3161090400745576E-3</v>
      </c>
      <c r="JE83" s="139">
        <f t="shared" si="1559"/>
        <v>1.0078160048971445</v>
      </c>
      <c r="JF83" s="32">
        <f t="shared" si="1560"/>
        <v>3.8290266951567995</v>
      </c>
      <c r="JG83" s="33">
        <f t="shared" si="1408"/>
        <v>4.4290351782878705</v>
      </c>
      <c r="JH83" s="33">
        <f t="shared" si="1561"/>
        <v>0.10373911009999999</v>
      </c>
      <c r="JI83" s="33">
        <f t="shared" si="1409"/>
        <v>0.11980829825448999</v>
      </c>
      <c r="JJ83" s="33">
        <f t="shared" si="1562"/>
        <v>78.822579999999988</v>
      </c>
      <c r="JK83" s="30">
        <f t="shared" si="1652"/>
        <v>4.8577789450139797E-2</v>
      </c>
      <c r="JL83" s="31">
        <f t="shared" si="1653"/>
        <v>1.3161090400745574E-3</v>
      </c>
      <c r="JM83" s="139">
        <f t="shared" si="1654"/>
        <v>1.0078160048971445</v>
      </c>
      <c r="JN83" s="32">
        <f t="shared" si="1563"/>
        <v>1420.1041361534055</v>
      </c>
      <c r="JO83" s="33">
        <f t="shared" si="1410"/>
        <v>1642.6344542886443</v>
      </c>
      <c r="JP83" s="33">
        <f t="shared" si="1564"/>
        <v>93.790201939311686</v>
      </c>
      <c r="JQ83" s="33">
        <f t="shared" si="1411"/>
        <v>108.31830421971107</v>
      </c>
      <c r="JR83" s="33">
        <f t="shared" si="1565"/>
        <v>1933.0035016074121</v>
      </c>
      <c r="JS83" s="30">
        <f t="shared" si="1566"/>
        <v>0.73466195740075024</v>
      </c>
      <c r="JT83" s="31">
        <f t="shared" si="1567"/>
        <v>4.8520451132819636E-2</v>
      </c>
      <c r="JU83" s="139">
        <f t="shared" si="1412"/>
        <v>1.1226373466051713</v>
      </c>
      <c r="JV83" s="32">
        <f t="shared" si="1568"/>
        <v>0.56562011218203512</v>
      </c>
      <c r="JW83" s="33">
        <f t="shared" si="1413"/>
        <v>0.65425278376096008</v>
      </c>
      <c r="JX83" s="33">
        <f t="shared" si="1569"/>
        <v>1.5324240796400001E-2</v>
      </c>
      <c r="JY83" s="33">
        <f t="shared" si="1414"/>
        <v>1.769796569576236E-2</v>
      </c>
      <c r="JZ83" s="33">
        <f t="shared" si="1570"/>
        <v>11.643595120000001</v>
      </c>
      <c r="KA83" s="30">
        <f t="shared" si="1571"/>
        <v>4.8577789450139783E-2</v>
      </c>
      <c r="KB83" s="31">
        <f t="shared" si="1572"/>
        <v>1.3161090400745574E-3</v>
      </c>
      <c r="KC83" s="139">
        <f t="shared" si="1415"/>
        <v>1.0078160048971445</v>
      </c>
      <c r="KD83" s="32">
        <f t="shared" si="1573"/>
        <v>1.9106561739404799E-2</v>
      </c>
      <c r="KE83" s="33">
        <f t="shared" si="1416"/>
        <v>2.2100559963969531E-2</v>
      </c>
      <c r="KF83" s="33">
        <f t="shared" si="1574"/>
        <v>5.1765053360000005E-4</v>
      </c>
      <c r="KG83" s="33">
        <f t="shared" si="1417"/>
        <v>5.9783460125464004E-4</v>
      </c>
      <c r="KH83" s="33">
        <f t="shared" si="1575"/>
        <v>0.39331887999999993</v>
      </c>
      <c r="KI83" s="30">
        <f t="shared" si="1576"/>
        <v>4.8577789450139804E-2</v>
      </c>
      <c r="KJ83" s="31">
        <f t="shared" si="1577"/>
        <v>1.3161090400745576E-3</v>
      </c>
      <c r="KK83" s="139">
        <f t="shared" si="1418"/>
        <v>1.0078160048971445</v>
      </c>
      <c r="KL83" s="32">
        <f t="shared" si="1578"/>
        <v>122.78353782416713</v>
      </c>
      <c r="KM83" s="33">
        <f t="shared" si="1419"/>
        <v>142.02371820121411</v>
      </c>
      <c r="KN83" s="33">
        <f t="shared" si="1579"/>
        <v>5.3982329481709783</v>
      </c>
      <c r="KO83" s="33">
        <f t="shared" si="1420"/>
        <v>6.2344192318426632</v>
      </c>
      <c r="KP83" s="33">
        <f t="shared" si="1580"/>
        <v>159.58278411151881</v>
      </c>
      <c r="KQ83" s="30">
        <f t="shared" si="1581"/>
        <v>0.76940340718936306</v>
      </c>
      <c r="KR83" s="31">
        <f t="shared" si="1582"/>
        <v>3.3827163614332065E-2</v>
      </c>
      <c r="KS83" s="139">
        <f t="shared" si="1421"/>
        <v>1.1258053415504334</v>
      </c>
      <c r="KT83" s="32">
        <f t="shared" si="1583"/>
        <v>229.83524490330396</v>
      </c>
      <c r="KU83" s="33">
        <f t="shared" si="1422"/>
        <v>265.85042777965168</v>
      </c>
      <c r="KV83" s="33">
        <f t="shared" si="1584"/>
        <v>10.103253533713234</v>
      </c>
      <c r="KW83" s="33">
        <f t="shared" si="1423"/>
        <v>11.668247506085414</v>
      </c>
      <c r="KX83" s="33">
        <f t="shared" si="1585"/>
        <v>300.49665393740287</v>
      </c>
      <c r="KY83" s="30">
        <f t="shared" si="1586"/>
        <v>0.76485126170882911</v>
      </c>
      <c r="KZ83" s="31">
        <f t="shared" si="1587"/>
        <v>3.3621850364489801E-2</v>
      </c>
      <c r="LA83" s="139">
        <f t="shared" si="1424"/>
        <v>1.125060217331233</v>
      </c>
      <c r="LB83" s="32">
        <f t="shared" si="1588"/>
        <v>1013.0039460311548</v>
      </c>
      <c r="LC83" s="33">
        <f t="shared" si="1425"/>
        <v>1171.7416643742367</v>
      </c>
      <c r="LD83" s="33">
        <f t="shared" si="1589"/>
        <v>43.66641482252416</v>
      </c>
      <c r="LE83" s="33">
        <f t="shared" si="1426"/>
        <v>50.430342478533156</v>
      </c>
      <c r="LF83" s="33">
        <f t="shared" si="1590"/>
        <v>2312.039129914328</v>
      </c>
      <c r="LG83" s="30">
        <f t="shared" si="1591"/>
        <v>0.43814308024652304</v>
      </c>
      <c r="LH83" s="31">
        <f t="shared" si="1592"/>
        <v>1.8886537973145035E-2</v>
      </c>
      <c r="LI83" s="139">
        <f t="shared" si="1427"/>
        <v>1.0715825454066703</v>
      </c>
      <c r="LJ83" s="32">
        <f t="shared" si="1593"/>
        <v>280.05074038214491</v>
      </c>
      <c r="LK83" s="33">
        <f t="shared" si="1428"/>
        <v>323.93469140002702</v>
      </c>
      <c r="LL83" s="33">
        <f t="shared" si="1594"/>
        <v>12.302686222829486</v>
      </c>
      <c r="LM83" s="33">
        <f t="shared" si="1429"/>
        <v>14.208372318745774</v>
      </c>
      <c r="LN83" s="33">
        <f t="shared" si="1595"/>
        <v>375.26519219833438</v>
      </c>
      <c r="LO83" s="30">
        <f t="shared" si="1596"/>
        <v>0.74627422474646432</v>
      </c>
      <c r="LP83" s="31">
        <f t="shared" si="1597"/>
        <v>3.2783979112902366E-2</v>
      </c>
      <c r="LQ83" s="139">
        <f t="shared" si="1430"/>
        <v>1.1220194093823597</v>
      </c>
      <c r="LR83" s="32">
        <f t="shared" si="1598"/>
        <v>4.3436640066666643E-2</v>
      </c>
      <c r="LS83" s="33">
        <f t="shared" si="1431"/>
        <v>5.0243161565113312E-2</v>
      </c>
      <c r="LT83" s="33">
        <f t="shared" si="1599"/>
        <v>1.1768208333333328E-3</v>
      </c>
      <c r="LU83" s="33">
        <f t="shared" si="1432"/>
        <v>1.359110380416666E-3</v>
      </c>
      <c r="LV83" s="33">
        <f t="shared" si="1600"/>
        <v>0.89416666666666633</v>
      </c>
      <c r="LW83" s="30">
        <f t="shared" si="1601"/>
        <v>4.857778945013979E-2</v>
      </c>
      <c r="LX83" s="31">
        <f t="shared" si="1602"/>
        <v>1.3161090400745572E-3</v>
      </c>
      <c r="LY83" s="139">
        <f t="shared" si="1433"/>
        <v>1.0078160048971445</v>
      </c>
      <c r="LZ83" s="32">
        <f t="shared" si="1603"/>
        <v>80.629941343448237</v>
      </c>
      <c r="MA83" s="33">
        <f t="shared" si="1434"/>
        <v>93.264653151966584</v>
      </c>
      <c r="MB83" s="33">
        <f t="shared" si="1604"/>
        <v>2.1844920467554982</v>
      </c>
      <c r="MC83" s="33">
        <f t="shared" si="1435"/>
        <v>2.5228698647979249</v>
      </c>
      <c r="MD83" s="33">
        <f t="shared" si="1605"/>
        <v>1659.8107966841303</v>
      </c>
      <c r="ME83" s="30">
        <f t="shared" si="1606"/>
        <v>4.8577790615970125E-2</v>
      </c>
      <c r="MF83" s="31">
        <f t="shared" si="1607"/>
        <v>1.3161090716601823E-3</v>
      </c>
      <c r="MG83" s="139">
        <f t="shared" si="1436"/>
        <v>1.0078160050847227</v>
      </c>
      <c r="MH83" s="32">
        <f t="shared" si="1608"/>
        <v>27.753247826093354</v>
      </c>
      <c r="MI83" s="33">
        <f t="shared" si="1437"/>
        <v>32.102181760442186</v>
      </c>
      <c r="MJ83" s="33">
        <f t="shared" si="1609"/>
        <v>0.75191359608575004</v>
      </c>
      <c r="MK83" s="33">
        <f t="shared" si="1438"/>
        <v>0.86838501211943275</v>
      </c>
      <c r="ML83" s="33">
        <f t="shared" si="1610"/>
        <v>571.31557735000013</v>
      </c>
      <c r="MM83" s="30">
        <f t="shared" si="1611"/>
        <v>4.8577789450139783E-2</v>
      </c>
      <c r="MN83" s="31">
        <f t="shared" si="1612"/>
        <v>1.3161090400745572E-3</v>
      </c>
      <c r="MO83" s="139">
        <f t="shared" si="1613"/>
        <v>1.0078160048971445</v>
      </c>
      <c r="MP83" s="34">
        <v>2.8120770642629216</v>
      </c>
      <c r="MQ83" s="35">
        <v>3.1389770642629218</v>
      </c>
      <c r="MR83" s="35">
        <v>2.4056999999999999</v>
      </c>
      <c r="MS83" s="36">
        <v>2.6921999999999997</v>
      </c>
      <c r="MT83" s="34">
        <f t="shared" si="1614"/>
        <v>1.0845605197259982</v>
      </c>
      <c r="MU83" s="35">
        <f t="shared" si="1615"/>
        <v>1.0765616964363445</v>
      </c>
      <c r="MV83" s="35">
        <f t="shared" si="1616"/>
        <v>1.0827952499945623</v>
      </c>
      <c r="MW83" s="36">
        <f t="shared" si="1617"/>
        <v>1.0873024492017449</v>
      </c>
      <c r="MX83" s="41">
        <f t="shared" si="1618"/>
        <v>3.0498677623265533</v>
      </c>
      <c r="MY83" s="271">
        <f t="shared" si="1619"/>
        <v>3.3793024733776673</v>
      </c>
      <c r="MZ83" s="42">
        <f t="shared" si="1620"/>
        <v>2.6048805329119187</v>
      </c>
      <c r="NA83" s="140">
        <f t="shared" si="1621"/>
        <v>2.9272356537409374</v>
      </c>
      <c r="NB83" s="34">
        <f t="shared" si="1622"/>
        <v>1.0845472605420028</v>
      </c>
      <c r="NC83" s="35">
        <f t="shared" si="1623"/>
        <v>1.0765562982135812</v>
      </c>
      <c r="ND83" s="35">
        <f t="shared" si="1624"/>
        <v>1.0828154907914074</v>
      </c>
      <c r="NE83" s="141">
        <f t="shared" si="1625"/>
        <v>1.0873190022947437</v>
      </c>
      <c r="NF83" s="37">
        <f t="shared" si="1626"/>
        <v>3.0498304764793494</v>
      </c>
      <c r="NG83" s="38">
        <f t="shared" ref="NG83:NG86" si="1664">NF83+NR83+NS83+OC83</f>
        <v>3.3792855284802257</v>
      </c>
      <c r="NH83" s="38">
        <f t="shared" si="1627"/>
        <v>2.6049292261968886</v>
      </c>
      <c r="NI83" s="39">
        <f t="shared" ref="NI83:NI86" si="1665">NH83+NN83</f>
        <v>2.9272802179779083</v>
      </c>
      <c r="NJ83" s="118">
        <f t="shared" si="1628"/>
        <v>3.7285847203971656E-5</v>
      </c>
      <c r="NK83" s="118">
        <f t="shared" si="1629"/>
        <v>1.6944897441639739E-5</v>
      </c>
      <c r="NL83" s="118">
        <f t="shared" si="1630"/>
        <v>-4.8693284969925088E-5</v>
      </c>
      <c r="NM83" s="118">
        <f t="shared" si="1631"/>
        <v>-4.4564236970856541E-5</v>
      </c>
      <c r="NN83" s="119">
        <f t="shared" si="1632"/>
        <v>0.32235099178101978</v>
      </c>
      <c r="NO83" s="120">
        <f t="shared" si="1633"/>
        <v>0.33589579180867968</v>
      </c>
      <c r="NP83" s="120">
        <f t="shared" si="1634"/>
        <v>0.12255025850144124</v>
      </c>
      <c r="NQ83" s="120">
        <f t="shared" si="1635"/>
        <v>8.5329411701336368E-3</v>
      </c>
      <c r="NR83" s="120">
        <f>R83*JE83</f>
        <v>0.12587621901165336</v>
      </c>
      <c r="NS83" s="120">
        <f t="shared" si="1637"/>
        <v>2.4691492119980042E-2</v>
      </c>
      <c r="NT83" s="120">
        <f t="shared" si="1638"/>
        <v>0.67526636398301065</v>
      </c>
      <c r="NU83" s="120">
        <f t="shared" si="1639"/>
        <v>3.62813761762972E-3</v>
      </c>
      <c r="NV83" s="120">
        <f t="shared" si="1640"/>
        <v>1.0078160048971445E-4</v>
      </c>
      <c r="NW83" s="120">
        <f t="shared" si="1641"/>
        <v>5.5839944940901498E-2</v>
      </c>
      <c r="NX83" s="120">
        <f t="shared" si="1642"/>
        <v>0.10508062429873716</v>
      </c>
      <c r="NY83" s="120">
        <f t="shared" si="1643"/>
        <v>0.76982490062015196</v>
      </c>
      <c r="NZ83" s="120">
        <f t="shared" si="1644"/>
        <v>0.13082746313398314</v>
      </c>
      <c r="OA83" s="120">
        <f t="shared" si="1645"/>
        <v>2.0156320097942891E-4</v>
      </c>
      <c r="OB83" s="120">
        <f t="shared" si="1646"/>
        <v>0.51973071382219149</v>
      </c>
      <c r="OC83" s="121">
        <f t="shared" si="1647"/>
        <v>0.17888734086924316</v>
      </c>
      <c r="OD83" s="4"/>
      <c r="OE83" s="4">
        <f t="shared" si="1441"/>
        <v>13703.409459793778</v>
      </c>
      <c r="OF83" s="4"/>
      <c r="OG83" s="4"/>
      <c r="OH83" s="4">
        <f t="shared" si="1442"/>
        <v>0</v>
      </c>
      <c r="OI83" s="4"/>
      <c r="OJ83" s="583">
        <f t="shared" si="1443"/>
        <v>13705.774971525143</v>
      </c>
      <c r="OK83" s="284">
        <f t="shared" si="1444"/>
        <v>472.17240000000004</v>
      </c>
      <c r="OL83" s="584">
        <f t="shared" ref="OL83:OL85" si="1666">OK83/OJ83</f>
        <v>3.4450616691210557E-2</v>
      </c>
      <c r="OM83" s="585"/>
      <c r="ON83" s="284">
        <f>OK83</f>
        <v>472.17240000000004</v>
      </c>
      <c r="OO83" s="33">
        <f t="shared" ref="OO83:OO85" si="1667">ON83/OK83</f>
        <v>1</v>
      </c>
      <c r="OP83" s="586">
        <f t="shared" si="481"/>
        <v>0</v>
      </c>
      <c r="OQ83" s="33">
        <f t="shared" si="1445"/>
        <v>0</v>
      </c>
      <c r="OR83" s="39">
        <f t="shared" si="1446"/>
        <v>0.12587621901165336</v>
      </c>
      <c r="OS83" s="587">
        <f t="shared" ref="OS83:OS84" si="1668">OJ83</f>
        <v>13705.774971525143</v>
      </c>
      <c r="OT83" s="284">
        <f t="shared" si="1487"/>
        <v>92.559599999999989</v>
      </c>
      <c r="OU83" s="584">
        <f t="shared" ref="OU83:OU84" si="1669">OT83/OS83</f>
        <v>6.7533284467532883E-3</v>
      </c>
      <c r="OV83" s="585"/>
      <c r="OW83" s="595">
        <f>OT83</f>
        <v>92.559599999999989</v>
      </c>
      <c r="OX83" s="33">
        <f t="shared" ref="OX83:OX84" si="1670">OW83/OT83</f>
        <v>1</v>
      </c>
      <c r="OY83" s="30">
        <f t="shared" si="1662"/>
        <v>0</v>
      </c>
      <c r="OZ83" s="33">
        <f>(1+OY83)*MY83-MY83</f>
        <v>0</v>
      </c>
      <c r="PA83" s="588">
        <f>OZ83+NS83</f>
        <v>2.4691492119980042E-2</v>
      </c>
      <c r="PB83" s="32">
        <f t="shared" si="1447"/>
        <v>3.3793024733776673</v>
      </c>
      <c r="PC83" s="589">
        <v>1.008</v>
      </c>
      <c r="PD83" s="590">
        <v>3.4049999999999998</v>
      </c>
      <c r="PE83" s="591">
        <f t="shared" si="1450"/>
        <v>0.32235099178101978</v>
      </c>
      <c r="PF83" s="592">
        <f t="shared" si="1451"/>
        <v>0.33589579180867968</v>
      </c>
      <c r="PG83" s="592">
        <f t="shared" si="1452"/>
        <v>0.12255025850144124</v>
      </c>
      <c r="PH83" s="592">
        <f t="shared" si="1453"/>
        <v>8.5329411701336368E-3</v>
      </c>
      <c r="PI83" s="593">
        <v>0.152</v>
      </c>
      <c r="PJ83" s="593">
        <v>2.5000000000000001E-2</v>
      </c>
      <c r="PK83" s="592">
        <f t="shared" si="1454"/>
        <v>0.67526636398301065</v>
      </c>
      <c r="PL83" s="592">
        <f t="shared" si="1455"/>
        <v>3.62813761762972E-3</v>
      </c>
      <c r="PM83" s="592">
        <f t="shared" si="1456"/>
        <v>1.0078160048971445E-4</v>
      </c>
      <c r="PN83" s="592">
        <f t="shared" si="1457"/>
        <v>5.5839944940901498E-2</v>
      </c>
      <c r="PO83" s="592">
        <f t="shared" si="1458"/>
        <v>0.10508062429873716</v>
      </c>
      <c r="PP83" s="592">
        <f t="shared" si="1459"/>
        <v>0.76982490062015196</v>
      </c>
      <c r="PQ83" s="592">
        <f t="shared" si="1460"/>
        <v>0.13082746313398314</v>
      </c>
      <c r="PR83" s="592">
        <f t="shared" si="1461"/>
        <v>2.0156320097942891E-4</v>
      </c>
      <c r="PS83" s="592">
        <f t="shared" si="1462"/>
        <v>0.51973071382219149</v>
      </c>
      <c r="PT83" s="594">
        <f t="shared" si="1463"/>
        <v>0.17888734086924316</v>
      </c>
      <c r="PU83" s="334"/>
      <c r="PV83" s="310">
        <f t="shared" si="1477"/>
        <v>3.4057178173485925</v>
      </c>
      <c r="PW83" s="281">
        <f t="shared" si="1478"/>
        <v>-7.1781734859266422E-4</v>
      </c>
      <c r="PX83" s="4"/>
      <c r="QA83" s="133">
        <f t="shared" si="1479"/>
        <v>510.52876906746366</v>
      </c>
      <c r="QB83" s="323">
        <f t="shared" si="1480"/>
        <v>100.14375374021505</v>
      </c>
      <c r="QC83" s="258"/>
      <c r="QD83" s="323">
        <f t="shared" si="1663"/>
        <v>4055.7999999999997</v>
      </c>
      <c r="QF83" s="133">
        <f t="shared" si="1464"/>
        <v>616.48159999999996</v>
      </c>
      <c r="QH83" s="133">
        <f t="shared" si="1481"/>
        <v>101.395</v>
      </c>
      <c r="QJ83" s="391">
        <v>0</v>
      </c>
      <c r="QK83" s="391">
        <v>0</v>
      </c>
      <c r="QM83" s="389">
        <f t="shared" si="1482"/>
        <v>0</v>
      </c>
      <c r="QN83" s="389">
        <f t="shared" si="1483"/>
        <v>0</v>
      </c>
      <c r="QP83" s="4">
        <f t="shared" si="1484"/>
        <v>13705.774971525143</v>
      </c>
      <c r="QQ83" s="4">
        <f t="shared" si="1485"/>
        <v>13809.998999999998</v>
      </c>
      <c r="QS83" s="395">
        <f t="shared" si="1486"/>
        <v>1.5418515973399494</v>
      </c>
      <c r="QU83" s="5">
        <v>2</v>
      </c>
    </row>
    <row r="84" spans="1:463" ht="15.05" hidden="1" customHeight="1" x14ac:dyDescent="0.3">
      <c r="A84" s="452">
        <f t="shared" si="639"/>
        <v>73</v>
      </c>
      <c r="B84" s="25" t="s">
        <v>469</v>
      </c>
      <c r="C84" s="26">
        <v>9</v>
      </c>
      <c r="D84" s="256">
        <v>3739.2</v>
      </c>
      <c r="E84" s="27">
        <f>3694.2+45</f>
        <v>3739.2</v>
      </c>
      <c r="F84" s="28">
        <v>410.2</v>
      </c>
      <c r="G84" s="311">
        <f t="shared" si="1465"/>
        <v>3329</v>
      </c>
      <c r="H84" s="27"/>
      <c r="I84" s="257">
        <v>0</v>
      </c>
      <c r="J84" s="32">
        <v>2.9318825891505371</v>
      </c>
      <c r="K84" s="33">
        <v>3.2711825891505368</v>
      </c>
      <c r="L84" s="33">
        <v>2.1832000000000003</v>
      </c>
      <c r="M84" s="122">
        <v>2.6674000000000002</v>
      </c>
      <c r="N84" s="1">
        <v>0.48420000000000002</v>
      </c>
      <c r="O84" s="2">
        <v>0.43419999999999997</v>
      </c>
      <c r="P84" s="2">
        <v>0.26448258915053691</v>
      </c>
      <c r="Q84" s="2">
        <v>1.7399999999999999E-2</v>
      </c>
      <c r="R84" s="2">
        <v>9.2999999999999999E-2</v>
      </c>
      <c r="S84" s="2">
        <v>1.49E-2</v>
      </c>
      <c r="T84" s="2">
        <v>0.39879999999999999</v>
      </c>
      <c r="U84" s="2">
        <v>6.7999999999999996E-3</v>
      </c>
      <c r="V84" s="2">
        <v>2.0000000000000001E-4</v>
      </c>
      <c r="W84" s="2">
        <v>9.8199999999999996E-2</v>
      </c>
      <c r="X84" s="2">
        <v>4.8500000000000001E-2</v>
      </c>
      <c r="Y84" s="2">
        <v>0.48909999999999998</v>
      </c>
      <c r="Z84" s="2">
        <v>0.21240000000000001</v>
      </c>
      <c r="AA84" s="2">
        <v>0</v>
      </c>
      <c r="AB84" s="2">
        <v>0.47760000000000002</v>
      </c>
      <c r="AC84" s="3">
        <v>0.23139999999999999</v>
      </c>
      <c r="AD84" s="123">
        <v>697.82</v>
      </c>
      <c r="AE84" s="60">
        <v>153.5204</v>
      </c>
      <c r="AF84" s="60">
        <v>469.66984446000004</v>
      </c>
      <c r="AG84" s="60">
        <f t="shared" si="1344"/>
        <v>46.485103185584045</v>
      </c>
      <c r="AH84" s="60">
        <f t="shared" si="1345"/>
        <v>146.97848112531241</v>
      </c>
      <c r="AI84" s="60">
        <v>18.166510601958301</v>
      </c>
      <c r="AJ84" s="60">
        <v>97.759903204283944</v>
      </c>
      <c r="AK84" s="60">
        <f t="shared" si="1346"/>
        <v>1.8911653274868729</v>
      </c>
      <c r="AL84" s="60">
        <f t="shared" si="1347"/>
        <v>57.215743028564859</v>
      </c>
      <c r="AM84" s="60">
        <v>71.846832913312127</v>
      </c>
      <c r="AN84" s="124">
        <v>1810.5401894154654</v>
      </c>
      <c r="AO84" s="123">
        <v>613.69000000000005</v>
      </c>
      <c r="AP84" s="60">
        <v>135.01179999999999</v>
      </c>
      <c r="AQ84" s="60">
        <v>413.04589557000003</v>
      </c>
      <c r="AR84" s="60">
        <f t="shared" si="1348"/>
        <v>40.880804468145186</v>
      </c>
      <c r="AS84" s="60">
        <f t="shared" si="1349"/>
        <v>129.2585825596758</v>
      </c>
      <c r="AT84" s="125">
        <v>39.197884105100002</v>
      </c>
      <c r="AU84" s="126">
        <v>0</v>
      </c>
      <c r="AV84" s="60">
        <v>87.66902731628231</v>
      </c>
      <c r="AW84" s="60">
        <f t="shared" si="1350"/>
        <v>1.6959573334334814</v>
      </c>
      <c r="AX84" s="60">
        <f t="shared" si="1351"/>
        <v>51.309876279345914</v>
      </c>
      <c r="AY84" s="60">
        <v>64.430730349569131</v>
      </c>
      <c r="AZ84" s="124">
        <v>1623.6544048091419</v>
      </c>
      <c r="BA84" s="127">
        <v>124</v>
      </c>
      <c r="BB84" s="60">
        <v>632.04866666666669</v>
      </c>
      <c r="BC84" s="60">
        <v>65.91363525367359</v>
      </c>
      <c r="BD84" s="61">
        <v>52.730908202938878</v>
      </c>
      <c r="BE84" s="61">
        <v>13.182727050734712</v>
      </c>
      <c r="BF84" s="60">
        <v>24.717617499999999</v>
      </c>
      <c r="BG84" s="61">
        <v>19.774094000000002</v>
      </c>
      <c r="BH84" s="61">
        <v>4.9435234999999977</v>
      </c>
      <c r="BI84" s="60">
        <v>52.755634117684828</v>
      </c>
      <c r="BJ84" s="61">
        <f t="shared" si="1352"/>
        <v>30.876184468789166</v>
      </c>
      <c r="BK84" s="60">
        <f t="shared" si="1353"/>
        <v>1.020557742006613</v>
      </c>
      <c r="BL84" s="60">
        <v>38.771777676901252</v>
      </c>
      <c r="BM84" s="124">
        <v>977.04879745791152</v>
      </c>
      <c r="BN84" s="123">
        <v>24.33</v>
      </c>
      <c r="BO84" s="60">
        <v>5.3525999999999998</v>
      </c>
      <c r="BP84" s="60">
        <v>16.37537949</v>
      </c>
      <c r="BQ84" s="60">
        <f t="shared" si="1354"/>
        <v>1.6207368096432602</v>
      </c>
      <c r="BR84" s="60">
        <f t="shared" si="1355"/>
        <v>5.1245112576006004</v>
      </c>
      <c r="BS84" s="60">
        <v>2.0099231130583299</v>
      </c>
      <c r="BT84" s="60">
        <v>3.5089568900232573</v>
      </c>
      <c r="BU84" s="60">
        <f t="shared" si="1356"/>
        <v>6.7880771037499912E-2</v>
      </c>
      <c r="BV84" s="60">
        <f t="shared" si="1357"/>
        <v>2.0536801811101317</v>
      </c>
      <c r="BW84" s="60">
        <v>2.5788429746540791</v>
      </c>
      <c r="BX84" s="124">
        <v>64.98684296128279</v>
      </c>
      <c r="BY84" s="59">
        <v>229.08</v>
      </c>
      <c r="BZ84" s="60">
        <v>16.722840000000001</v>
      </c>
      <c r="CA84" s="61">
        <f t="shared" si="1358"/>
        <v>9.787343121120001</v>
      </c>
      <c r="CB84" s="61">
        <f t="shared" si="1359"/>
        <v>0.32350333980000007</v>
      </c>
      <c r="CC84" s="60">
        <v>12.290141999999999</v>
      </c>
      <c r="CD84" s="62">
        <v>309.71157840000001</v>
      </c>
      <c r="CE84" s="123">
        <v>36.729999999999997</v>
      </c>
      <c r="CF84" s="60">
        <v>2.6812899999999997</v>
      </c>
      <c r="CG84" s="61">
        <f t="shared" si="1360"/>
        <v>1.5692732357199999</v>
      </c>
      <c r="CH84" s="61">
        <f t="shared" si="1361"/>
        <v>5.1869555049999995E-2</v>
      </c>
      <c r="CI84" s="60">
        <v>1.9705644999999998</v>
      </c>
      <c r="CJ84" s="124">
        <v>49.658225399999992</v>
      </c>
      <c r="CK84" s="128">
        <v>540.43711019130922</v>
      </c>
      <c r="CL84" s="129">
        <v>118.89616424208803</v>
      </c>
      <c r="CM84" s="129">
        <v>77.520284177983854</v>
      </c>
      <c r="CN84" s="130">
        <v>59.458297647676368</v>
      </c>
      <c r="CO84" s="131">
        <f t="shared" si="1489"/>
        <v>28.982947188359844</v>
      </c>
      <c r="CP84" s="129">
        <v>363.7428183255912</v>
      </c>
      <c r="CQ84" s="131">
        <f t="shared" si="1362"/>
        <v>36.001081700957066</v>
      </c>
      <c r="CR84" s="129">
        <v>113.8296775668105</v>
      </c>
      <c r="CS84" s="129">
        <v>80.343535516399015</v>
      </c>
      <c r="CT84" s="131">
        <f t="shared" si="1363"/>
        <v>1.5542456945647389</v>
      </c>
      <c r="CU84" s="131">
        <f t="shared" si="1364"/>
        <v>47.022500344611821</v>
      </c>
      <c r="CV84" s="129">
        <f t="shared" si="1490"/>
        <v>1180.9399124533713</v>
      </c>
      <c r="CW84" s="124">
        <f t="shared" si="1491"/>
        <v>1487.984289691248</v>
      </c>
      <c r="CX84" s="123">
        <v>18.887</v>
      </c>
      <c r="CY84" s="60">
        <v>1.3787510000000001</v>
      </c>
      <c r="CZ84" s="60">
        <f t="shared" si="1365"/>
        <v>2.6671938095000004E-2</v>
      </c>
      <c r="DA84" s="60">
        <f t="shared" si="1366"/>
        <v>0.806938840268</v>
      </c>
      <c r="DB84" s="60">
        <v>1.01328755</v>
      </c>
      <c r="DC84" s="124">
        <v>25.534846260000002</v>
      </c>
      <c r="DD84" s="123">
        <v>0.63800000000000001</v>
      </c>
      <c r="DE84" s="60">
        <v>4.6573999999999997E-2</v>
      </c>
      <c r="DF84" s="60">
        <f t="shared" si="1367"/>
        <v>9.0097403000000001E-4</v>
      </c>
      <c r="DG84" s="60">
        <f t="shared" si="1368"/>
        <v>2.7258271831999997E-2</v>
      </c>
      <c r="DH84" s="60">
        <v>3.4228700000000001E-2</v>
      </c>
      <c r="DI84" s="124">
        <v>0.86256323999999995</v>
      </c>
      <c r="DJ84" s="59">
        <v>142.216769781968</v>
      </c>
      <c r="DK84" s="60">
        <v>31.28768935203296</v>
      </c>
      <c r="DL84" s="60">
        <v>2.3379972165761722</v>
      </c>
      <c r="DM84" s="60">
        <v>95.719423552062906</v>
      </c>
      <c r="DN84" s="60">
        <f t="shared" si="1369"/>
        <v>9.4737342266418754</v>
      </c>
      <c r="DO84" s="60">
        <f t="shared" si="1370"/>
        <v>29.954436406382566</v>
      </c>
      <c r="DP84" s="60">
        <v>19.824017232892722</v>
      </c>
      <c r="DQ84" s="60">
        <f t="shared" si="1371"/>
        <v>0.38349561337030974</v>
      </c>
      <c r="DR84" s="60">
        <f t="shared" si="1372"/>
        <v>11.602362917860658</v>
      </c>
      <c r="DS84" s="60">
        <v>14.56929485677664</v>
      </c>
      <c r="DT84" s="62">
        <v>367.14623039077134</v>
      </c>
      <c r="DU84" s="123">
        <v>69.67</v>
      </c>
      <c r="DV84" s="60">
        <v>15.327400000000001</v>
      </c>
      <c r="DW84" s="60">
        <v>46.891602509999998</v>
      </c>
      <c r="DX84" s="60">
        <f t="shared" si="1373"/>
        <v>4.6410494668247404</v>
      </c>
      <c r="DY84" s="60">
        <f t="shared" si="1374"/>
        <v>14.6742580894794</v>
      </c>
      <c r="DZ84" s="60">
        <v>1.3745102844999999</v>
      </c>
      <c r="EA84" s="60">
        <v>0.65640265924999996</v>
      </c>
      <c r="EB84" s="60"/>
      <c r="EC84" s="60">
        <v>9.7761538281237481</v>
      </c>
      <c r="ED84" s="60">
        <f t="shared" si="1375"/>
        <v>0.18911969580505392</v>
      </c>
      <c r="EE84" s="60">
        <f t="shared" si="1376"/>
        <v>5.7216699986783297</v>
      </c>
      <c r="EF84" s="60">
        <v>7.1848034640936875</v>
      </c>
      <c r="EG84" s="124">
        <v>181.05704729516091</v>
      </c>
      <c r="EH84" s="128">
        <v>300.36593452380953</v>
      </c>
      <c r="EI84" s="129">
        <v>66.08050559523808</v>
      </c>
      <c r="EJ84" s="129">
        <v>784.11666767955978</v>
      </c>
      <c r="EK84" s="129">
        <v>202.16219332905359</v>
      </c>
      <c r="EL84" s="129">
        <f t="shared" si="1377"/>
        <v>20.008800922549753</v>
      </c>
      <c r="EM84" s="129">
        <v>63.264636780394028</v>
      </c>
      <c r="EN84" s="129">
        <v>98.74894698231914</v>
      </c>
      <c r="EO84" s="129">
        <f t="shared" si="1378"/>
        <v>1.9102983793729638</v>
      </c>
      <c r="EP84" s="129">
        <f t="shared" si="1379"/>
        <v>57.794598702447956</v>
      </c>
      <c r="EQ84" s="129">
        <v>1451.4742481099804</v>
      </c>
      <c r="ER84" s="124">
        <v>1828.8575526185753</v>
      </c>
      <c r="ES84" s="123">
        <v>299.89999999999998</v>
      </c>
      <c r="ET84" s="60">
        <v>65.977999999999994</v>
      </c>
      <c r="EU84" s="60">
        <v>201.84859470000001</v>
      </c>
      <c r="EV84" s="60">
        <f t="shared" si="1380"/>
        <v>19.977762811837803</v>
      </c>
      <c r="EW84" s="60">
        <f t="shared" si="1381"/>
        <v>63.166499225418001</v>
      </c>
      <c r="EX84" s="60">
        <v>19.78959801205</v>
      </c>
      <c r="EY84" s="60">
        <v>42.888682067979701</v>
      </c>
      <c r="EZ84" s="60">
        <f t="shared" si="1382"/>
        <v>0.82968155460506732</v>
      </c>
      <c r="FA84" s="60">
        <f t="shared" si="1383"/>
        <v>25.101373176562344</v>
      </c>
      <c r="FB84" s="60">
        <v>31.520243739001501</v>
      </c>
      <c r="FC84" s="124">
        <v>794.3101422228375</v>
      </c>
      <c r="FD84" s="123">
        <v>0</v>
      </c>
      <c r="FE84" s="60">
        <v>0</v>
      </c>
      <c r="FF84" s="60">
        <f t="shared" si="1384"/>
        <v>0</v>
      </c>
      <c r="FG84" s="60">
        <f t="shared" si="1385"/>
        <v>0</v>
      </c>
      <c r="FH84" s="60">
        <v>0</v>
      </c>
      <c r="FI84" s="124">
        <v>0</v>
      </c>
      <c r="FJ84" s="123">
        <v>1320.9756466666699</v>
      </c>
      <c r="FK84" s="60">
        <v>96.431222206666902</v>
      </c>
      <c r="FL84" s="60">
        <f t="shared" si="1386"/>
        <v>1.8654619935879713</v>
      </c>
      <c r="FM84" s="60">
        <f t="shared" si="1387"/>
        <v>56.438108558451525</v>
      </c>
      <c r="FN84" s="60">
        <v>70.870500000000007</v>
      </c>
      <c r="FO84" s="124">
        <v>1785.9328426480042</v>
      </c>
      <c r="FP84" s="123">
        <v>569.80233333333422</v>
      </c>
      <c r="FQ84" s="60">
        <v>41.595570333333399</v>
      </c>
      <c r="FR84" s="60">
        <f t="shared" si="1388"/>
        <v>0.80466630809833462</v>
      </c>
      <c r="FS84" s="60">
        <f t="shared" si="1389"/>
        <v>24.344556257849373</v>
      </c>
      <c r="FT84" s="60">
        <v>30.569895183333401</v>
      </c>
      <c r="FU84" s="62">
        <v>770.36135862000117</v>
      </c>
      <c r="FV84" s="132">
        <f t="shared" si="1492"/>
        <v>3279.8843736864465</v>
      </c>
      <c r="FW84" s="133">
        <f t="shared" si="1493"/>
        <v>934.31308121241125</v>
      </c>
      <c r="FX84" s="133">
        <f t="shared" si="1494"/>
        <v>101.48794939129873</v>
      </c>
      <c r="FY84" s="133">
        <f t="shared" si="1495"/>
        <v>632.04866666666669</v>
      </c>
      <c r="FZ84" s="133">
        <f t="shared" si="1496"/>
        <v>229.08</v>
      </c>
      <c r="GA84" s="133">
        <f t="shared" si="1497"/>
        <v>36.729999999999997</v>
      </c>
      <c r="GB84" s="133">
        <f t="shared" si="1498"/>
        <v>18.887</v>
      </c>
      <c r="GC84" s="133">
        <f t="shared" si="1499"/>
        <v>0.63800000000000001</v>
      </c>
      <c r="GD84" s="133">
        <f t="shared" si="1500"/>
        <v>1320.9756466666699</v>
      </c>
      <c r="GE84" s="133">
        <f t="shared" si="1501"/>
        <v>569.80233333333422</v>
      </c>
      <c r="GF84" s="133">
        <f t="shared" si="1502"/>
        <v>1809.4557519367077</v>
      </c>
      <c r="GG84" s="134">
        <f t="shared" si="1503"/>
        <v>690.82632127350939</v>
      </c>
      <c r="GH84" s="134">
        <f t="shared" si="1504"/>
        <v>179.08907359218375</v>
      </c>
      <c r="GI84" s="133">
        <f t="shared" si="1505"/>
        <v>652.13110469598905</v>
      </c>
      <c r="GJ84" s="134">
        <f t="shared" si="1506"/>
        <v>465.63919020751871</v>
      </c>
      <c r="GK84" s="135">
        <f t="shared" si="1507"/>
        <v>12.615476220343908</v>
      </c>
      <c r="GL84" s="132">
        <f t="shared" si="1508"/>
        <v>9585.4339075895223</v>
      </c>
      <c r="GM84" s="136">
        <f t="shared" si="1509"/>
        <v>12077.646723562799</v>
      </c>
      <c r="GN84" s="114">
        <f t="shared" si="1510"/>
        <v>10947.915561142798</v>
      </c>
      <c r="GO84" s="115">
        <f t="shared" si="1511"/>
        <v>5534.9210127677161</v>
      </c>
      <c r="GP84" s="115">
        <f t="shared" si="1512"/>
        <v>367.93569960110636</v>
      </c>
      <c r="GQ84" s="30">
        <f t="shared" si="1513"/>
        <v>0.50556847847938224</v>
      </c>
      <c r="GR84" s="31">
        <f t="shared" si="1514"/>
        <v>3.3607831330651899E-2</v>
      </c>
      <c r="GS84" s="137">
        <f t="shared" si="1390"/>
        <v>1.0844284336508372</v>
      </c>
      <c r="GT84" s="116">
        <f t="shared" si="1515"/>
        <v>12077.646723562799</v>
      </c>
      <c r="GU84" s="115">
        <f t="shared" si="1516"/>
        <v>5589.8008553110167</v>
      </c>
      <c r="GV84" s="115">
        <f t="shared" si="1517"/>
        <v>369.42254899682126</v>
      </c>
      <c r="GW84" s="24">
        <f t="shared" si="1518"/>
        <v>0.4628220201544424</v>
      </c>
      <c r="GX84" s="117">
        <f t="shared" si="1519"/>
        <v>3.0587295476700686E-2</v>
      </c>
      <c r="GY84" s="137">
        <f t="shared" si="1391"/>
        <v>1.0772621826275421</v>
      </c>
      <c r="GZ84" s="114">
        <f t="shared" si="1520"/>
        <v>8160.3265742694202</v>
      </c>
      <c r="HA84" s="115">
        <f t="shared" si="1521"/>
        <v>4100.8818766329532</v>
      </c>
      <c r="HB84" s="115">
        <f t="shared" si="1522"/>
        <v>214.33939574400569</v>
      </c>
      <c r="HC84" s="30">
        <f t="shared" si="1523"/>
        <v>0.50253894121879528</v>
      </c>
      <c r="HD84" s="31">
        <f t="shared" si="1524"/>
        <v>2.6266031609549292E-2</v>
      </c>
      <c r="HE84" s="137">
        <f t="shared" si="1392"/>
        <v>1.0828164603853045</v>
      </c>
      <c r="HF84" s="114">
        <f t="shared" si="1525"/>
        <v>9970.8667636848859</v>
      </c>
      <c r="HG84" s="115">
        <f t="shared" si="1526"/>
        <v>5487.4581420022932</v>
      </c>
      <c r="HH84" s="115">
        <f t="shared" si="1527"/>
        <v>275.29349407047505</v>
      </c>
      <c r="HI84" s="30">
        <f t="shared" si="1528"/>
        <v>0.55034915941192653</v>
      </c>
      <c r="HJ84" s="31">
        <f t="shared" si="1529"/>
        <v>2.7609785648036896E-2</v>
      </c>
      <c r="HK84" s="138">
        <f t="shared" si="1393"/>
        <v>1.0905164690767299</v>
      </c>
      <c r="HL84" s="29">
        <f t="shared" si="1530"/>
        <v>3.179416843800678</v>
      </c>
      <c r="HM84" s="30">
        <f t="shared" si="1531"/>
        <v>3.5239212957615216</v>
      </c>
      <c r="HN84" s="30">
        <f t="shared" si="1532"/>
        <v>2.364004896313197</v>
      </c>
      <c r="HO84" s="31">
        <f t="shared" si="1533"/>
        <v>2.9088436296152698</v>
      </c>
      <c r="HR84" s="32">
        <f t="shared" si="1534"/>
        <v>1100.4573534677302</v>
      </c>
      <c r="HS84" s="33">
        <f t="shared" si="1394"/>
        <v>1272.8990207561235</v>
      </c>
      <c r="HT84" s="33">
        <f t="shared" si="1535"/>
        <v>48.376268513070919</v>
      </c>
      <c r="HU84" s="33">
        <f t="shared" si="1395"/>
        <v>55.869752505745609</v>
      </c>
      <c r="HV84" s="33">
        <f t="shared" si="1536"/>
        <v>1436.9366582662424</v>
      </c>
      <c r="HW84" s="30">
        <f t="shared" si="1537"/>
        <v>0.76583567350526338</v>
      </c>
      <c r="HX84" s="31">
        <f t="shared" si="1538"/>
        <v>3.3666249820253062E-2</v>
      </c>
      <c r="HY84" s="139">
        <f t="shared" si="1396"/>
        <v>1.125221352135432</v>
      </c>
      <c r="HZ84" s="32">
        <f t="shared" si="1539"/>
        <v>968.99531978360653</v>
      </c>
      <c r="IA84" s="33">
        <f t="shared" si="1397"/>
        <v>1120.8368863936978</v>
      </c>
      <c r="IB84" s="33">
        <f t="shared" si="1540"/>
        <v>42.57676180157867</v>
      </c>
      <c r="IC84" s="33">
        <f t="shared" si="1398"/>
        <v>49.17190220464321</v>
      </c>
      <c r="ID84" s="33">
        <f t="shared" si="1541"/>
        <v>1288.6146069913825</v>
      </c>
      <c r="IE84" s="30">
        <f t="shared" si="1542"/>
        <v>0.75196673584663676</v>
      </c>
      <c r="IF84" s="31">
        <f t="shared" si="1543"/>
        <v>3.3040725730236427E-2</v>
      </c>
      <c r="IG84" s="139">
        <f t="shared" si="1399"/>
        <v>1.1229511959227818</v>
      </c>
      <c r="IH84" s="32">
        <f t="shared" si="1544"/>
        <v>37.668945051922783</v>
      </c>
      <c r="II84" s="33">
        <f t="shared" si="1400"/>
        <v>43.571668741559087</v>
      </c>
      <c r="IJ84" s="33">
        <f t="shared" si="1545"/>
        <v>73.525559944945499</v>
      </c>
      <c r="IK84" s="33">
        <f t="shared" si="1401"/>
        <v>84.914669180417562</v>
      </c>
      <c r="IL84" s="33">
        <f t="shared" si="1546"/>
        <v>775.43555353802492</v>
      </c>
      <c r="IM84" s="30">
        <f t="shared" si="1547"/>
        <v>4.8577789450139804E-2</v>
      </c>
      <c r="IN84" s="31">
        <f t="shared" si="1548"/>
        <v>9.4818401876823458E-2</v>
      </c>
      <c r="IO84" s="139">
        <f t="shared" si="1402"/>
        <v>1.0222995100575569</v>
      </c>
      <c r="IP84" s="32">
        <f t="shared" si="1549"/>
        <v>38.43999355522709</v>
      </c>
      <c r="IQ84" s="33">
        <f t="shared" si="1403"/>
        <v>44.463540545331178</v>
      </c>
      <c r="IR84" s="33">
        <f t="shared" si="1550"/>
        <v>1.6886175806807602</v>
      </c>
      <c r="IS84" s="33">
        <f t="shared" si="1404"/>
        <v>1.9501844439282099</v>
      </c>
      <c r="IT84" s="33">
        <f t="shared" si="1551"/>
        <v>51.576859493081578</v>
      </c>
      <c r="IU84" s="30">
        <f t="shared" si="1552"/>
        <v>0.74529535014405746</v>
      </c>
      <c r="IV84" s="31">
        <f t="shared" si="1553"/>
        <v>3.2739829397857544E-2</v>
      </c>
      <c r="IW84" s="139">
        <f t="shared" si="1405"/>
        <v>1.1218591809413019</v>
      </c>
      <c r="IX84" s="32">
        <f t="shared" si="1554"/>
        <v>11.940558607766402</v>
      </c>
      <c r="IY84" s="33">
        <f t="shared" si="1406"/>
        <v>13.811644141603399</v>
      </c>
      <c r="IZ84" s="33">
        <f t="shared" si="1555"/>
        <v>0.32350333980000007</v>
      </c>
      <c r="JA84" s="33">
        <f t="shared" si="1407"/>
        <v>0.37361400713502008</v>
      </c>
      <c r="JB84" s="33">
        <f t="shared" si="1556"/>
        <v>245.80284000000003</v>
      </c>
      <c r="JC84" s="30">
        <f t="shared" si="1557"/>
        <v>4.8577789450139797E-2</v>
      </c>
      <c r="JD84" s="31">
        <f t="shared" si="1558"/>
        <v>1.3161090400745574E-3</v>
      </c>
      <c r="JE84" s="139">
        <f t="shared" si="1559"/>
        <v>1.0078160048971445</v>
      </c>
      <c r="JF84" s="32">
        <f t="shared" si="1560"/>
        <v>1.9145133475783997</v>
      </c>
      <c r="JG84" s="33">
        <f t="shared" si="1408"/>
        <v>2.2145175891439353</v>
      </c>
      <c r="JH84" s="33">
        <f t="shared" si="1561"/>
        <v>5.1869555049999995E-2</v>
      </c>
      <c r="JI84" s="33">
        <f t="shared" si="1409"/>
        <v>5.9904149127244996E-2</v>
      </c>
      <c r="JJ84" s="33">
        <f t="shared" si="1562"/>
        <v>39.411289999999994</v>
      </c>
      <c r="JK84" s="30">
        <f t="shared" si="1652"/>
        <v>4.8577789450139797E-2</v>
      </c>
      <c r="JL84" s="31">
        <f t="shared" si="1653"/>
        <v>1.3161090400745574E-3</v>
      </c>
      <c r="JM84" s="139">
        <f t="shared" si="1654"/>
        <v>1.0078160048971445</v>
      </c>
      <c r="JN84" s="32">
        <f t="shared" si="1563"/>
        <v>855.57293148533245</v>
      </c>
      <c r="JO84" s="33">
        <f t="shared" si="1410"/>
        <v>989.64120984908413</v>
      </c>
      <c r="JP84" s="33">
        <f t="shared" si="1564"/>
        <v>66.538274583881645</v>
      </c>
      <c r="JQ84" s="33">
        <f t="shared" si="1411"/>
        <v>76.845053316924918</v>
      </c>
      <c r="JR84" s="33">
        <f t="shared" si="1565"/>
        <v>1180.9399124533716</v>
      </c>
      <c r="JS84" s="30">
        <f t="shared" si="1566"/>
        <v>0.72448472819239573</v>
      </c>
      <c r="JT84" s="31">
        <f t="shared" si="1567"/>
        <v>5.6343488675600885E-2</v>
      </c>
      <c r="JU84" s="139">
        <f t="shared" si="1412"/>
        <v>1.1222543633035991</v>
      </c>
      <c r="JV84" s="32">
        <f t="shared" si="1568"/>
        <v>0.98446538512696002</v>
      </c>
      <c r="JW84" s="33">
        <f t="shared" si="1413"/>
        <v>1.1387311109763547</v>
      </c>
      <c r="JX84" s="33">
        <f t="shared" si="1569"/>
        <v>2.6671938095000004E-2</v>
      </c>
      <c r="JY84" s="33">
        <f t="shared" si="1414"/>
        <v>3.0803421305915506E-2</v>
      </c>
      <c r="JZ84" s="33">
        <f t="shared" si="1570"/>
        <v>20.265751000000002</v>
      </c>
      <c r="KA84" s="30">
        <f t="shared" si="1571"/>
        <v>4.857778945013979E-2</v>
      </c>
      <c r="KB84" s="31">
        <f t="shared" si="1572"/>
        <v>1.3161090400745574E-3</v>
      </c>
      <c r="KC84" s="139">
        <f t="shared" si="1415"/>
        <v>1.0078160048971445</v>
      </c>
      <c r="KD84" s="32">
        <f t="shared" si="1573"/>
        <v>3.3255091635039993E-2</v>
      </c>
      <c r="KE84" s="33">
        <f t="shared" si="1416"/>
        <v>3.8466164494250762E-2</v>
      </c>
      <c r="KF84" s="33">
        <f t="shared" si="1574"/>
        <v>9.0097403000000001E-4</v>
      </c>
      <c r="KG84" s="33">
        <f t="shared" si="1417"/>
        <v>1.040534907247E-3</v>
      </c>
      <c r="KH84" s="33">
        <f t="shared" si="1575"/>
        <v>0.6845739999999999</v>
      </c>
      <c r="KI84" s="30">
        <f t="shared" si="1576"/>
        <v>4.857778945013979E-2</v>
      </c>
      <c r="KJ84" s="31">
        <f t="shared" si="1577"/>
        <v>1.3161090400745576E-3</v>
      </c>
      <c r="KK84" s="139">
        <f t="shared" si="1418"/>
        <v>1.0078160048971445</v>
      </c>
      <c r="KL84" s="32">
        <f t="shared" si="1578"/>
        <v>224.2037543095777</v>
      </c>
      <c r="KM84" s="33">
        <f t="shared" si="1419"/>
        <v>259.33648260988855</v>
      </c>
      <c r="KN84" s="33">
        <f t="shared" si="1579"/>
        <v>9.8572298400121845</v>
      </c>
      <c r="KO84" s="33">
        <f t="shared" si="1420"/>
        <v>11.384114742230071</v>
      </c>
      <c r="KP84" s="33">
        <f t="shared" si="1580"/>
        <v>291.38589713553279</v>
      </c>
      <c r="KQ84" s="30">
        <f t="shared" si="1581"/>
        <v>0.7694392779939293</v>
      </c>
      <c r="KR84" s="31">
        <f t="shared" si="1582"/>
        <v>3.3828781478148461E-2</v>
      </c>
      <c r="KS84" s="139">
        <f t="shared" si="1421"/>
        <v>1.1258112131126139</v>
      </c>
      <c r="KT84" s="32">
        <f t="shared" si="1583"/>
        <v>109.88043226755244</v>
      </c>
      <c r="KU84" s="33">
        <f t="shared" si="1422"/>
        <v>127.0986960038779</v>
      </c>
      <c r="KV84" s="33">
        <f t="shared" si="1584"/>
        <v>4.8301691626297947</v>
      </c>
      <c r="KW84" s="33">
        <f t="shared" si="1423"/>
        <v>5.5783623659211496</v>
      </c>
      <c r="KX84" s="33">
        <f t="shared" si="1585"/>
        <v>143.69606928187375</v>
      </c>
      <c r="KY84" s="30">
        <f t="shared" si="1586"/>
        <v>0.76467249811831206</v>
      </c>
      <c r="KZ84" s="31">
        <f t="shared" si="1587"/>
        <v>3.3613787675395287E-2</v>
      </c>
      <c r="LA84" s="139">
        <f t="shared" si="1424"/>
        <v>1.1250309561660581</v>
      </c>
      <c r="LB84" s="32">
        <f t="shared" si="1588"/>
        <v>514.1387074081149</v>
      </c>
      <c r="LC84" s="33">
        <f t="shared" si="1425"/>
        <v>594.7042428589665</v>
      </c>
      <c r="LD84" s="33">
        <f t="shared" si="1589"/>
        <v>21.919099301922717</v>
      </c>
      <c r="LE84" s="33">
        <f t="shared" si="1426"/>
        <v>25.314367783790548</v>
      </c>
      <c r="LF84" s="33">
        <f t="shared" si="1590"/>
        <v>1451.4742481099804</v>
      </c>
      <c r="LG84" s="30">
        <f t="shared" si="1591"/>
        <v>0.35421827709144299</v>
      </c>
      <c r="LH84" s="31">
        <f t="shared" si="1592"/>
        <v>1.5101266405838344E-2</v>
      </c>
      <c r="LI84" s="139">
        <f t="shared" si="1427"/>
        <v>1.0578451901864934</v>
      </c>
      <c r="LJ84" s="32">
        <f t="shared" si="1593"/>
        <v>473.564804330416</v>
      </c>
      <c r="LK84" s="33">
        <f t="shared" si="1428"/>
        <v>547.77240916899223</v>
      </c>
      <c r="LL84" s="33">
        <f t="shared" si="1594"/>
        <v>20.807444366442869</v>
      </c>
      <c r="LM84" s="33">
        <f t="shared" si="1429"/>
        <v>24.030517498804869</v>
      </c>
      <c r="LN84" s="33">
        <f t="shared" si="1595"/>
        <v>630.40487478002979</v>
      </c>
      <c r="LO84" s="30">
        <f t="shared" si="1596"/>
        <v>0.75120739587500696</v>
      </c>
      <c r="LP84" s="31">
        <f t="shared" si="1597"/>
        <v>3.3006477581099467E-2</v>
      </c>
      <c r="LQ84" s="139">
        <f t="shared" si="1430"/>
        <v>1.1228269023109261</v>
      </c>
      <c r="LR84" s="32">
        <f t="shared" si="1598"/>
        <v>0</v>
      </c>
      <c r="LS84" s="33">
        <f t="shared" si="1431"/>
        <v>0</v>
      </c>
      <c r="LT84" s="33">
        <f t="shared" si="1599"/>
        <v>0</v>
      </c>
      <c r="LU84" s="33">
        <f t="shared" si="1432"/>
        <v>0</v>
      </c>
      <c r="LV84" s="33">
        <f t="shared" si="1600"/>
        <v>0</v>
      </c>
      <c r="LW84" s="30"/>
      <c r="LX84" s="31"/>
      <c r="LY84" s="139"/>
      <c r="LZ84" s="32">
        <f t="shared" si="1603"/>
        <v>68.854492441310853</v>
      </c>
      <c r="MA84" s="33">
        <f t="shared" si="1434"/>
        <v>79.643991406864274</v>
      </c>
      <c r="MB84" s="33">
        <f t="shared" si="1604"/>
        <v>1.8654619935879713</v>
      </c>
      <c r="MC84" s="33">
        <f t="shared" si="1435"/>
        <v>2.1544220563947483</v>
      </c>
      <c r="MD84" s="33">
        <f t="shared" si="1605"/>
        <v>1417.4070179746066</v>
      </c>
      <c r="ME84" s="30">
        <f t="shared" si="1606"/>
        <v>4.8577784340097296E-2</v>
      </c>
      <c r="MF84" s="31">
        <f t="shared" si="1607"/>
        <v>1.3161089016291239E-3</v>
      </c>
      <c r="MG84" s="139">
        <f t="shared" si="1436"/>
        <v>1.0078160040749555</v>
      </c>
      <c r="MH84" s="32">
        <f t="shared" si="1608"/>
        <v>29.700358634576233</v>
      </c>
      <c r="MI84" s="33">
        <f t="shared" si="1437"/>
        <v>34.354404832614328</v>
      </c>
      <c r="MJ84" s="33">
        <f t="shared" si="1609"/>
        <v>0.80466630809833462</v>
      </c>
      <c r="MK84" s="33">
        <f t="shared" si="1438"/>
        <v>0.92930911922276671</v>
      </c>
      <c r="ML84" s="33">
        <f t="shared" si="1610"/>
        <v>611.39790366666762</v>
      </c>
      <c r="MM84" s="30">
        <f t="shared" si="1611"/>
        <v>4.8577789450139797E-2</v>
      </c>
      <c r="MN84" s="31">
        <f t="shared" si="1612"/>
        <v>1.3161090400745574E-3</v>
      </c>
      <c r="MO84" s="139">
        <f t="shared" si="1613"/>
        <v>1.0078160048971445</v>
      </c>
      <c r="MP84" s="34">
        <v>2.9318825891505371</v>
      </c>
      <c r="MQ84" s="35">
        <v>3.2711825891505368</v>
      </c>
      <c r="MR84" s="35">
        <v>2.1832000000000003</v>
      </c>
      <c r="MS84" s="36">
        <v>2.6674000000000002</v>
      </c>
      <c r="MT84" s="34">
        <f t="shared" si="1614"/>
        <v>1.0844284336508372</v>
      </c>
      <c r="MU84" s="35">
        <f t="shared" si="1615"/>
        <v>1.0772621826275421</v>
      </c>
      <c r="MV84" s="35">
        <f t="shared" si="1616"/>
        <v>1.0828164603853045</v>
      </c>
      <c r="MW84" s="36">
        <f t="shared" si="1617"/>
        <v>1.0905164690767299</v>
      </c>
      <c r="MX84" s="41">
        <f t="shared" si="1618"/>
        <v>3.179416843800678</v>
      </c>
      <c r="MY84" s="271">
        <f t="shared" si="1619"/>
        <v>3.5239212957615216</v>
      </c>
      <c r="MZ84" s="42">
        <f t="shared" si="1620"/>
        <v>2.364004896313197</v>
      </c>
      <c r="NA84" s="140">
        <f t="shared" si="1621"/>
        <v>2.9088436296152698</v>
      </c>
      <c r="NB84" s="34">
        <f t="shared" si="1622"/>
        <v>1.0843750106272954</v>
      </c>
      <c r="NC84" s="35">
        <f t="shared" si="1623"/>
        <v>1.0773511071862445</v>
      </c>
      <c r="ND84" s="35">
        <f t="shared" si="1624"/>
        <v>1.0828360268215333</v>
      </c>
      <c r="NE84" s="141">
        <f t="shared" si="1625"/>
        <v>1.0905300264155162</v>
      </c>
      <c r="NF84" s="37">
        <f t="shared" si="1626"/>
        <v>3.1792602137680959</v>
      </c>
      <c r="NG84" s="38">
        <f t="shared" si="1664"/>
        <v>3.5242121842296967</v>
      </c>
      <c r="NH84" s="38">
        <f t="shared" si="1627"/>
        <v>2.3640476137567719</v>
      </c>
      <c r="NI84" s="39">
        <f t="shared" si="1665"/>
        <v>2.9088797924607479</v>
      </c>
      <c r="NJ84" s="118">
        <f t="shared" si="1628"/>
        <v>1.5663003258215014E-4</v>
      </c>
      <c r="NK84" s="118">
        <f t="shared" si="1629"/>
        <v>-2.9088846817515446E-4</v>
      </c>
      <c r="NL84" s="118">
        <f t="shared" si="1630"/>
        <v>-4.2717443574868952E-5</v>
      </c>
      <c r="NM84" s="118">
        <f t="shared" si="1631"/>
        <v>-3.6162845478138195E-5</v>
      </c>
      <c r="NN84" s="119">
        <f t="shared" si="1632"/>
        <v>0.54483217870397616</v>
      </c>
      <c r="NO84" s="120">
        <f t="shared" si="1633"/>
        <v>0.48758540926967181</v>
      </c>
      <c r="NP84" s="120">
        <f t="shared" si="1634"/>
        <v>0.27038042130734802</v>
      </c>
      <c r="NQ84" s="120">
        <f t="shared" si="1635"/>
        <v>1.952034974837865E-2</v>
      </c>
      <c r="NR84" s="120">
        <f>R84*JE84+0.003</f>
        <v>9.6726888455434437E-2</v>
      </c>
      <c r="NS84" s="120">
        <f t="shared" si="1637"/>
        <v>1.5016458472967453E-2</v>
      </c>
      <c r="NT84" s="120">
        <f t="shared" si="1638"/>
        <v>0.44755504008547531</v>
      </c>
      <c r="NU84" s="120">
        <f t="shared" si="1639"/>
        <v>6.8531488333005821E-3</v>
      </c>
      <c r="NV84" s="120">
        <f t="shared" si="1640"/>
        <v>2.0156320097942891E-4</v>
      </c>
      <c r="NW84" s="120">
        <f t="shared" si="1641"/>
        <v>0.11055466112765867</v>
      </c>
      <c r="NX84" s="120">
        <f t="shared" si="1642"/>
        <v>5.4564001374053817E-2</v>
      </c>
      <c r="NY84" s="120">
        <f t="shared" si="1643"/>
        <v>0.51739208252021385</v>
      </c>
      <c r="NZ84" s="120">
        <f t="shared" si="1644"/>
        <v>0.23848843405084069</v>
      </c>
      <c r="OA84" s="120">
        <f t="shared" si="1645"/>
        <v>0</v>
      </c>
      <c r="OB84" s="120">
        <f t="shared" si="1646"/>
        <v>0.48133292354619878</v>
      </c>
      <c r="OC84" s="121">
        <f t="shared" si="1647"/>
        <v>0.23320862353319924</v>
      </c>
      <c r="OD84" s="4"/>
      <c r="OE84" s="4">
        <f t="shared" si="1441"/>
        <v>13035.330782917143</v>
      </c>
      <c r="OF84" s="4"/>
      <c r="OG84" s="4"/>
      <c r="OH84" s="4">
        <f t="shared" si="1442"/>
        <v>0</v>
      </c>
      <c r="OI84" s="4"/>
      <c r="OJ84" s="583">
        <f t="shared" si="1443"/>
        <v>11731.133993590105</v>
      </c>
      <c r="OK84" s="284">
        <f t="shared" si="1444"/>
        <v>288.64080000000001</v>
      </c>
      <c r="OL84" s="584">
        <f t="shared" si="1666"/>
        <v>2.4604680174799252E-2</v>
      </c>
      <c r="OM84" s="585"/>
      <c r="ON84" s="284">
        <f>OK84</f>
        <v>288.64080000000001</v>
      </c>
      <c r="OO84" s="33">
        <f t="shared" si="1667"/>
        <v>1</v>
      </c>
      <c r="OP84" s="586">
        <f t="shared" si="481"/>
        <v>0</v>
      </c>
      <c r="OQ84" s="33">
        <f t="shared" si="1445"/>
        <v>0</v>
      </c>
      <c r="OR84" s="39">
        <f t="shared" si="1446"/>
        <v>9.6726888455434437E-2</v>
      </c>
      <c r="OS84" s="587">
        <f t="shared" si="1668"/>
        <v>11731.133993590105</v>
      </c>
      <c r="OT84" s="284">
        <f t="shared" si="1487"/>
        <v>46.279799999999994</v>
      </c>
      <c r="OU84" s="584">
        <f t="shared" si="1669"/>
        <v>3.9450406094830468E-3</v>
      </c>
      <c r="OV84" s="585"/>
      <c r="OW84" s="595">
        <f>OT84</f>
        <v>46.279799999999994</v>
      </c>
      <c r="OX84" s="33">
        <f t="shared" si="1670"/>
        <v>1</v>
      </c>
      <c r="OY84" s="30">
        <f t="shared" si="1662"/>
        <v>0</v>
      </c>
      <c r="OZ84" s="33">
        <f>(1+OY84)*MY84-MY84</f>
        <v>0</v>
      </c>
      <c r="PA84" s="588">
        <f>OZ84+NS84</f>
        <v>1.5016458472967453E-2</v>
      </c>
      <c r="PB84" s="32">
        <f t="shared" si="1447"/>
        <v>3.5239212957615216</v>
      </c>
      <c r="PC84" s="589">
        <f t="shared" si="1448"/>
        <v>1</v>
      </c>
      <c r="PD84" s="590">
        <f t="shared" si="1474"/>
        <v>3.5239212957615216</v>
      </c>
      <c r="PE84" s="591">
        <f t="shared" si="1450"/>
        <v>0.54483217870397616</v>
      </c>
      <c r="PF84" s="592">
        <f t="shared" si="1451"/>
        <v>0.48758540926967181</v>
      </c>
      <c r="PG84" s="592">
        <f t="shared" si="1452"/>
        <v>0.27038042130734802</v>
      </c>
      <c r="PH84" s="592">
        <f t="shared" si="1453"/>
        <v>1.952034974837865E-2</v>
      </c>
      <c r="PI84" s="593">
        <f t="shared" si="1475"/>
        <v>9.6726888455434437E-2</v>
      </c>
      <c r="PJ84" s="593">
        <f t="shared" si="1476"/>
        <v>1.5016458472967453E-2</v>
      </c>
      <c r="PK84" s="592">
        <f t="shared" si="1454"/>
        <v>0.44755504008547531</v>
      </c>
      <c r="PL84" s="592">
        <f t="shared" si="1455"/>
        <v>6.8531488333005821E-3</v>
      </c>
      <c r="PM84" s="592">
        <f t="shared" si="1456"/>
        <v>2.0156320097942891E-4</v>
      </c>
      <c r="PN84" s="592">
        <f t="shared" si="1457"/>
        <v>0.11055466112765867</v>
      </c>
      <c r="PO84" s="592">
        <f t="shared" si="1458"/>
        <v>5.4564001374053817E-2</v>
      </c>
      <c r="PP84" s="592">
        <f t="shared" si="1459"/>
        <v>0.51739208252021385</v>
      </c>
      <c r="PQ84" s="592">
        <f t="shared" si="1460"/>
        <v>0.23848843405084069</v>
      </c>
      <c r="PR84" s="592">
        <f t="shared" si="1461"/>
        <v>0</v>
      </c>
      <c r="PS84" s="592">
        <f t="shared" si="1462"/>
        <v>0.48133292354619878</v>
      </c>
      <c r="PT84" s="594">
        <f t="shared" si="1463"/>
        <v>0.23320862353319924</v>
      </c>
      <c r="PU84" s="334"/>
      <c r="PV84" s="310">
        <f t="shared" si="1477"/>
        <v>3.5242121842296972</v>
      </c>
      <c r="PW84" s="281">
        <f t="shared" si="1478"/>
        <v>-2.9088846817559855E-4</v>
      </c>
      <c r="PX84" s="4"/>
      <c r="QA84" s="133">
        <f t="shared" si="1479"/>
        <v>322.00381166814122</v>
      </c>
      <c r="QB84" s="323">
        <f t="shared" si="1480"/>
        <v>49.989790256508655</v>
      </c>
      <c r="QC84" s="258"/>
      <c r="QD84" s="323">
        <f t="shared" si="1663"/>
        <v>3329</v>
      </c>
      <c r="QF84" s="133">
        <f t="shared" si="1464"/>
        <v>322.00381166814122</v>
      </c>
      <c r="QH84" s="133">
        <f t="shared" si="1481"/>
        <v>49.989790256508655</v>
      </c>
      <c r="QJ84" s="391">
        <v>0</v>
      </c>
      <c r="QK84" s="391">
        <v>0</v>
      </c>
      <c r="QM84" s="389">
        <f t="shared" si="1482"/>
        <v>0</v>
      </c>
      <c r="QN84" s="389">
        <f t="shared" si="1483"/>
        <v>0</v>
      </c>
      <c r="QP84" s="4">
        <f t="shared" si="1484"/>
        <v>11731.133993590105</v>
      </c>
      <c r="QQ84" s="4">
        <f t="shared" si="1485"/>
        <v>11731.133993590105</v>
      </c>
      <c r="QS84" s="395">
        <f t="shared" si="1486"/>
        <v>0</v>
      </c>
    </row>
    <row r="85" spans="1:463" ht="15.05" customHeight="1" x14ac:dyDescent="0.3">
      <c r="A85" s="452">
        <v>73</v>
      </c>
      <c r="B85" s="25" t="s">
        <v>470</v>
      </c>
      <c r="C85" s="26">
        <v>9</v>
      </c>
      <c r="D85" s="256">
        <v>4156.24</v>
      </c>
      <c r="E85" s="27">
        <v>4156.24</v>
      </c>
      <c r="F85" s="28">
        <v>391.15</v>
      </c>
      <c r="G85" s="311">
        <f t="shared" si="1465"/>
        <v>3765.0899999999997</v>
      </c>
      <c r="H85" s="27"/>
      <c r="I85" s="257"/>
      <c r="J85" s="32">
        <v>3.5163866140265068</v>
      </c>
      <c r="K85" s="33">
        <v>4.1161866140265069</v>
      </c>
      <c r="L85" s="33">
        <v>2.8025000000000002</v>
      </c>
      <c r="M85" s="122">
        <v>3.2055000000000002</v>
      </c>
      <c r="N85" s="1">
        <v>0.40300000000000002</v>
      </c>
      <c r="O85" s="2">
        <v>0.64580000000000004</v>
      </c>
      <c r="P85" s="2">
        <v>0.31088661402650641</v>
      </c>
      <c r="Q85" s="2">
        <v>1.54E-2</v>
      </c>
      <c r="R85" s="2">
        <v>0.29680000000000001</v>
      </c>
      <c r="S85" s="2">
        <v>0</v>
      </c>
      <c r="T85" s="2">
        <v>0.66100000000000003</v>
      </c>
      <c r="U85" s="2">
        <v>2.7799999999999998E-2</v>
      </c>
      <c r="V85" s="2">
        <v>1E-3</v>
      </c>
      <c r="W85" s="2">
        <v>4.02E-2</v>
      </c>
      <c r="X85" s="2">
        <v>7.0800000000000002E-2</v>
      </c>
      <c r="Y85" s="2">
        <v>0.78969999999999996</v>
      </c>
      <c r="Z85" s="2">
        <v>0.19789999999999999</v>
      </c>
      <c r="AA85" s="2">
        <v>2.0000000000000001E-4</v>
      </c>
      <c r="AB85" s="2">
        <v>0.35270000000000001</v>
      </c>
      <c r="AC85" s="3">
        <v>0.30299999999999999</v>
      </c>
      <c r="AD85" s="123">
        <v>645.78</v>
      </c>
      <c r="AE85" s="60">
        <v>142.07159999999999</v>
      </c>
      <c r="AF85" s="60">
        <v>434.64416633999997</v>
      </c>
      <c r="AG85" s="60">
        <f t="shared" si="1344"/>
        <v>43.01847171933516</v>
      </c>
      <c r="AH85" s="60">
        <f t="shared" si="1345"/>
        <v>136.01754541443958</v>
      </c>
      <c r="AI85" s="60">
        <v>16.297120649958298</v>
      </c>
      <c r="AJ85" s="60">
        <v>90.431880828674295</v>
      </c>
      <c r="AK85" s="60">
        <f t="shared" si="1346"/>
        <v>1.7494047346307042</v>
      </c>
      <c r="AL85" s="60">
        <f t="shared" si="1347"/>
        <v>52.926886028836549</v>
      </c>
      <c r="AM85" s="60">
        <v>66.461238390931641</v>
      </c>
      <c r="AN85" s="124">
        <v>1674.8232074514772</v>
      </c>
      <c r="AO85" s="123">
        <v>1003.37</v>
      </c>
      <c r="AP85" s="60">
        <v>220.7414</v>
      </c>
      <c r="AQ85" s="60">
        <v>675.32118861000004</v>
      </c>
      <c r="AR85" s="60">
        <f t="shared" si="1348"/>
        <v>66.839239321486147</v>
      </c>
      <c r="AS85" s="60">
        <f t="shared" si="1349"/>
        <v>211.33501276361341</v>
      </c>
      <c r="AT85" s="125">
        <v>85.732206477391699</v>
      </c>
      <c r="AU85" s="126">
        <v>7.56355450569722</v>
      </c>
      <c r="AV85" s="60">
        <v>144.91703004137958</v>
      </c>
      <c r="AW85" s="60">
        <f t="shared" si="1350"/>
        <v>2.8034199461504881</v>
      </c>
      <c r="AX85" s="60">
        <f t="shared" si="1351"/>
        <v>84.81530033825814</v>
      </c>
      <c r="AY85" s="60">
        <v>106.50409125643856</v>
      </c>
      <c r="AZ85" s="124">
        <v>2683.9030996622514</v>
      </c>
      <c r="BA85" s="127">
        <v>164</v>
      </c>
      <c r="BB85" s="60">
        <v>835.93533333333323</v>
      </c>
      <c r="BC85" s="60">
        <v>87.176098238729594</v>
      </c>
      <c r="BD85" s="61">
        <v>69.740878590983684</v>
      </c>
      <c r="BE85" s="61">
        <v>17.43521964774591</v>
      </c>
      <c r="BF85" s="60">
        <v>32.691042499999995</v>
      </c>
      <c r="BG85" s="61">
        <v>26.152833999999999</v>
      </c>
      <c r="BH85" s="61">
        <v>6.5382084999999961</v>
      </c>
      <c r="BI85" s="60">
        <v>69.773580607260584</v>
      </c>
      <c r="BJ85" s="61">
        <f t="shared" si="1352"/>
        <v>40.836243974850191</v>
      </c>
      <c r="BK85" s="60">
        <f t="shared" si="1353"/>
        <v>1.3497699168474562</v>
      </c>
      <c r="BL85" s="60">
        <v>51.278802733966181</v>
      </c>
      <c r="BM85" s="124">
        <v>1292.2258288959476</v>
      </c>
      <c r="BN85" s="123">
        <v>23.53</v>
      </c>
      <c r="BO85" s="60">
        <v>5.1766000000000005</v>
      </c>
      <c r="BP85" s="60">
        <v>15.836937090000001</v>
      </c>
      <c r="BQ85" s="60">
        <f t="shared" si="1354"/>
        <v>1.5674450115456602</v>
      </c>
      <c r="BR85" s="60">
        <f t="shared" si="1355"/>
        <v>4.9560110929446006</v>
      </c>
      <c r="BS85" s="60">
        <v>2.8401774103999999</v>
      </c>
      <c r="BT85" s="60">
        <v>3.4590111585291998</v>
      </c>
      <c r="BU85" s="60">
        <f t="shared" si="1356"/>
        <v>6.6914570861747374E-2</v>
      </c>
      <c r="BV85" s="60">
        <f t="shared" si="1357"/>
        <v>2.0244485427300676</v>
      </c>
      <c r="BW85" s="60">
        <v>2.5421362829464602</v>
      </c>
      <c r="BX85" s="124">
        <v>64.06183433025079</v>
      </c>
      <c r="BY85" s="59">
        <v>826.3</v>
      </c>
      <c r="BZ85" s="60">
        <v>60.319899999999997</v>
      </c>
      <c r="CA85" s="61">
        <f t="shared" si="1358"/>
        <v>35.303307233200002</v>
      </c>
      <c r="CB85" s="61">
        <f t="shared" si="1359"/>
        <v>1.1668884655</v>
      </c>
      <c r="CC85" s="60">
        <v>44.330995000000001</v>
      </c>
      <c r="CD85" s="62">
        <v>1117.1410739999999</v>
      </c>
      <c r="CE85" s="123"/>
      <c r="CF85" s="60">
        <v>0</v>
      </c>
      <c r="CG85" s="61">
        <f t="shared" si="1360"/>
        <v>0</v>
      </c>
      <c r="CH85" s="61">
        <f t="shared" si="1361"/>
        <v>0</v>
      </c>
      <c r="CI85" s="60">
        <v>0</v>
      </c>
      <c r="CJ85" s="124">
        <v>0</v>
      </c>
      <c r="CK85" s="128">
        <v>1016.9024530545375</v>
      </c>
      <c r="CL85" s="129">
        <v>223.71853967199826</v>
      </c>
      <c r="CM85" s="129">
        <v>103.53008703521478</v>
      </c>
      <c r="CN85" s="130">
        <v>66.089793275347247</v>
      </c>
      <c r="CO85" s="131">
        <f t="shared" si="1489"/>
        <v>32.215469732068016</v>
      </c>
      <c r="CP85" s="129">
        <v>684.42924673571565</v>
      </c>
      <c r="CQ85" s="131">
        <f t="shared" si="1362"/>
        <v>67.740700266420731</v>
      </c>
      <c r="CR85" s="129">
        <v>214.18528847347486</v>
      </c>
      <c r="CS85" s="129">
        <v>148.08636383431502</v>
      </c>
      <c r="CT85" s="131">
        <f t="shared" si="1363"/>
        <v>2.8647307083748244</v>
      </c>
      <c r="CU85" s="131">
        <f t="shared" si="1364"/>
        <v>86.670209988581888</v>
      </c>
      <c r="CV85" s="129">
        <f t="shared" si="1490"/>
        <v>2176.6666903317814</v>
      </c>
      <c r="CW85" s="124">
        <f t="shared" si="1491"/>
        <v>2742.6000298180447</v>
      </c>
      <c r="CX85" s="123">
        <v>85.700241000000005</v>
      </c>
      <c r="CY85" s="60">
        <v>6.2561175929999999</v>
      </c>
      <c r="CZ85" s="60">
        <f t="shared" si="1365"/>
        <v>0.12102459483658501</v>
      </c>
      <c r="DA85" s="60">
        <f t="shared" si="1366"/>
        <v>3.6615054314199242</v>
      </c>
      <c r="DB85" s="60">
        <v>4.5978179296499997</v>
      </c>
      <c r="DC85" s="124">
        <v>115.86501182718001</v>
      </c>
      <c r="DD85" s="123">
        <v>2.817234</v>
      </c>
      <c r="DE85" s="60">
        <v>0.20565808199999999</v>
      </c>
      <c r="DF85" s="60">
        <f t="shared" si="1367"/>
        <v>3.9784555962899997E-3</v>
      </c>
      <c r="DG85" s="60">
        <f t="shared" si="1368"/>
        <v>0.120365094335976</v>
      </c>
      <c r="DH85" s="60">
        <v>0.1511446041</v>
      </c>
      <c r="DI85" s="124">
        <v>3.8088440233199998</v>
      </c>
      <c r="DJ85" s="59">
        <v>64.77809718492</v>
      </c>
      <c r="DK85" s="60">
        <v>14.2511813806824</v>
      </c>
      <c r="DL85" s="60">
        <v>1.0670776007366995</v>
      </c>
      <c r="DM85" s="60">
        <v>43.59909264460196</v>
      </c>
      <c r="DN85" s="60">
        <f t="shared" si="1369"/>
        <v>4.3151765954068351</v>
      </c>
      <c r="DO85" s="60">
        <f t="shared" si="1370"/>
        <v>13.643900052201737</v>
      </c>
      <c r="DP85" s="60">
        <v>9.0297677631986968</v>
      </c>
      <c r="DQ85" s="60">
        <f t="shared" si="1371"/>
        <v>0.17468085737907879</v>
      </c>
      <c r="DR85" s="60">
        <f t="shared" si="1372"/>
        <v>5.2848341192317747</v>
      </c>
      <c r="DS85" s="60">
        <v>6.6362608287069893</v>
      </c>
      <c r="DT85" s="62">
        <v>167.23377288341607</v>
      </c>
      <c r="DU85" s="123">
        <v>113.25</v>
      </c>
      <c r="DV85" s="60">
        <v>24.914999999999999</v>
      </c>
      <c r="DW85" s="60">
        <v>76.223252250000002</v>
      </c>
      <c r="DX85" s="60">
        <f t="shared" si="1373"/>
        <v>7.5441201681915002</v>
      </c>
      <c r="DY85" s="60">
        <f t="shared" si="1374"/>
        <v>23.853304559114999</v>
      </c>
      <c r="DZ85" s="60">
        <v>2.21451615166667</v>
      </c>
      <c r="EA85" s="60">
        <v>1.1089907941666699</v>
      </c>
      <c r="EB85" s="60"/>
      <c r="EC85" s="60">
        <v>15.892958421295832</v>
      </c>
      <c r="ED85" s="60">
        <f t="shared" si="1375"/>
        <v>0.30744928065996791</v>
      </c>
      <c r="EE85" s="60">
        <f t="shared" si="1376"/>
        <v>9.3016399893149693</v>
      </c>
      <c r="EF85" s="60">
        <v>11.680235880856459</v>
      </c>
      <c r="EG85" s="124">
        <v>294.34194419758273</v>
      </c>
      <c r="EH85" s="128">
        <v>706.55970337301619</v>
      </c>
      <c r="EI85" s="129">
        <v>155.44313474206353</v>
      </c>
      <c r="EJ85" s="129">
        <v>1090.1825549342739</v>
      </c>
      <c r="EK85" s="129">
        <v>475.54891064431871</v>
      </c>
      <c r="EL85" s="129">
        <f t="shared" si="1377"/>
        <v>47.066977882110805</v>
      </c>
      <c r="EM85" s="129">
        <v>148.81827609703311</v>
      </c>
      <c r="EN85" s="129">
        <v>177.22483903910808</v>
      </c>
      <c r="EO85" s="129">
        <f t="shared" si="1378"/>
        <v>3.4284145112115461</v>
      </c>
      <c r="EP85" s="129">
        <f t="shared" si="1379"/>
        <v>103.72402709474071</v>
      </c>
      <c r="EQ85" s="129">
        <v>2604.9591427327805</v>
      </c>
      <c r="ER85" s="124">
        <v>3282.2485198433037</v>
      </c>
      <c r="ES85" s="123">
        <v>309.49</v>
      </c>
      <c r="ET85" s="60">
        <v>68.087800000000001</v>
      </c>
      <c r="EU85" s="60">
        <v>208.30317296999999</v>
      </c>
      <c r="EV85" s="60">
        <f t="shared" si="1380"/>
        <v>20.616598241532781</v>
      </c>
      <c r="EW85" s="60">
        <f t="shared" si="1381"/>
        <v>65.186394949231797</v>
      </c>
      <c r="EX85" s="60">
        <v>22.339884136175002</v>
      </c>
      <c r="EY85" s="60">
        <v>44.400122568750803</v>
      </c>
      <c r="EZ85" s="60">
        <f t="shared" si="1382"/>
        <v>0.85892037109248431</v>
      </c>
      <c r="FA85" s="60">
        <f t="shared" si="1383"/>
        <v>25.985970935567646</v>
      </c>
      <c r="FB85" s="60">
        <v>32.631048983746297</v>
      </c>
      <c r="FC85" s="124">
        <v>822.30243439040646</v>
      </c>
      <c r="FD85" s="123">
        <v>0.83333333333333293</v>
      </c>
      <c r="FE85" s="60">
        <v>6.0833333333333302E-2</v>
      </c>
      <c r="FF85" s="60">
        <f t="shared" si="1384"/>
        <v>1.1768208333333328E-3</v>
      </c>
      <c r="FG85" s="60">
        <f t="shared" si="1385"/>
        <v>3.5603803333333316E-2</v>
      </c>
      <c r="FH85" s="60">
        <v>4.4708333333333301E-2</v>
      </c>
      <c r="FI85" s="124">
        <v>1.1266499999999995</v>
      </c>
      <c r="FJ85" s="123">
        <v>1084.1691350000001</v>
      </c>
      <c r="FK85" s="60">
        <v>79.144346854999995</v>
      </c>
      <c r="FL85" s="60">
        <f t="shared" si="1386"/>
        <v>1.531047389909975</v>
      </c>
      <c r="FM85" s="60">
        <f t="shared" si="1387"/>
        <v>46.320653595132136</v>
      </c>
      <c r="FN85" s="60">
        <v>58.165500000000002</v>
      </c>
      <c r="FO85" s="124">
        <v>1465.7747782260003</v>
      </c>
      <c r="FP85" s="123">
        <v>843.65575000000001</v>
      </c>
      <c r="FQ85" s="60">
        <v>61.586869749999998</v>
      </c>
      <c r="FR85" s="60">
        <f t="shared" si="1388"/>
        <v>1.1913979953137501</v>
      </c>
      <c r="FS85" s="60">
        <f t="shared" si="1389"/>
        <v>36.044824084843</v>
      </c>
      <c r="FT85" s="60">
        <v>45.262130987500001</v>
      </c>
      <c r="FU85" s="62">
        <v>1140.605700885</v>
      </c>
      <c r="FV85" s="132">
        <f t="shared" si="1492"/>
        <v>4738.0655094072172</v>
      </c>
      <c r="FW85" s="133">
        <f t="shared" si="1493"/>
        <v>1310.3403524332975</v>
      </c>
      <c r="FX85" s="133">
        <f t="shared" si="1494"/>
        <v>135.67273682874892</v>
      </c>
      <c r="FY85" s="133">
        <f t="shared" si="1495"/>
        <v>835.93533333333323</v>
      </c>
      <c r="FZ85" s="133">
        <f t="shared" si="1496"/>
        <v>826.3</v>
      </c>
      <c r="GA85" s="133">
        <f t="shared" si="1497"/>
        <v>0</v>
      </c>
      <c r="GB85" s="133">
        <f t="shared" si="1498"/>
        <v>85.700241000000005</v>
      </c>
      <c r="GC85" s="133">
        <f t="shared" si="1499"/>
        <v>2.817234</v>
      </c>
      <c r="GD85" s="133">
        <f t="shared" si="1500"/>
        <v>1084.1691350000001</v>
      </c>
      <c r="GE85" s="133">
        <f t="shared" si="1501"/>
        <v>843.65575000000001</v>
      </c>
      <c r="GF85" s="133">
        <f t="shared" si="1502"/>
        <v>2613.9059672846365</v>
      </c>
      <c r="GG85" s="134">
        <f t="shared" si="1503"/>
        <v>997.95479475050593</v>
      </c>
      <c r="GH85" s="134">
        <f t="shared" si="1504"/>
        <v>258.7087292060296</v>
      </c>
      <c r="GI85" s="133">
        <f t="shared" si="1505"/>
        <v>910.78927987584541</v>
      </c>
      <c r="GJ85" s="134">
        <f t="shared" si="1506"/>
        <v>650.32810071033919</v>
      </c>
      <c r="GK85" s="135">
        <f t="shared" si="1507"/>
        <v>17.619218619198229</v>
      </c>
      <c r="GL85" s="132">
        <f t="shared" si="1508"/>
        <v>13387.351539163079</v>
      </c>
      <c r="GM85" s="136">
        <f t="shared" si="1509"/>
        <v>16868.06293934548</v>
      </c>
      <c r="GN85" s="114">
        <f t="shared" si="1510"/>
        <v>14610.316164460481</v>
      </c>
      <c r="GO85" s="115">
        <f t="shared" si="1511"/>
        <v>7937.122642671663</v>
      </c>
      <c r="GP85" s="115">
        <f t="shared" si="1512"/>
        <v>516.14942172338556</v>
      </c>
      <c r="GQ85" s="30">
        <f t="shared" si="1513"/>
        <v>0.54325468068779192</v>
      </c>
      <c r="GR85" s="31">
        <f t="shared" si="1514"/>
        <v>3.5327738011509728E-2</v>
      </c>
      <c r="GS85" s="137">
        <f t="shared" si="1390"/>
        <v>1.0906002750817598</v>
      </c>
      <c r="GT85" s="116">
        <f t="shared" si="1515"/>
        <v>16868.06293934548</v>
      </c>
      <c r="GU85" s="115">
        <f t="shared" si="1516"/>
        <v>8046.7989901337587</v>
      </c>
      <c r="GV85" s="115">
        <f t="shared" si="1517"/>
        <v>519.12086266401082</v>
      </c>
      <c r="GW85" s="24">
        <f t="shared" si="1518"/>
        <v>0.47704345300753265</v>
      </c>
      <c r="GX85" s="117">
        <f t="shared" si="1519"/>
        <v>3.0775369082429681E-2</v>
      </c>
      <c r="GY85" s="137">
        <f t="shared" si="1391"/>
        <v>1.0795198137571487</v>
      </c>
      <c r="GZ85" s="114">
        <f t="shared" si="1520"/>
        <v>11643.267128113055</v>
      </c>
      <c r="HA85" s="115">
        <f t="shared" si="1521"/>
        <v>6591.2107724189191</v>
      </c>
      <c r="HB85" s="115">
        <f t="shared" si="1522"/>
        <v>337.21510943152134</v>
      </c>
      <c r="HC85" s="30">
        <f t="shared" si="1523"/>
        <v>0.56609632845270907</v>
      </c>
      <c r="HD85" s="31">
        <f t="shared" si="1524"/>
        <v>2.896224107212178E-2</v>
      </c>
      <c r="HE85" s="137">
        <f t="shared" si="1392"/>
        <v>1.093193545810611</v>
      </c>
      <c r="HF85" s="114">
        <f t="shared" si="1525"/>
        <v>13318.090335564531</v>
      </c>
      <c r="HG85" s="115">
        <f t="shared" si="1526"/>
        <v>7874.3491684335231</v>
      </c>
      <c r="HH85" s="115">
        <f t="shared" si="1527"/>
        <v>393.62263376351831</v>
      </c>
      <c r="HI85" s="30">
        <f t="shared" si="1528"/>
        <v>0.59125212174045094</v>
      </c>
      <c r="HJ85" s="31">
        <f t="shared" si="1529"/>
        <v>2.9555486097912347E-2</v>
      </c>
      <c r="HK85" s="138">
        <f t="shared" si="1393"/>
        <v>1.0972273522732954</v>
      </c>
      <c r="HL85" s="29">
        <f t="shared" si="1530"/>
        <v>3.8349722085511262</v>
      </c>
      <c r="HM85" s="30">
        <f t="shared" si="1531"/>
        <v>4.4435050069635631</v>
      </c>
      <c r="HN85" s="30">
        <f t="shared" si="1532"/>
        <v>3.0636749121342377</v>
      </c>
      <c r="HO85" s="31">
        <f t="shared" si="1533"/>
        <v>3.5171622777120484</v>
      </c>
      <c r="HR85" s="32">
        <f t="shared" si="1534"/>
        <v>1018.3638063607968</v>
      </c>
      <c r="HS85" s="33">
        <f t="shared" si="1394"/>
        <v>1177.9414148175338</v>
      </c>
      <c r="HT85" s="33">
        <f t="shared" si="1535"/>
        <v>44.767876453965862</v>
      </c>
      <c r="HU85" s="33">
        <f t="shared" si="1395"/>
        <v>51.702420516685173</v>
      </c>
      <c r="HV85" s="33">
        <f t="shared" si="1536"/>
        <v>1329.2247678186327</v>
      </c>
      <c r="HW85" s="30">
        <f t="shared" si="1537"/>
        <v>0.76613363745246466</v>
      </c>
      <c r="HX85" s="31">
        <f t="shared" si="1538"/>
        <v>3.3679688746270982E-2</v>
      </c>
      <c r="HY85" s="139">
        <f t="shared" si="1396"/>
        <v>1.1252701247755987</v>
      </c>
      <c r="HZ85" s="32">
        <f t="shared" si="1539"/>
        <v>1585.4147819842833</v>
      </c>
      <c r="IA85" s="33">
        <f t="shared" si="1397"/>
        <v>1833.8492783212207</v>
      </c>
      <c r="IB85" s="33">
        <f t="shared" si="1540"/>
        <v>77.206213773333857</v>
      </c>
      <c r="IC85" s="33">
        <f t="shared" si="1398"/>
        <v>89.165456286823272</v>
      </c>
      <c r="ID85" s="33">
        <f t="shared" si="1541"/>
        <v>2130.081825128771</v>
      </c>
      <c r="IE85" s="30">
        <f t="shared" si="1542"/>
        <v>0.74429759612095625</v>
      </c>
      <c r="IF85" s="31">
        <f t="shared" si="1543"/>
        <v>3.6245656322928567E-2</v>
      </c>
      <c r="IG85" s="139">
        <f t="shared" si="1399"/>
        <v>1.1222458854765756</v>
      </c>
      <c r="IH85" s="32">
        <f t="shared" si="1544"/>
        <v>49.820217649317229</v>
      </c>
      <c r="II85" s="33">
        <f t="shared" si="1400"/>
        <v>57.627045754965245</v>
      </c>
      <c r="IJ85" s="33">
        <f t="shared" si="1545"/>
        <v>97.243482507831132</v>
      </c>
      <c r="IK85" s="33">
        <f t="shared" si="1401"/>
        <v>112.30649794829418</v>
      </c>
      <c r="IL85" s="33">
        <f t="shared" si="1546"/>
        <v>1025.5760546793235</v>
      </c>
      <c r="IM85" s="30">
        <f t="shared" si="1547"/>
        <v>4.857778945013979E-2</v>
      </c>
      <c r="IN85" s="31">
        <f t="shared" si="1548"/>
        <v>9.481840187682343E-2</v>
      </c>
      <c r="IO85" s="139">
        <f t="shared" si="1402"/>
        <v>1.0222995100575569</v>
      </c>
      <c r="IP85" s="32">
        <f t="shared" si="1549"/>
        <v>37.222760755523097</v>
      </c>
      <c r="IQ85" s="33">
        <f t="shared" si="1403"/>
        <v>43.055567365913568</v>
      </c>
      <c r="IR85" s="33">
        <f t="shared" si="1550"/>
        <v>1.6343595824074075</v>
      </c>
      <c r="IS85" s="33">
        <f t="shared" si="1404"/>
        <v>1.8875218817223149</v>
      </c>
      <c r="IT85" s="33">
        <f t="shared" si="1551"/>
        <v>50.842725658929197</v>
      </c>
      <c r="IU85" s="30">
        <f t="shared" si="1552"/>
        <v>0.73211576037890669</v>
      </c>
      <c r="IV85" s="31">
        <f t="shared" si="1553"/>
        <v>3.2145396636900699E-2</v>
      </c>
      <c r="IW85" s="139">
        <f t="shared" si="1405"/>
        <v>1.1197018615904306</v>
      </c>
      <c r="IX85" s="32">
        <f t="shared" si="1554"/>
        <v>43.070034824503999</v>
      </c>
      <c r="IY85" s="33">
        <f t="shared" si="1406"/>
        <v>49.819109281503778</v>
      </c>
      <c r="IZ85" s="33">
        <f t="shared" si="1555"/>
        <v>1.1668884655</v>
      </c>
      <c r="JA85" s="33">
        <f t="shared" si="1407"/>
        <v>1.34763948880595</v>
      </c>
      <c r="JB85" s="33">
        <f t="shared" si="1556"/>
        <v>886.61989999999992</v>
      </c>
      <c r="JC85" s="30">
        <f t="shared" si="1557"/>
        <v>4.8577789450139797E-2</v>
      </c>
      <c r="JD85" s="31">
        <f t="shared" si="1558"/>
        <v>1.3161090400745574E-3</v>
      </c>
      <c r="JE85" s="139">
        <f t="shared" si="1559"/>
        <v>1.0078160048971445</v>
      </c>
      <c r="JF85" s="32">
        <f t="shared" si="1560"/>
        <v>0</v>
      </c>
      <c r="JG85" s="33">
        <f t="shared" si="1408"/>
        <v>0</v>
      </c>
      <c r="JH85" s="33">
        <f t="shared" si="1561"/>
        <v>0</v>
      </c>
      <c r="JI85" s="33">
        <f t="shared" si="1409"/>
        <v>0</v>
      </c>
      <c r="JJ85" s="33">
        <f t="shared" si="1562"/>
        <v>0</v>
      </c>
      <c r="JK85" s="30"/>
      <c r="JL85" s="31"/>
      <c r="JM85" s="139"/>
      <c r="JN85" s="32">
        <f t="shared" si="1563"/>
        <v>1607.664700850245</v>
      </c>
      <c r="JO85" s="33">
        <f t="shared" si="1410"/>
        <v>1859.5857594734784</v>
      </c>
      <c r="JP85" s="33">
        <f t="shared" si="1564"/>
        <v>102.82090070686357</v>
      </c>
      <c r="JQ85" s="33">
        <f t="shared" si="1411"/>
        <v>118.74785822635674</v>
      </c>
      <c r="JR85" s="33">
        <f t="shared" si="1565"/>
        <v>2176.6666903317814</v>
      </c>
      <c r="JS85" s="30">
        <f t="shared" si="1566"/>
        <v>0.73859020675563081</v>
      </c>
      <c r="JT85" s="31">
        <f t="shared" si="1567"/>
        <v>4.7237779290494379E-2</v>
      </c>
      <c r="JU85" s="139">
        <f t="shared" si="1412"/>
        <v>1.1230542174107048</v>
      </c>
      <c r="JV85" s="32">
        <f t="shared" si="1568"/>
        <v>4.4670366263323071</v>
      </c>
      <c r="JW85" s="33">
        <f t="shared" si="1413"/>
        <v>5.1670212656785797</v>
      </c>
      <c r="JX85" s="33">
        <f t="shared" si="1569"/>
        <v>0.12102459483658501</v>
      </c>
      <c r="JY85" s="33">
        <f t="shared" si="1414"/>
        <v>0.13977130457677203</v>
      </c>
      <c r="JZ85" s="33">
        <f t="shared" si="1570"/>
        <v>91.956358593000019</v>
      </c>
      <c r="KA85" s="30">
        <f t="shared" si="1571"/>
        <v>4.8577789450139783E-2</v>
      </c>
      <c r="KB85" s="31">
        <f t="shared" si="1572"/>
        <v>1.3161090400745572E-3</v>
      </c>
      <c r="KC85" s="139">
        <f t="shared" si="1415"/>
        <v>1.0078160048971445</v>
      </c>
      <c r="KD85" s="32">
        <f t="shared" si="1573"/>
        <v>0.14684541508989071</v>
      </c>
      <c r="KE85" s="33">
        <f t="shared" si="1416"/>
        <v>0.1698560916344766</v>
      </c>
      <c r="KF85" s="33">
        <f t="shared" si="1574"/>
        <v>3.9784555962899997E-3</v>
      </c>
      <c r="KG85" s="33">
        <f t="shared" si="1417"/>
        <v>4.5947183681553207E-3</v>
      </c>
      <c r="KH85" s="33">
        <f t="shared" si="1575"/>
        <v>3.0228920819999998</v>
      </c>
      <c r="KI85" s="30">
        <f t="shared" si="1576"/>
        <v>4.8577789450139797E-2</v>
      </c>
      <c r="KJ85" s="31">
        <f t="shared" si="1577"/>
        <v>1.3161090400745574E-3</v>
      </c>
      <c r="KK85" s="139">
        <f t="shared" si="1418"/>
        <v>1.0078160048971445</v>
      </c>
      <c r="KL85" s="32">
        <f t="shared" si="1578"/>
        <v>102.12233425475127</v>
      </c>
      <c r="KM85" s="33">
        <f t="shared" si="1419"/>
        <v>118.12490403247079</v>
      </c>
      <c r="KN85" s="33">
        <f t="shared" si="1579"/>
        <v>4.4898574527859143</v>
      </c>
      <c r="KO85" s="33">
        <f t="shared" si="1420"/>
        <v>5.1853363722224524</v>
      </c>
      <c r="KP85" s="33">
        <f t="shared" si="1580"/>
        <v>132.72521657413972</v>
      </c>
      <c r="KQ85" s="30">
        <f t="shared" si="1581"/>
        <v>0.76942676674937782</v>
      </c>
      <c r="KR85" s="31">
        <f t="shared" si="1582"/>
        <v>3.382821718944342E-2</v>
      </c>
      <c r="KS85" s="139">
        <f t="shared" si="1421"/>
        <v>1.1258091651922724</v>
      </c>
      <c r="KT85" s="32">
        <f t="shared" si="1583"/>
        <v>178.61403234908457</v>
      </c>
      <c r="KU85" s="33">
        <f t="shared" si="1422"/>
        <v>206.60285121818612</v>
      </c>
      <c r="KV85" s="33">
        <f t="shared" si="1584"/>
        <v>7.8515694488514685</v>
      </c>
      <c r="KW85" s="33">
        <f t="shared" si="1423"/>
        <v>9.0677775564785605</v>
      </c>
      <c r="KX85" s="33">
        <f t="shared" si="1585"/>
        <v>233.60471761712915</v>
      </c>
      <c r="KY85" s="30">
        <f t="shared" si="1586"/>
        <v>0.76459942320954066</v>
      </c>
      <c r="KZ85" s="31">
        <f t="shared" si="1587"/>
        <v>3.3610491812583791E-2</v>
      </c>
      <c r="LA85" s="139">
        <f t="shared" si="1424"/>
        <v>1.1250189947987044</v>
      </c>
      <c r="LB85" s="32">
        <f t="shared" si="1588"/>
        <v>1170.1044480090438</v>
      </c>
      <c r="LC85" s="33">
        <f t="shared" si="1425"/>
        <v>1353.459815012061</v>
      </c>
      <c r="LD85" s="33">
        <f t="shared" si="1589"/>
        <v>50.495392393322348</v>
      </c>
      <c r="LE85" s="33">
        <f t="shared" si="1426"/>
        <v>58.317128675047982</v>
      </c>
      <c r="LF85" s="33">
        <f t="shared" si="1590"/>
        <v>2604.9591427327809</v>
      </c>
      <c r="LG85" s="30">
        <f t="shared" si="1591"/>
        <v>0.44918341666638345</v>
      </c>
      <c r="LH85" s="31">
        <f t="shared" si="1592"/>
        <v>1.9384331817331006E-2</v>
      </c>
      <c r="LI85" s="139">
        <f t="shared" si="1427"/>
        <v>1.073389674390127</v>
      </c>
      <c r="LJ85" s="32">
        <f t="shared" si="1593"/>
        <v>488.80808637945535</v>
      </c>
      <c r="LK85" s="33">
        <f t="shared" si="1428"/>
        <v>565.40431351511597</v>
      </c>
      <c r="LL85" s="33">
        <f t="shared" si="1594"/>
        <v>21.475518612625265</v>
      </c>
      <c r="LM85" s="33">
        <f t="shared" si="1429"/>
        <v>24.802076445720921</v>
      </c>
      <c r="LN85" s="33">
        <f t="shared" si="1595"/>
        <v>652.62097967492582</v>
      </c>
      <c r="LO85" s="30">
        <f t="shared" si="1596"/>
        <v>0.74899229660519562</v>
      </c>
      <c r="LP85" s="31">
        <f t="shared" si="1597"/>
        <v>3.2906571013580257E-2</v>
      </c>
      <c r="LQ85" s="139">
        <f t="shared" si="1430"/>
        <v>1.1224643207280378</v>
      </c>
      <c r="LR85" s="32">
        <f t="shared" si="1598"/>
        <v>4.3436640066666643E-2</v>
      </c>
      <c r="LS85" s="33">
        <f t="shared" si="1431"/>
        <v>5.0243161565113312E-2</v>
      </c>
      <c r="LT85" s="33">
        <f t="shared" si="1599"/>
        <v>1.1768208333333328E-3</v>
      </c>
      <c r="LU85" s="33">
        <f t="shared" si="1432"/>
        <v>1.359110380416666E-3</v>
      </c>
      <c r="LV85" s="33">
        <f t="shared" si="1600"/>
        <v>0.89416666666666633</v>
      </c>
      <c r="LW85" s="30">
        <f t="shared" si="1601"/>
        <v>4.857778945013979E-2</v>
      </c>
      <c r="LX85" s="31">
        <f t="shared" si="1602"/>
        <v>1.3161090400745572E-3</v>
      </c>
      <c r="LY85" s="139">
        <f t="shared" ref="LY85:LY100" si="1671">1+LW85*(LU85*$GW$6-LU85)/LU85+LX85*(LV85*$GX$6-LV85)/LV85</f>
        <v>1.0078160048971445</v>
      </c>
      <c r="LZ85" s="32">
        <f t="shared" si="1603"/>
        <v>56.511197386061205</v>
      </c>
      <c r="MA85" s="33">
        <f t="shared" si="1434"/>
        <v>65.366502016457005</v>
      </c>
      <c r="MB85" s="33">
        <f t="shared" si="1604"/>
        <v>1.531047389909975</v>
      </c>
      <c r="MC85" s="33">
        <f t="shared" si="1435"/>
        <v>1.7682066306070303</v>
      </c>
      <c r="MD85" s="33">
        <f t="shared" si="1605"/>
        <v>1163.3133160523812</v>
      </c>
      <c r="ME85" s="30">
        <f t="shared" si="1606"/>
        <v>4.8577796373747213E-2</v>
      </c>
      <c r="MF85" s="31">
        <f t="shared" si="1607"/>
        <v>1.316109227654569E-3</v>
      </c>
      <c r="MG85" s="139">
        <f t="shared" si="1436"/>
        <v>1.0078160060111299</v>
      </c>
      <c r="MH85" s="32">
        <f t="shared" si="1608"/>
        <v>43.974685383508458</v>
      </c>
      <c r="MI85" s="33">
        <f t="shared" si="1437"/>
        <v>50.865518583104233</v>
      </c>
      <c r="MJ85" s="33">
        <f t="shared" si="1609"/>
        <v>1.1913979953137501</v>
      </c>
      <c r="MK85" s="33">
        <f t="shared" si="1438"/>
        <v>1.3759455447878501</v>
      </c>
      <c r="ML85" s="33">
        <f t="shared" si="1610"/>
        <v>905.24261975000002</v>
      </c>
      <c r="MM85" s="30">
        <f t="shared" si="1611"/>
        <v>4.857778945013979E-2</v>
      </c>
      <c r="MN85" s="31">
        <f t="shared" si="1612"/>
        <v>1.3161090400745574E-3</v>
      </c>
      <c r="MO85" s="139">
        <f t="shared" si="1613"/>
        <v>1.0078160048971445</v>
      </c>
      <c r="MP85" s="34">
        <v>3.5163866140265068</v>
      </c>
      <c r="MQ85" s="35">
        <v>4.1161866140265069</v>
      </c>
      <c r="MR85" s="35">
        <v>2.8025000000000002</v>
      </c>
      <c r="MS85" s="36">
        <v>3.2055000000000002</v>
      </c>
      <c r="MT85" s="34">
        <f t="shared" si="1614"/>
        <v>1.0906002750817598</v>
      </c>
      <c r="MU85" s="35">
        <f t="shared" si="1615"/>
        <v>1.0795198137571487</v>
      </c>
      <c r="MV85" s="35">
        <f t="shared" si="1616"/>
        <v>1.093193545810611</v>
      </c>
      <c r="MW85" s="36">
        <f t="shared" si="1617"/>
        <v>1.0972273522732954</v>
      </c>
      <c r="MX85" s="41">
        <f t="shared" si="1618"/>
        <v>3.8349722085511262</v>
      </c>
      <c r="MY85" s="271">
        <f t="shared" si="1619"/>
        <v>4.4435050069635631</v>
      </c>
      <c r="MZ85" s="42">
        <f t="shared" si="1620"/>
        <v>3.0636749121342377</v>
      </c>
      <c r="NA85" s="140">
        <f t="shared" si="1621"/>
        <v>3.5171622777120484</v>
      </c>
      <c r="NB85" s="34">
        <f t="shared" si="1622"/>
        <v>1.0906125836903584</v>
      </c>
      <c r="NC85" s="35">
        <f t="shared" si="1623"/>
        <v>1.0795194549666578</v>
      </c>
      <c r="ND85" s="35">
        <f t="shared" si="1624"/>
        <v>1.0932069212811142</v>
      </c>
      <c r="NE85" s="141">
        <f t="shared" si="1625"/>
        <v>1.0972379526360596</v>
      </c>
      <c r="NF85" s="37">
        <f t="shared" si="1626"/>
        <v>3.8350154903776397</v>
      </c>
      <c r="NG85" s="38">
        <f t="shared" si="1664"/>
        <v>4.4435035301149473</v>
      </c>
      <c r="NH85" s="38">
        <f t="shared" si="1627"/>
        <v>3.063712396890323</v>
      </c>
      <c r="NI85" s="39">
        <f t="shared" si="1665"/>
        <v>3.5171962571748896</v>
      </c>
      <c r="NJ85" s="118">
        <f t="shared" si="1628"/>
        <v>-4.3281826513474897E-5</v>
      </c>
      <c r="NK85" s="118">
        <f t="shared" si="1629"/>
        <v>1.4768486158445171E-6</v>
      </c>
      <c r="NL85" s="118">
        <f t="shared" si="1630"/>
        <v>-3.7484756085337523E-5</v>
      </c>
      <c r="NM85" s="118">
        <f t="shared" si="1631"/>
        <v>-3.3979462841227104E-5</v>
      </c>
      <c r="NN85" s="119">
        <f t="shared" si="1632"/>
        <v>0.45348386028456633</v>
      </c>
      <c r="NO85" s="120">
        <f t="shared" si="1633"/>
        <v>0.72474639284077258</v>
      </c>
      <c r="NP85" s="120">
        <f t="shared" si="1634"/>
        <v>0.3178192332027503</v>
      </c>
      <c r="NQ85" s="120">
        <f t="shared" si="1635"/>
        <v>1.7243408668492631E-2</v>
      </c>
      <c r="NR85" s="120">
        <f>R85*JE85+0.004</f>
        <v>0.30311979025347252</v>
      </c>
      <c r="NS85" s="120">
        <f t="shared" si="1637"/>
        <v>0</v>
      </c>
      <c r="NT85" s="120">
        <f t="shared" si="1638"/>
        <v>0.74233883770847586</v>
      </c>
      <c r="NU85" s="120">
        <f t="shared" si="1639"/>
        <v>2.8017284936140616E-2</v>
      </c>
      <c r="NV85" s="120">
        <f t="shared" si="1640"/>
        <v>1.0078160048971445E-3</v>
      </c>
      <c r="NW85" s="120">
        <f t="shared" si="1641"/>
        <v>4.5257528440729347E-2</v>
      </c>
      <c r="NX85" s="120">
        <f t="shared" si="1642"/>
        <v>7.9651344831748266E-2</v>
      </c>
      <c r="NY85" s="120">
        <f t="shared" si="1643"/>
        <v>0.84765582586588328</v>
      </c>
      <c r="NZ85" s="120">
        <f t="shared" si="1644"/>
        <v>0.22213568907207867</v>
      </c>
      <c r="OA85" s="120">
        <f t="shared" si="1645"/>
        <v>2.0156320097942891E-4</v>
      </c>
      <c r="OB85" s="120">
        <f t="shared" si="1646"/>
        <v>0.35545670532012552</v>
      </c>
      <c r="OC85" s="121">
        <f t="shared" si="1647"/>
        <v>0.30536824948383479</v>
      </c>
      <c r="OD85" s="4"/>
      <c r="OE85" s="4">
        <f t="shared" si="1441"/>
        <v>18230.245646043215</v>
      </c>
      <c r="OF85" s="4"/>
      <c r="OG85" s="4"/>
      <c r="OH85" s="4">
        <f t="shared" si="1442"/>
        <v>0</v>
      </c>
      <c r="OI85" s="4"/>
      <c r="OJ85" s="583">
        <f t="shared" si="1443"/>
        <v>16730.196266668441</v>
      </c>
      <c r="OK85" s="284">
        <f t="shared" si="1444"/>
        <v>1041.1379999999999</v>
      </c>
      <c r="OL85" s="584">
        <f t="shared" si="1666"/>
        <v>6.2231069104327151E-2</v>
      </c>
      <c r="OM85" s="585">
        <f t="shared" ref="OM85:OM112" si="1672">QJ85</f>
        <v>1985.66</v>
      </c>
      <c r="ON85" s="284">
        <f t="shared" ref="ON85" si="1673">OM85*1.05</f>
        <v>2084.9430000000002</v>
      </c>
      <c r="OO85" s="33">
        <f t="shared" si="1667"/>
        <v>2.0025616200734202</v>
      </c>
      <c r="OP85" s="586">
        <f t="shared" si="481"/>
        <v>6.2390481460135185E-2</v>
      </c>
      <c r="OQ85" s="33">
        <f t="shared" si="1445"/>
        <v>0.27723241675497867</v>
      </c>
      <c r="OR85" s="39">
        <f t="shared" si="1446"/>
        <v>0.58035220700845125</v>
      </c>
      <c r="OS85" s="587"/>
      <c r="OT85" s="284">
        <f t="shared" si="1487"/>
        <v>0</v>
      </c>
      <c r="OU85" s="584"/>
      <c r="OV85" s="585">
        <f t="shared" ref="OV85:OV112" si="1674">QK85</f>
        <v>0</v>
      </c>
      <c r="OW85" s="284">
        <f t="shared" ref="OW85" si="1675">OV85*1.05</f>
        <v>0</v>
      </c>
      <c r="OX85" s="33"/>
      <c r="OY85" s="33"/>
      <c r="OZ85" s="33"/>
      <c r="PA85" s="588"/>
      <c r="PB85" s="32">
        <f t="shared" si="1447"/>
        <v>4.4435050069635631</v>
      </c>
      <c r="PC85" s="589">
        <f t="shared" si="1448"/>
        <v>1.0623904814601353</v>
      </c>
      <c r="PD85" s="590">
        <f t="shared" si="1474"/>
        <v>4.7207374237185418</v>
      </c>
      <c r="PE85" s="591">
        <f t="shared" si="1450"/>
        <v>0.45348386028456633</v>
      </c>
      <c r="PF85" s="592">
        <f t="shared" si="1451"/>
        <v>0.72474639284077258</v>
      </c>
      <c r="PG85" s="592">
        <f t="shared" si="1452"/>
        <v>0.3178192332027503</v>
      </c>
      <c r="PH85" s="592">
        <f t="shared" si="1453"/>
        <v>1.7243408668492631E-2</v>
      </c>
      <c r="PI85" s="593">
        <f t="shared" si="1475"/>
        <v>0.58035220700845125</v>
      </c>
      <c r="PJ85" s="593">
        <f t="shared" si="1476"/>
        <v>0</v>
      </c>
      <c r="PK85" s="592">
        <f t="shared" si="1454"/>
        <v>0.74233883770847586</v>
      </c>
      <c r="PL85" s="592">
        <f t="shared" si="1455"/>
        <v>2.8017284936140616E-2</v>
      </c>
      <c r="PM85" s="592">
        <f t="shared" si="1456"/>
        <v>1.0078160048971445E-3</v>
      </c>
      <c r="PN85" s="592">
        <f t="shared" si="1457"/>
        <v>4.5257528440729347E-2</v>
      </c>
      <c r="PO85" s="592">
        <f t="shared" si="1458"/>
        <v>7.9651344831748266E-2</v>
      </c>
      <c r="PP85" s="592">
        <f t="shared" si="1459"/>
        <v>0.84765582586588328</v>
      </c>
      <c r="PQ85" s="592">
        <f t="shared" si="1460"/>
        <v>0.22213568907207867</v>
      </c>
      <c r="PR85" s="592">
        <f t="shared" si="1461"/>
        <v>2.0156320097942891E-4</v>
      </c>
      <c r="PS85" s="592">
        <f t="shared" si="1462"/>
        <v>0.35545670532012552</v>
      </c>
      <c r="PT85" s="594">
        <f t="shared" si="1463"/>
        <v>0.30536824948383479</v>
      </c>
      <c r="PU85" s="334"/>
      <c r="PV85" s="310">
        <f t="shared" si="1477"/>
        <v>4.7207359468699259</v>
      </c>
      <c r="PW85" s="281">
        <f t="shared" si="1478"/>
        <v>1.4768486158445171E-6</v>
      </c>
      <c r="PX85" s="4"/>
      <c r="QA85" s="133">
        <f t="shared" si="1479"/>
        <v>1141.2732910854468</v>
      </c>
      <c r="QB85" s="323">
        <f t="shared" si="1480"/>
        <v>0</v>
      </c>
      <c r="QC85" s="258"/>
      <c r="QD85" s="323">
        <v>0</v>
      </c>
      <c r="QF85" s="133">
        <f t="shared" si="1464"/>
        <v>2185.0782910854496</v>
      </c>
      <c r="QH85" s="133">
        <f t="shared" si="1481"/>
        <v>0</v>
      </c>
      <c r="QJ85" s="390">
        <f>'лист 1'!E214</f>
        <v>1985.66</v>
      </c>
      <c r="QK85" s="390">
        <f>'лист 1'!F214</f>
        <v>0</v>
      </c>
      <c r="QM85" s="389">
        <f t="shared" si="1482"/>
        <v>0</v>
      </c>
      <c r="QN85" s="389">
        <f t="shared" si="1483"/>
        <v>0</v>
      </c>
      <c r="QP85" s="4">
        <f t="shared" si="1484"/>
        <v>16730.196266668441</v>
      </c>
      <c r="QQ85" s="4">
        <f t="shared" si="1485"/>
        <v>17774.001266668442</v>
      </c>
      <c r="QS85" s="395">
        <f t="shared" si="1486"/>
        <v>16.63394500529872</v>
      </c>
      <c r="QU85" s="5">
        <v>3</v>
      </c>
    </row>
    <row r="86" spans="1:463" ht="15.05" customHeight="1" x14ac:dyDescent="0.3">
      <c r="A86" s="452">
        <f>A85+1</f>
        <v>74</v>
      </c>
      <c r="B86" s="25" t="s">
        <v>474</v>
      </c>
      <c r="C86" s="26">
        <v>9</v>
      </c>
      <c r="D86" s="256">
        <v>4255.2700000000004</v>
      </c>
      <c r="E86" s="27">
        <v>4255.2700000000004</v>
      </c>
      <c r="F86" s="28">
        <v>410.5</v>
      </c>
      <c r="G86" s="311">
        <f t="shared" si="1465"/>
        <v>3844.7700000000004</v>
      </c>
      <c r="H86" s="27"/>
      <c r="I86" s="257"/>
      <c r="J86" s="32">
        <v>3.2685823306081567</v>
      </c>
      <c r="K86" s="33">
        <v>3.8578823306081569</v>
      </c>
      <c r="L86" s="33">
        <v>2.5634999999999999</v>
      </c>
      <c r="M86" s="122">
        <v>2.9463999999999997</v>
      </c>
      <c r="N86" s="1">
        <v>0.38290000000000002</v>
      </c>
      <c r="O86" s="2">
        <v>0.49340000000000001</v>
      </c>
      <c r="P86" s="2">
        <v>0.32218233060815687</v>
      </c>
      <c r="Q86" s="2">
        <v>1.77E-2</v>
      </c>
      <c r="R86" s="2">
        <v>0.29049999999999998</v>
      </c>
      <c r="S86" s="2">
        <v>0</v>
      </c>
      <c r="T86" s="2">
        <v>0.65549999999999997</v>
      </c>
      <c r="U86" s="2">
        <v>3.4700000000000002E-2</v>
      </c>
      <c r="V86" s="2">
        <v>1.1999999999999999E-3</v>
      </c>
      <c r="W86" s="2">
        <v>3.9E-2</v>
      </c>
      <c r="X86" s="2">
        <v>6.9400000000000003E-2</v>
      </c>
      <c r="Y86" s="2">
        <v>0.78590000000000004</v>
      </c>
      <c r="Z86" s="2">
        <v>0.1195</v>
      </c>
      <c r="AA86" s="2">
        <v>2.0000000000000001E-4</v>
      </c>
      <c r="AB86" s="2">
        <v>0.34699999999999998</v>
      </c>
      <c r="AC86" s="3">
        <v>0.29880000000000001</v>
      </c>
      <c r="AD86" s="123">
        <v>628.04999999999995</v>
      </c>
      <c r="AE86" s="60">
        <v>138.17099999999999</v>
      </c>
      <c r="AF86" s="60">
        <v>422.71093664999995</v>
      </c>
      <c r="AG86" s="60">
        <f t="shared" si="1344"/>
        <v>41.837392243997101</v>
      </c>
      <c r="AH86" s="60">
        <f t="shared" si="1345"/>
        <v>132.28316051525098</v>
      </c>
      <c r="AI86" s="60">
        <v>16.075078170458301</v>
      </c>
      <c r="AJ86" s="60">
        <v>87.965512158162355</v>
      </c>
      <c r="AK86" s="60">
        <f t="shared" si="1346"/>
        <v>1.7016928326996508</v>
      </c>
      <c r="AL86" s="60">
        <f t="shared" si="1347"/>
        <v>51.483399369783363</v>
      </c>
      <c r="AM86" s="60">
        <v>64.648626348931018</v>
      </c>
      <c r="AN86" s="124">
        <v>1629.1453839930616</v>
      </c>
      <c r="AO86" s="123">
        <v>785.3</v>
      </c>
      <c r="AP86" s="60">
        <v>172.76599999999999</v>
      </c>
      <c r="AQ86" s="60">
        <v>528.54852089999997</v>
      </c>
      <c r="AR86" s="60">
        <f t="shared" si="1348"/>
        <v>52.312561307556599</v>
      </c>
      <c r="AS86" s="60">
        <f t="shared" si="1349"/>
        <v>165.40397413044599</v>
      </c>
      <c r="AT86" s="125">
        <v>66.204745766716698</v>
      </c>
      <c r="AU86" s="126">
        <v>2.5837333139690886</v>
      </c>
      <c r="AV86" s="60">
        <v>113.35580646667032</v>
      </c>
      <c r="AW86" s="60">
        <f t="shared" si="1350"/>
        <v>2.1928680760977373</v>
      </c>
      <c r="AX86" s="60">
        <f t="shared" si="1351"/>
        <v>66.343526139135207</v>
      </c>
      <c r="AY86" s="60">
        <v>83.308753656669353</v>
      </c>
      <c r="AZ86" s="124">
        <v>2099.3805921480675</v>
      </c>
      <c r="BA86" s="127">
        <v>174</v>
      </c>
      <c r="BB86" s="60">
        <v>886.90700000000004</v>
      </c>
      <c r="BC86" s="60">
        <v>92.491713984993595</v>
      </c>
      <c r="BD86" s="61">
        <v>73.993371187994882</v>
      </c>
      <c r="BE86" s="61">
        <v>18.498342796998713</v>
      </c>
      <c r="BF86" s="60">
        <v>34.68439875</v>
      </c>
      <c r="BG86" s="61">
        <v>27.747519</v>
      </c>
      <c r="BH86" s="61">
        <v>6.9368797499999992</v>
      </c>
      <c r="BI86" s="60">
        <v>74.028067229654525</v>
      </c>
      <c r="BJ86" s="61">
        <f t="shared" si="1352"/>
        <v>43.326258851365445</v>
      </c>
      <c r="BK86" s="60">
        <f t="shared" si="1353"/>
        <v>1.4320729605576668</v>
      </c>
      <c r="BL86" s="60">
        <v>54.405558998232408</v>
      </c>
      <c r="BM86" s="124">
        <v>1371.0200867554565</v>
      </c>
      <c r="BN86" s="123">
        <v>27.52</v>
      </c>
      <c r="BO86" s="60">
        <v>6.0544000000000002</v>
      </c>
      <c r="BP86" s="60">
        <v>18.522418559999998</v>
      </c>
      <c r="BQ86" s="60">
        <f t="shared" si="1354"/>
        <v>1.8332378545574399</v>
      </c>
      <c r="BR86" s="60">
        <f t="shared" si="1355"/>
        <v>5.7964056641663992</v>
      </c>
      <c r="BS86" s="60">
        <v>3.5990424831249999</v>
      </c>
      <c r="BT86" s="60">
        <v>4.0657978561481238</v>
      </c>
      <c r="BU86" s="60">
        <f t="shared" si="1356"/>
        <v>7.8652859527185454E-2</v>
      </c>
      <c r="BV86" s="60">
        <f t="shared" si="1357"/>
        <v>2.3795813796721004</v>
      </c>
      <c r="BW86" s="60">
        <v>2.9880829449636561</v>
      </c>
      <c r="BX86" s="124">
        <v>75.299690213084119</v>
      </c>
      <c r="BY86" s="59">
        <v>826.3</v>
      </c>
      <c r="BZ86" s="60">
        <v>60.319899999999997</v>
      </c>
      <c r="CA86" s="61">
        <f t="shared" si="1358"/>
        <v>35.303307233200002</v>
      </c>
      <c r="CB86" s="61">
        <f t="shared" si="1359"/>
        <v>1.1668884655</v>
      </c>
      <c r="CC86" s="60">
        <v>44.330995000000001</v>
      </c>
      <c r="CD86" s="62">
        <v>1117.1410739999999</v>
      </c>
      <c r="CE86" s="123"/>
      <c r="CF86" s="60">
        <v>0</v>
      </c>
      <c r="CG86" s="61">
        <f t="shared" si="1360"/>
        <v>0</v>
      </c>
      <c r="CH86" s="61">
        <f t="shared" si="1361"/>
        <v>0</v>
      </c>
      <c r="CI86" s="60">
        <v>0</v>
      </c>
      <c r="CJ86" s="124">
        <v>0</v>
      </c>
      <c r="CK86" s="128">
        <v>1032.2308860675471</v>
      </c>
      <c r="CL86" s="129">
        <v>227.09079493486036</v>
      </c>
      <c r="CM86" s="129">
        <v>105.65616996799922</v>
      </c>
      <c r="CN86" s="130">
        <v>67.664503164106719</v>
      </c>
      <c r="CO86" s="131">
        <f t="shared" si="1489"/>
        <v>32.983062067343823</v>
      </c>
      <c r="CP86" s="129">
        <v>694.74609456042094</v>
      </c>
      <c r="CQ86" s="131">
        <f t="shared" si="1362"/>
        <v>68.761799963023108</v>
      </c>
      <c r="CR86" s="129">
        <v>217.41384283173812</v>
      </c>
      <c r="CS86" s="129">
        <v>150.35984802375037</v>
      </c>
      <c r="CT86" s="131">
        <f t="shared" si="1363"/>
        <v>2.9087112600194511</v>
      </c>
      <c r="CU86" s="131">
        <f t="shared" si="1364"/>
        <v>88.000807533164334</v>
      </c>
      <c r="CV86" s="129">
        <f t="shared" si="1490"/>
        <v>2210.0837935545778</v>
      </c>
      <c r="CW86" s="124">
        <f t="shared" si="1491"/>
        <v>2784.7055798787678</v>
      </c>
      <c r="CX86" s="123">
        <v>109.25230000000001</v>
      </c>
      <c r="CY86" s="60">
        <v>7.9754179000000001</v>
      </c>
      <c r="CZ86" s="60">
        <f t="shared" si="1365"/>
        <v>0.1542844592755</v>
      </c>
      <c r="DA86" s="60">
        <f t="shared" si="1366"/>
        <v>4.6677568834972005</v>
      </c>
      <c r="DB86" s="60">
        <v>5.8613858949999997</v>
      </c>
      <c r="DC86" s="124">
        <v>147.70692455399998</v>
      </c>
      <c r="DD86" s="123">
        <v>3.625</v>
      </c>
      <c r="DE86" s="60">
        <v>0.264625</v>
      </c>
      <c r="DF86" s="60">
        <f t="shared" si="1367"/>
        <v>5.1191706250000007E-3</v>
      </c>
      <c r="DG86" s="60">
        <f t="shared" si="1368"/>
        <v>0.15487654449999999</v>
      </c>
      <c r="DH86" s="60">
        <v>0.19448124999999999</v>
      </c>
      <c r="DI86" s="124">
        <v>4.9009275000000008</v>
      </c>
      <c r="DJ86" s="59">
        <v>64.330353354780001</v>
      </c>
      <c r="DK86" s="60">
        <v>14.152677738051601</v>
      </c>
      <c r="DL86" s="60">
        <v>1.0600815778195161</v>
      </c>
      <c r="DM86" s="60">
        <v>43.297737316494747</v>
      </c>
      <c r="DN86" s="60">
        <f t="shared" si="1369"/>
        <v>4.2853502531627514</v>
      </c>
      <c r="DO86" s="60">
        <f t="shared" si="1370"/>
        <v>13.549593915823866</v>
      </c>
      <c r="DP86" s="60">
        <v>8.9673820490616478</v>
      </c>
      <c r="DQ86" s="60">
        <f t="shared" si="1371"/>
        <v>0.17347400573909758</v>
      </c>
      <c r="DR86" s="60">
        <f t="shared" si="1372"/>
        <v>5.2483217570902125</v>
      </c>
      <c r="DS86" s="60">
        <v>6.5904116018103771</v>
      </c>
      <c r="DT86" s="62">
        <v>166.0783723656215</v>
      </c>
      <c r="DU86" s="123">
        <v>113.58</v>
      </c>
      <c r="DV86" s="60">
        <v>24.9876</v>
      </c>
      <c r="DW86" s="60">
        <v>76.445359740000001</v>
      </c>
      <c r="DX86" s="60">
        <f t="shared" si="1373"/>
        <v>7.5661030349067602</v>
      </c>
      <c r="DY86" s="60">
        <f t="shared" si="1374"/>
        <v>23.922810877035602</v>
      </c>
      <c r="DZ86" s="60">
        <v>2.2199334261666701</v>
      </c>
      <c r="EA86" s="60">
        <v>1.1623422431833299</v>
      </c>
      <c r="EB86" s="60"/>
      <c r="EC86" s="60">
        <v>15.942852184882549</v>
      </c>
      <c r="ED86" s="60">
        <f t="shared" si="1375"/>
        <v>0.30841447551655293</v>
      </c>
      <c r="EE86" s="60">
        <f t="shared" si="1376"/>
        <v>9.3308412125418396</v>
      </c>
      <c r="EF86" s="60">
        <v>11.716904379711629</v>
      </c>
      <c r="EG86" s="124">
        <v>295.26599036873301</v>
      </c>
      <c r="EH86" s="128">
        <v>724.84098591269878</v>
      </c>
      <c r="EI86" s="129">
        <v>159.4650169007937</v>
      </c>
      <c r="EJ86" s="129">
        <v>1101.4421147549342</v>
      </c>
      <c r="EK86" s="129">
        <v>487.85640009149967</v>
      </c>
      <c r="EL86" s="129">
        <f t="shared" si="1377"/>
        <v>48.285099342656089</v>
      </c>
      <c r="EM86" s="129">
        <v>152.66978184463392</v>
      </c>
      <c r="EN86" s="129">
        <v>180.57312978917443</v>
      </c>
      <c r="EO86" s="129">
        <f t="shared" si="1378"/>
        <v>3.4931871957715797</v>
      </c>
      <c r="EP86" s="129">
        <f t="shared" si="1379"/>
        <v>105.68367452545054</v>
      </c>
      <c r="EQ86" s="129">
        <v>2654.1776474491007</v>
      </c>
      <c r="ER86" s="124">
        <v>3344.2638357858673</v>
      </c>
      <c r="ES86" s="123">
        <v>190.86</v>
      </c>
      <c r="ET86" s="60">
        <v>41.989199999999997</v>
      </c>
      <c r="EU86" s="60">
        <v>128.45889557999999</v>
      </c>
      <c r="EV86" s="60">
        <f t="shared" si="1380"/>
        <v>12.71409073113492</v>
      </c>
      <c r="EW86" s="60">
        <f t="shared" si="1381"/>
        <v>40.199926782805193</v>
      </c>
      <c r="EX86" s="60">
        <v>14.711332935474999</v>
      </c>
      <c r="EY86" s="60">
        <v>27.449418281629701</v>
      </c>
      <c r="EZ86" s="60">
        <f t="shared" si="1382"/>
        <v>0.53100899665812662</v>
      </c>
      <c r="FA86" s="60">
        <f t="shared" si="1383"/>
        <v>16.065266138852852</v>
      </c>
      <c r="FB86" s="60">
        <v>20.1734423398552</v>
      </c>
      <c r="FC86" s="124">
        <v>508.37074696435184</v>
      </c>
      <c r="FD86" s="123">
        <v>0.83333333333333293</v>
      </c>
      <c r="FE86" s="60">
        <v>6.0833333333333302E-2</v>
      </c>
      <c r="FF86" s="60">
        <f t="shared" si="1384"/>
        <v>1.1768208333333328E-3</v>
      </c>
      <c r="FG86" s="60">
        <f t="shared" si="1385"/>
        <v>3.5603803333333316E-2</v>
      </c>
      <c r="FH86" s="60">
        <v>4.4708333333333301E-2</v>
      </c>
      <c r="FI86" s="124">
        <v>1.1266499999999995</v>
      </c>
      <c r="FJ86" s="123">
        <v>1092.1744633333301</v>
      </c>
      <c r="FK86" s="60">
        <v>79.728735823333096</v>
      </c>
      <c r="FL86" s="60">
        <f t="shared" si="1386"/>
        <v>1.5423523945023789</v>
      </c>
      <c r="FM86" s="60">
        <f t="shared" si="1387"/>
        <v>46.662677757850517</v>
      </c>
      <c r="FN86" s="60">
        <v>58.594999999999999</v>
      </c>
      <c r="FO86" s="124">
        <v>1476.5978389879958</v>
      </c>
      <c r="FP86" s="123">
        <v>849.88516666666862</v>
      </c>
      <c r="FQ86" s="60">
        <v>62.041617166666803</v>
      </c>
      <c r="FR86" s="60">
        <f t="shared" si="1388"/>
        <v>1.2001950840891693</v>
      </c>
      <c r="FS86" s="60">
        <f t="shared" si="1389"/>
        <v>36.31097319590075</v>
      </c>
      <c r="FT86" s="60">
        <v>45.596339191666701</v>
      </c>
      <c r="FU86" s="62">
        <v>1149.0277476300025</v>
      </c>
      <c r="FV86" s="132">
        <f t="shared" si="1492"/>
        <v>4351.3889149087317</v>
      </c>
      <c r="FW86" s="133">
        <f t="shared" si="1493"/>
        <v>1302.832601824897</v>
      </c>
      <c r="FX86" s="133">
        <f t="shared" si="1494"/>
        <v>137.30768556930781</v>
      </c>
      <c r="FY86" s="133">
        <f t="shared" si="1495"/>
        <v>886.90700000000004</v>
      </c>
      <c r="FZ86" s="133">
        <f t="shared" si="1496"/>
        <v>826.3</v>
      </c>
      <c r="GA86" s="133">
        <f t="shared" si="1497"/>
        <v>0</v>
      </c>
      <c r="GB86" s="133">
        <f t="shared" si="1498"/>
        <v>109.25230000000001</v>
      </c>
      <c r="GC86" s="133">
        <f t="shared" si="1499"/>
        <v>3.625</v>
      </c>
      <c r="GD86" s="133">
        <f t="shared" si="1500"/>
        <v>1092.1744633333301</v>
      </c>
      <c r="GE86" s="133">
        <f t="shared" si="1501"/>
        <v>849.88516666666862</v>
      </c>
      <c r="GF86" s="133">
        <f t="shared" si="1502"/>
        <v>2400.5863633984154</v>
      </c>
      <c r="GG86" s="134">
        <f t="shared" si="1503"/>
        <v>916.5121858055179</v>
      </c>
      <c r="GH86" s="134">
        <f t="shared" si="1504"/>
        <v>237.59563473099479</v>
      </c>
      <c r="GI86" s="133">
        <f t="shared" si="1505"/>
        <v>873.0989432624674</v>
      </c>
      <c r="GJ86" s="134">
        <f t="shared" si="1506"/>
        <v>623.41618423691193</v>
      </c>
      <c r="GK86" s="135">
        <f t="shared" si="1507"/>
        <v>16.890099057412428</v>
      </c>
      <c r="GL86" s="132">
        <f t="shared" si="1508"/>
        <v>12833.35843896382</v>
      </c>
      <c r="GM86" s="136">
        <f t="shared" si="1509"/>
        <v>16170.031633094413</v>
      </c>
      <c r="GN86" s="114">
        <f t="shared" si="1510"/>
        <v>13903.862811464413</v>
      </c>
      <c r="GO86" s="115">
        <f t="shared" si="1511"/>
        <v>7312.97430716285</v>
      </c>
      <c r="GP86" s="115">
        <f t="shared" si="1512"/>
        <v>490.67718311823859</v>
      </c>
      <c r="GQ86" s="30">
        <f t="shared" si="1513"/>
        <v>0.52596709319750667</v>
      </c>
      <c r="GR86" s="31">
        <f t="shared" si="1514"/>
        <v>3.5290709479214033E-2</v>
      </c>
      <c r="GS86" s="137">
        <f t="shared" si="1390"/>
        <v>1.0878855744023794</v>
      </c>
      <c r="GT86" s="116">
        <f t="shared" si="1515"/>
        <v>16170.031633094413</v>
      </c>
      <c r="GU86" s="115">
        <f t="shared" si="1516"/>
        <v>7423.0597790384636</v>
      </c>
      <c r="GV86" s="115">
        <f t="shared" si="1517"/>
        <v>493.65970839072094</v>
      </c>
      <c r="GW86" s="24">
        <f t="shared" si="1518"/>
        <v>0.45906278648497201</v>
      </c>
      <c r="GX86" s="117">
        <f t="shared" si="1519"/>
        <v>3.0529297628606473E-2</v>
      </c>
      <c r="GY86" s="137">
        <f t="shared" si="1391"/>
        <v>1.0766641268448662</v>
      </c>
      <c r="GZ86" s="114">
        <f t="shared" si="1520"/>
        <v>10903.697340715895</v>
      </c>
      <c r="HA86" s="115">
        <f t="shared" si="1521"/>
        <v>5998.4487662012561</v>
      </c>
      <c r="HB86" s="115">
        <f t="shared" si="1522"/>
        <v>305.82000235442445</v>
      </c>
      <c r="HC86" s="30">
        <f t="shared" si="1523"/>
        <v>0.55012979347860558</v>
      </c>
      <c r="HD86" s="31">
        <f t="shared" si="1524"/>
        <v>2.8047367126786509E-2</v>
      </c>
      <c r="HE86" s="137">
        <f t="shared" si="1392"/>
        <v>1.0905498758060368</v>
      </c>
      <c r="HF86" s="114">
        <f t="shared" si="1525"/>
        <v>12532.842724708957</v>
      </c>
      <c r="HG86" s="115">
        <f t="shared" si="1526"/>
        <v>7246.3731820565308</v>
      </c>
      <c r="HH86" s="115">
        <f t="shared" si="1527"/>
        <v>360.67924955106236</v>
      </c>
      <c r="HI86" s="30">
        <f t="shared" si="1528"/>
        <v>0.57819070590984456</v>
      </c>
      <c r="HJ86" s="31">
        <f t="shared" si="1529"/>
        <v>2.8778726221463709E-2</v>
      </c>
      <c r="HK86" s="138">
        <f t="shared" si="1393"/>
        <v>1.0950603083077775</v>
      </c>
      <c r="HL86" s="29">
        <f t="shared" si="1530"/>
        <v>3.5558435662151227</v>
      </c>
      <c r="HM86" s="30">
        <f t="shared" si="1531"/>
        <v>4.1536435109544687</v>
      </c>
      <c r="HN86" s="30">
        <f t="shared" si="1532"/>
        <v>2.7956246066287753</v>
      </c>
      <c r="HO86" s="31">
        <f t="shared" si="1533"/>
        <v>3.2264856923980352</v>
      </c>
      <c r="HR86" s="32">
        <f t="shared" si="1534"/>
        <v>990.41620305974186</v>
      </c>
      <c r="HS86" s="33">
        <f t="shared" si="1394"/>
        <v>1145.6144220792035</v>
      </c>
      <c r="HT86" s="33">
        <f t="shared" si="1535"/>
        <v>43.53908507669675</v>
      </c>
      <c r="HU86" s="33">
        <f t="shared" si="1395"/>
        <v>50.283289355077081</v>
      </c>
      <c r="HV86" s="33">
        <f t="shared" si="1536"/>
        <v>1292.9725269786204</v>
      </c>
      <c r="HW86" s="30">
        <f t="shared" si="1537"/>
        <v>0.76599941792585247</v>
      </c>
      <c r="HX86" s="31">
        <f t="shared" si="1538"/>
        <v>3.3673635106878555E-2</v>
      </c>
      <c r="HY86" s="139">
        <f t="shared" si="1396"/>
        <v>1.1252481548670366</v>
      </c>
      <c r="HZ86" s="32">
        <f t="shared" si="1539"/>
        <v>1240.7979503288889</v>
      </c>
      <c r="IA86" s="33">
        <f t="shared" si="1397"/>
        <v>1435.2309891454258</v>
      </c>
      <c r="IB86" s="33">
        <f t="shared" si="1540"/>
        <v>57.089162697623429</v>
      </c>
      <c r="IC86" s="33">
        <f t="shared" si="1398"/>
        <v>65.932273999485304</v>
      </c>
      <c r="ID86" s="33">
        <f t="shared" si="1541"/>
        <v>1666.1750731333868</v>
      </c>
      <c r="IE86" s="30">
        <f t="shared" si="1542"/>
        <v>0.74469842355489124</v>
      </c>
      <c r="IF86" s="31">
        <f t="shared" si="1543"/>
        <v>3.4263603878230096E-2</v>
      </c>
      <c r="IG86" s="139">
        <f t="shared" si="1399"/>
        <v>1.1220016752117894</v>
      </c>
      <c r="IH86" s="32">
        <f t="shared" si="1544"/>
        <v>52.858035798665838</v>
      </c>
      <c r="II86" s="33">
        <f t="shared" si="1400"/>
        <v>61.140890008316781</v>
      </c>
      <c r="IJ86" s="33">
        <f t="shared" si="1545"/>
        <v>103.17296314855254</v>
      </c>
      <c r="IK86" s="33">
        <f t="shared" si="1401"/>
        <v>119.15445514026334</v>
      </c>
      <c r="IL86" s="33">
        <f t="shared" si="1546"/>
        <v>1088.111179964648</v>
      </c>
      <c r="IM86" s="30">
        <f t="shared" si="1547"/>
        <v>4.857778945013979E-2</v>
      </c>
      <c r="IN86" s="31">
        <f t="shared" si="1548"/>
        <v>9.481840187682343E-2</v>
      </c>
      <c r="IO86" s="139">
        <f t="shared" si="1402"/>
        <v>1.0222995100575569</v>
      </c>
      <c r="IP86" s="32">
        <f t="shared" si="1549"/>
        <v>43.549104193482961</v>
      </c>
      <c r="IQ86" s="33">
        <f t="shared" si="1403"/>
        <v>50.373248820601745</v>
      </c>
      <c r="IR86" s="33">
        <f t="shared" si="1550"/>
        <v>1.9118907140846253</v>
      </c>
      <c r="IS86" s="33">
        <f t="shared" si="1404"/>
        <v>2.2080425856963339</v>
      </c>
      <c r="IT86" s="33">
        <f t="shared" si="1551"/>
        <v>59.761658899273115</v>
      </c>
      <c r="IU86" s="30">
        <f t="shared" si="1552"/>
        <v>0.72871310796248079</v>
      </c>
      <c r="IV86" s="31">
        <f t="shared" si="1553"/>
        <v>3.1991928425331578E-2</v>
      </c>
      <c r="IW86" s="139">
        <f t="shared" si="1405"/>
        <v>1.1191448937308046</v>
      </c>
      <c r="IX86" s="32">
        <f t="shared" si="1554"/>
        <v>43.070034824503999</v>
      </c>
      <c r="IY86" s="33">
        <f t="shared" si="1406"/>
        <v>49.819109281503778</v>
      </c>
      <c r="IZ86" s="33">
        <f t="shared" si="1555"/>
        <v>1.1668884655</v>
      </c>
      <c r="JA86" s="33">
        <f t="shared" si="1407"/>
        <v>1.34763948880595</v>
      </c>
      <c r="JB86" s="33">
        <f t="shared" si="1556"/>
        <v>886.61989999999992</v>
      </c>
      <c r="JC86" s="30">
        <f t="shared" si="1557"/>
        <v>4.8577789450139797E-2</v>
      </c>
      <c r="JD86" s="31">
        <f t="shared" si="1558"/>
        <v>1.3161090400745574E-3</v>
      </c>
      <c r="JE86" s="139">
        <f t="shared" si="1559"/>
        <v>1.0078160048971445</v>
      </c>
      <c r="JF86" s="32">
        <f t="shared" si="1560"/>
        <v>0</v>
      </c>
      <c r="JG86" s="33">
        <f t="shared" si="1408"/>
        <v>0</v>
      </c>
      <c r="JH86" s="33">
        <f t="shared" si="1561"/>
        <v>0</v>
      </c>
      <c r="JI86" s="33">
        <f t="shared" si="1409"/>
        <v>0</v>
      </c>
      <c r="JJ86" s="33">
        <f t="shared" si="1562"/>
        <v>0</v>
      </c>
      <c r="JK86" s="30"/>
      <c r="JL86" s="31"/>
      <c r="JM86" s="139"/>
      <c r="JN86" s="32">
        <f t="shared" si="1563"/>
        <v>1631.9275544475884</v>
      </c>
      <c r="JO86" s="33">
        <f t="shared" si="1410"/>
        <v>1887.6506022295255</v>
      </c>
      <c r="JP86" s="33">
        <f t="shared" si="1564"/>
        <v>104.65357329038638</v>
      </c>
      <c r="JQ86" s="33">
        <f t="shared" si="1411"/>
        <v>120.86441179306723</v>
      </c>
      <c r="JR86" s="33">
        <f t="shared" si="1565"/>
        <v>2210.0837935545778</v>
      </c>
      <c r="JS86" s="30">
        <f t="shared" si="1566"/>
        <v>0.73840076073445404</v>
      </c>
      <c r="JT86" s="31">
        <f t="shared" si="1567"/>
        <v>4.7352762639857784E-2</v>
      </c>
      <c r="JU86" s="139">
        <f t="shared" si="1412"/>
        <v>1.1230423421400029</v>
      </c>
      <c r="JV86" s="32">
        <f t="shared" si="1568"/>
        <v>5.6946633978665844</v>
      </c>
      <c r="JW86" s="33">
        <f t="shared" si="1413"/>
        <v>6.5870171523122787</v>
      </c>
      <c r="JX86" s="33">
        <f t="shared" si="1569"/>
        <v>0.1542844592755</v>
      </c>
      <c r="JY86" s="33">
        <f t="shared" si="1414"/>
        <v>0.17818312201727496</v>
      </c>
      <c r="JZ86" s="33">
        <f t="shared" si="1570"/>
        <v>117.22771789999999</v>
      </c>
      <c r="KA86" s="30">
        <f t="shared" si="1571"/>
        <v>4.8577789450139804E-2</v>
      </c>
      <c r="KB86" s="31">
        <f t="shared" si="1572"/>
        <v>1.3161090400745574E-3</v>
      </c>
      <c r="KC86" s="139">
        <f t="shared" si="1415"/>
        <v>1.0078160048971445</v>
      </c>
      <c r="KD86" s="32">
        <f t="shared" si="1573"/>
        <v>0.18894938428999999</v>
      </c>
      <c r="KE86" s="33">
        <f t="shared" si="1416"/>
        <v>0.21855775280824299</v>
      </c>
      <c r="KF86" s="33">
        <f t="shared" si="1574"/>
        <v>5.1191706250000007E-3</v>
      </c>
      <c r="KG86" s="33">
        <f t="shared" si="1417"/>
        <v>5.9121301548125012E-3</v>
      </c>
      <c r="KH86" s="33">
        <f t="shared" si="1575"/>
        <v>3.8896250000000006</v>
      </c>
      <c r="KI86" s="30">
        <f t="shared" si="1576"/>
        <v>4.857778945013979E-2</v>
      </c>
      <c r="KJ86" s="31">
        <f t="shared" si="1577"/>
        <v>1.3161090400745574E-3</v>
      </c>
      <c r="KK86" s="139">
        <f t="shared" si="1418"/>
        <v>1.0078160048971445</v>
      </c>
      <c r="KL86" s="32">
        <f t="shared" si="1578"/>
        <v>101.41648821378678</v>
      </c>
      <c r="KM86" s="33">
        <f t="shared" si="1419"/>
        <v>117.30845191688717</v>
      </c>
      <c r="KN86" s="33">
        <f t="shared" si="1579"/>
        <v>4.4588242589018492</v>
      </c>
      <c r="KO86" s="33">
        <f t="shared" si="1420"/>
        <v>5.1494961366057455</v>
      </c>
      <c r="KP86" s="33">
        <f t="shared" si="1580"/>
        <v>131.80823203620756</v>
      </c>
      <c r="KQ86" s="30">
        <f t="shared" si="1581"/>
        <v>0.76942453932564547</v>
      </c>
      <c r="KR86" s="31">
        <f t="shared" si="1582"/>
        <v>3.3828116727011526E-2</v>
      </c>
      <c r="KS86" s="139">
        <f t="shared" si="1421"/>
        <v>1.1258088005933429</v>
      </c>
      <c r="KT86" s="32">
        <f t="shared" si="1583"/>
        <v>179.13705554928447</v>
      </c>
      <c r="KU86" s="33">
        <f t="shared" si="1422"/>
        <v>207.20783215385737</v>
      </c>
      <c r="KV86" s="33">
        <f t="shared" si="1584"/>
        <v>7.8745175104233134</v>
      </c>
      <c r="KW86" s="33">
        <f t="shared" si="1423"/>
        <v>9.0942802727878842</v>
      </c>
      <c r="KX86" s="33">
        <f t="shared" si="1585"/>
        <v>234.33808759423255</v>
      </c>
      <c r="KY86" s="30">
        <f t="shared" si="1586"/>
        <v>0.76443849733667169</v>
      </c>
      <c r="KZ86" s="31">
        <f t="shared" si="1587"/>
        <v>3.3603233649573912E-2</v>
      </c>
      <c r="LA86" s="139">
        <f t="shared" si="1424"/>
        <v>1.1249926534249755</v>
      </c>
      <c r="LB86" s="32">
        <f t="shared" si="1588"/>
        <v>1199.4972195849955</v>
      </c>
      <c r="LC86" s="33">
        <f t="shared" si="1425"/>
        <v>1387.4584338939644</v>
      </c>
      <c r="LD86" s="33">
        <f t="shared" si="1589"/>
        <v>51.778286538427672</v>
      </c>
      <c r="LE86" s="33">
        <f t="shared" si="1426"/>
        <v>59.798743123230118</v>
      </c>
      <c r="LF86" s="33">
        <f t="shared" si="1590"/>
        <v>2654.1776474491007</v>
      </c>
      <c r="LG86" s="30">
        <f t="shared" si="1591"/>
        <v>0.45192800894010177</v>
      </c>
      <c r="LH86" s="31">
        <f t="shared" si="1592"/>
        <v>1.9508221911291878E-2</v>
      </c>
      <c r="LI86" s="139">
        <f t="shared" si="1427"/>
        <v>1.073838942574973</v>
      </c>
      <c r="LJ86" s="32">
        <f t="shared" si="1593"/>
        <v>301.4927353644228</v>
      </c>
      <c r="LK86" s="33">
        <f t="shared" si="1428"/>
        <v>348.73664699602784</v>
      </c>
      <c r="LL86" s="33">
        <f t="shared" si="1594"/>
        <v>13.245099727793047</v>
      </c>
      <c r="LM86" s="33">
        <f t="shared" si="1429"/>
        <v>15.29676567562819</v>
      </c>
      <c r="LN86" s="33">
        <f t="shared" si="1595"/>
        <v>403.46884679710462</v>
      </c>
      <c r="LO86" s="30">
        <f t="shared" si="1596"/>
        <v>0.74725158524082202</v>
      </c>
      <c r="LP86" s="31">
        <f t="shared" si="1597"/>
        <v>3.28280605378529E-2</v>
      </c>
      <c r="LQ86" s="139">
        <f t="shared" si="1430"/>
        <v>1.1221793899845502</v>
      </c>
      <c r="LR86" s="32">
        <f t="shared" si="1598"/>
        <v>4.3436640066666643E-2</v>
      </c>
      <c r="LS86" s="33">
        <f t="shared" si="1431"/>
        <v>5.0243161565113312E-2</v>
      </c>
      <c r="LT86" s="33">
        <f t="shared" si="1599"/>
        <v>1.1768208333333328E-3</v>
      </c>
      <c r="LU86" s="33">
        <f t="shared" si="1432"/>
        <v>1.359110380416666E-3</v>
      </c>
      <c r="LV86" s="33">
        <f t="shared" si="1600"/>
        <v>0.89416666666666633</v>
      </c>
      <c r="LW86" s="30">
        <f t="shared" si="1601"/>
        <v>4.857778945013979E-2</v>
      </c>
      <c r="LX86" s="31">
        <f t="shared" si="1602"/>
        <v>1.3161090400745572E-3</v>
      </c>
      <c r="LY86" s="139">
        <f t="shared" si="1671"/>
        <v>1.0078160048971445</v>
      </c>
      <c r="LZ86" s="32">
        <f t="shared" si="1603"/>
        <v>56.928466864577629</v>
      </c>
      <c r="MA86" s="33">
        <f t="shared" si="1434"/>
        <v>65.849157622256953</v>
      </c>
      <c r="MB86" s="33">
        <f t="shared" si="1604"/>
        <v>1.5423523945023789</v>
      </c>
      <c r="MC86" s="33">
        <f t="shared" si="1435"/>
        <v>1.7812627804107974</v>
      </c>
      <c r="MD86" s="33">
        <f t="shared" si="1605"/>
        <v>1171.9030468158699</v>
      </c>
      <c r="ME86" s="30">
        <f t="shared" si="1606"/>
        <v>4.8577795764978726E-2</v>
      </c>
      <c r="MF86" s="31">
        <f t="shared" si="1607"/>
        <v>1.3161092111613174E-3</v>
      </c>
      <c r="MG86" s="139">
        <f t="shared" si="1436"/>
        <v>1.0078160059131811</v>
      </c>
      <c r="MH86" s="32">
        <f t="shared" si="1608"/>
        <v>44.299387298998916</v>
      </c>
      <c r="MI86" s="33">
        <f t="shared" si="1437"/>
        <v>51.241101288752049</v>
      </c>
      <c r="MJ86" s="33">
        <f t="shared" si="1609"/>
        <v>1.2001950840891693</v>
      </c>
      <c r="MK86" s="33">
        <f t="shared" si="1438"/>
        <v>1.3861053026145818</v>
      </c>
      <c r="ML86" s="33">
        <f t="shared" si="1610"/>
        <v>911.92678383333532</v>
      </c>
      <c r="MM86" s="30">
        <f t="shared" si="1611"/>
        <v>4.8577789450139804E-2</v>
      </c>
      <c r="MN86" s="31">
        <f t="shared" si="1612"/>
        <v>1.3161090400745574E-3</v>
      </c>
      <c r="MO86" s="139">
        <f t="shared" si="1613"/>
        <v>1.0078160048971445</v>
      </c>
      <c r="MP86" s="34">
        <v>3.2685823306081567</v>
      </c>
      <c r="MQ86" s="35">
        <v>3.8578823306081569</v>
      </c>
      <c r="MR86" s="35">
        <v>2.5634999999999999</v>
      </c>
      <c r="MS86" s="36">
        <v>2.9463999999999997</v>
      </c>
      <c r="MT86" s="34">
        <f t="shared" si="1614"/>
        <v>1.0878855744023794</v>
      </c>
      <c r="MU86" s="35">
        <f t="shared" si="1615"/>
        <v>1.0766641268448662</v>
      </c>
      <c r="MV86" s="35">
        <f t="shared" si="1616"/>
        <v>1.0905498758060368</v>
      </c>
      <c r="MW86" s="36">
        <f t="shared" si="1617"/>
        <v>1.0950603083077775</v>
      </c>
      <c r="MX86" s="41">
        <f t="shared" si="1618"/>
        <v>3.5558435662151227</v>
      </c>
      <c r="MY86" s="271">
        <f t="shared" si="1619"/>
        <v>4.1536435109544687</v>
      </c>
      <c r="MZ86" s="42">
        <f t="shared" si="1620"/>
        <v>2.7956246066287753</v>
      </c>
      <c r="NA86" s="140">
        <f t="shared" si="1621"/>
        <v>3.2264856923980352</v>
      </c>
      <c r="NB86" s="34">
        <f t="shared" si="1622"/>
        <v>1.0878994473058048</v>
      </c>
      <c r="NC86" s="35">
        <f t="shared" si="1623"/>
        <v>1.0767033638304917</v>
      </c>
      <c r="ND86" s="35">
        <f t="shared" si="1624"/>
        <v>1.0905654588311386</v>
      </c>
      <c r="NE86" s="141">
        <f t="shared" si="1625"/>
        <v>1.095072655515956</v>
      </c>
      <c r="NF86" s="37">
        <f t="shared" si="1626"/>
        <v>3.5558889109421328</v>
      </c>
      <c r="NG86" s="38">
        <f t="shared" si="1664"/>
        <v>4.15379488262802</v>
      </c>
      <c r="NH86" s="38">
        <f t="shared" si="1627"/>
        <v>2.7956645537136238</v>
      </c>
      <c r="NI86" s="39">
        <f t="shared" si="1665"/>
        <v>3.2265220722122123</v>
      </c>
      <c r="NJ86" s="118">
        <f t="shared" si="1628"/>
        <v>-4.5344727010121488E-5</v>
      </c>
      <c r="NK86" s="118">
        <f t="shared" si="1629"/>
        <v>-1.5137167355128156E-4</v>
      </c>
      <c r="NL86" s="118">
        <f t="shared" si="1630"/>
        <v>-3.9947084848446224E-5</v>
      </c>
      <c r="NM86" s="118">
        <f t="shared" si="1631"/>
        <v>-3.637981417714542E-5</v>
      </c>
      <c r="NN86" s="119">
        <f t="shared" si="1632"/>
        <v>0.43085751849858833</v>
      </c>
      <c r="NO86" s="120">
        <f t="shared" si="1633"/>
        <v>0.5535956265494969</v>
      </c>
      <c r="NP86" s="120">
        <f t="shared" si="1634"/>
        <v>0.32936683872992062</v>
      </c>
      <c r="NQ86" s="120">
        <f t="shared" si="1635"/>
        <v>1.9808864619035242E-2</v>
      </c>
      <c r="NR86" s="120">
        <f>R86*JE86+0.004</f>
        <v>0.29677054942262049</v>
      </c>
      <c r="NS86" s="120">
        <f t="shared" si="1637"/>
        <v>0</v>
      </c>
      <c r="NT86" s="120">
        <f t="shared" si="1638"/>
        <v>0.7361542552727719</v>
      </c>
      <c r="NU86" s="120">
        <f t="shared" si="1639"/>
        <v>3.4971215369930919E-2</v>
      </c>
      <c r="NV86" s="120">
        <f t="shared" si="1640"/>
        <v>1.2093792058765734E-3</v>
      </c>
      <c r="NW86" s="120">
        <f t="shared" si="1641"/>
        <v>4.3906543223140373E-2</v>
      </c>
      <c r="NX86" s="120">
        <f t="shared" si="1642"/>
        <v>7.8074490147693298E-2</v>
      </c>
      <c r="NY86" s="120">
        <f t="shared" si="1643"/>
        <v>0.8439300249696714</v>
      </c>
      <c r="NZ86" s="120">
        <f t="shared" si="1644"/>
        <v>0.13410043710315375</v>
      </c>
      <c r="OA86" s="120">
        <f t="shared" si="1645"/>
        <v>2.0156320097942891E-4</v>
      </c>
      <c r="OB86" s="120">
        <f t="shared" si="1646"/>
        <v>0.34971215405187384</v>
      </c>
      <c r="OC86" s="121">
        <f t="shared" si="1647"/>
        <v>0.30113542226326678</v>
      </c>
      <c r="OD86" s="4"/>
      <c r="OE86" s="4">
        <f t="shared" si="1441"/>
        <v>17429.477745543722</v>
      </c>
      <c r="OF86" s="4"/>
      <c r="OG86" s="4"/>
      <c r="OH86" s="4">
        <f t="shared" si="1442"/>
        <v>0</v>
      </c>
      <c r="OI86" s="4"/>
      <c r="OJ86" s="583">
        <f t="shared" si="1443"/>
        <v>15969.803961612415</v>
      </c>
      <c r="OK86" s="284">
        <f t="shared" si="1444"/>
        <v>1041.1379999999999</v>
      </c>
      <c r="OL86" s="584">
        <f>OK86/OJ86</f>
        <v>6.5194162840235631E-2</v>
      </c>
      <c r="OM86" s="585">
        <f t="shared" si="1672"/>
        <v>1985.66</v>
      </c>
      <c r="ON86" s="284">
        <f>OM86*1.05</f>
        <v>2084.9430000000002</v>
      </c>
      <c r="OO86" s="33">
        <f>ON86/OK86</f>
        <v>2.0025616200734202</v>
      </c>
      <c r="OP86" s="586">
        <f t="shared" si="481"/>
        <v>6.5361165516436989E-2</v>
      </c>
      <c r="OQ86" s="33">
        <f t="shared" si="1445"/>
        <v>0.2714869810157694</v>
      </c>
      <c r="OR86" s="39">
        <f t="shared" si="1446"/>
        <v>0.56825753043838989</v>
      </c>
      <c r="OS86" s="587"/>
      <c r="OT86" s="284">
        <f t="shared" si="1487"/>
        <v>0</v>
      </c>
      <c r="OU86" s="584"/>
      <c r="OV86" s="585">
        <f t="shared" si="1674"/>
        <v>0</v>
      </c>
      <c r="OW86" s="284">
        <f>OV86*1.05</f>
        <v>0</v>
      </c>
      <c r="OX86" s="33"/>
      <c r="OY86" s="33"/>
      <c r="OZ86" s="33"/>
      <c r="PA86" s="588"/>
      <c r="PB86" s="32">
        <f t="shared" si="1447"/>
        <v>4.1536435109544687</v>
      </c>
      <c r="PC86" s="589">
        <f t="shared" si="1448"/>
        <v>1.065361165516437</v>
      </c>
      <c r="PD86" s="590">
        <f t="shared" si="1474"/>
        <v>4.4251304919702381</v>
      </c>
      <c r="PE86" s="591">
        <f t="shared" si="1450"/>
        <v>0.43085751849858833</v>
      </c>
      <c r="PF86" s="592">
        <f t="shared" si="1451"/>
        <v>0.5535956265494969</v>
      </c>
      <c r="PG86" s="592">
        <f t="shared" si="1452"/>
        <v>0.32936683872992062</v>
      </c>
      <c r="PH86" s="592">
        <f t="shared" si="1453"/>
        <v>1.9808864619035242E-2</v>
      </c>
      <c r="PI86" s="593">
        <f t="shared" si="1475"/>
        <v>0.56825753043838989</v>
      </c>
      <c r="PJ86" s="593">
        <f t="shared" si="1476"/>
        <v>0</v>
      </c>
      <c r="PK86" s="592">
        <f t="shared" si="1454"/>
        <v>0.7361542552727719</v>
      </c>
      <c r="PL86" s="592">
        <f t="shared" si="1455"/>
        <v>3.4971215369930919E-2</v>
      </c>
      <c r="PM86" s="592">
        <f t="shared" si="1456"/>
        <v>1.2093792058765734E-3</v>
      </c>
      <c r="PN86" s="592">
        <f t="shared" si="1457"/>
        <v>4.3906543223140373E-2</v>
      </c>
      <c r="PO86" s="592">
        <f t="shared" si="1458"/>
        <v>7.8074490147693298E-2</v>
      </c>
      <c r="PP86" s="592">
        <f t="shared" si="1459"/>
        <v>0.8439300249696714</v>
      </c>
      <c r="PQ86" s="592">
        <f t="shared" si="1460"/>
        <v>0.13410043710315375</v>
      </c>
      <c r="PR86" s="592">
        <f t="shared" si="1461"/>
        <v>2.0156320097942891E-4</v>
      </c>
      <c r="PS86" s="592">
        <f t="shared" si="1462"/>
        <v>0.34971215405187384</v>
      </c>
      <c r="PT86" s="594">
        <f t="shared" si="1463"/>
        <v>0.30113542226326678</v>
      </c>
      <c r="PU86" s="334"/>
      <c r="PV86" s="310">
        <f t="shared" si="1477"/>
        <v>4.4252818636437894</v>
      </c>
      <c r="PW86" s="281">
        <f t="shared" si="1478"/>
        <v>-1.5137167355128156E-4</v>
      </c>
      <c r="PX86" s="4"/>
      <c r="QA86" s="133">
        <f t="shared" si="1479"/>
        <v>1141.0145053036088</v>
      </c>
      <c r="QB86" s="323">
        <f t="shared" si="1480"/>
        <v>0</v>
      </c>
      <c r="QC86" s="258"/>
      <c r="QD86" s="323">
        <v>0</v>
      </c>
      <c r="QF86" s="133">
        <f t="shared" si="1464"/>
        <v>2184.8195053036084</v>
      </c>
      <c r="QH86" s="133">
        <f t="shared" si="1481"/>
        <v>0</v>
      </c>
      <c r="QJ86" s="390">
        <f>'лист 1'!E216</f>
        <v>1985.66</v>
      </c>
      <c r="QK86" s="390">
        <f>'лист 1'!F216</f>
        <v>0</v>
      </c>
      <c r="QM86" s="389">
        <f t="shared" si="1482"/>
        <v>0</v>
      </c>
      <c r="QN86" s="389">
        <f t="shared" si="1483"/>
        <v>0</v>
      </c>
      <c r="QP86" s="4">
        <f t="shared" si="1484"/>
        <v>15969.803961612415</v>
      </c>
      <c r="QQ86" s="4">
        <f t="shared" si="1485"/>
        <v>17013.608961612415</v>
      </c>
      <c r="QS86" s="395">
        <f t="shared" si="1486"/>
        <v>16.289218860946164</v>
      </c>
      <c r="QU86" s="5">
        <v>3</v>
      </c>
    </row>
    <row r="87" spans="1:463" ht="15.05" customHeight="1" x14ac:dyDescent="0.3">
      <c r="A87" s="452">
        <f t="shared" ref="A87:A112" si="1676">A86+1</f>
        <v>75</v>
      </c>
      <c r="B87" s="25" t="s">
        <v>479</v>
      </c>
      <c r="C87" s="26">
        <v>9</v>
      </c>
      <c r="D87" s="256">
        <v>6203.6</v>
      </c>
      <c r="E87" s="27">
        <v>6203.6</v>
      </c>
      <c r="F87" s="28">
        <v>656.2</v>
      </c>
      <c r="G87" s="311">
        <f t="shared" si="1465"/>
        <v>5547.4000000000005</v>
      </c>
      <c r="H87" s="27"/>
      <c r="I87" s="257"/>
      <c r="J87" s="32">
        <v>3.4157304311368879</v>
      </c>
      <c r="K87" s="33">
        <v>4.0194304311368878</v>
      </c>
      <c r="L87" s="33">
        <v>2.6856000000000004</v>
      </c>
      <c r="M87" s="122">
        <v>3.0042000000000004</v>
      </c>
      <c r="N87" s="1">
        <v>0.31859999999999999</v>
      </c>
      <c r="O87" s="2">
        <v>0.62150000000000005</v>
      </c>
      <c r="P87" s="2">
        <v>0.41153043113688764</v>
      </c>
      <c r="Q87" s="2">
        <v>1.43E-2</v>
      </c>
      <c r="R87" s="2">
        <v>0.3049</v>
      </c>
      <c r="S87" s="2">
        <v>0</v>
      </c>
      <c r="T87" s="2">
        <v>0.66639999999999999</v>
      </c>
      <c r="U87" s="2">
        <v>2.53E-2</v>
      </c>
      <c r="V87" s="2">
        <v>8.0000000000000004E-4</v>
      </c>
      <c r="W87" s="2">
        <v>4.0399999999999998E-2</v>
      </c>
      <c r="X87" s="2">
        <v>8.0600000000000005E-2</v>
      </c>
      <c r="Y87" s="2">
        <v>0.78249999999999997</v>
      </c>
      <c r="Z87" s="2">
        <v>0.1103</v>
      </c>
      <c r="AA87" s="2">
        <v>2.0000000000000001E-4</v>
      </c>
      <c r="AB87" s="2">
        <v>0.34329999999999999</v>
      </c>
      <c r="AC87" s="3">
        <v>0.29880000000000001</v>
      </c>
      <c r="AD87" s="123">
        <v>762.3</v>
      </c>
      <c r="AE87" s="60">
        <v>167.70599999999999</v>
      </c>
      <c r="AF87" s="60">
        <v>513.06830189999994</v>
      </c>
      <c r="AG87" s="60">
        <f t="shared" si="1344"/>
        <v>50.780422112250598</v>
      </c>
      <c r="AH87" s="60">
        <f t="shared" si="1345"/>
        <v>160.55959439658596</v>
      </c>
      <c r="AI87" s="60">
        <v>18.777525545974999</v>
      </c>
      <c r="AJ87" s="60">
        <v>106.71518349608166</v>
      </c>
      <c r="AK87" s="60">
        <f t="shared" si="1346"/>
        <v>2.0644052247316997</v>
      </c>
      <c r="AL87" s="60">
        <f t="shared" si="1347"/>
        <v>62.456982014384728</v>
      </c>
      <c r="AM87" s="60">
        <v>78.428350547102838</v>
      </c>
      <c r="AN87" s="124">
        <v>1976.3944337869912</v>
      </c>
      <c r="AO87" s="123">
        <v>1442.6</v>
      </c>
      <c r="AP87" s="60">
        <v>317.37200000000001</v>
      </c>
      <c r="AQ87" s="60">
        <v>970.94625780000001</v>
      </c>
      <c r="AR87" s="60">
        <f t="shared" si="1348"/>
        <v>96.098434919497208</v>
      </c>
      <c r="AS87" s="60">
        <f t="shared" si="1349"/>
        <v>303.84792191593198</v>
      </c>
      <c r="AT87" s="125">
        <v>121.081764197475</v>
      </c>
      <c r="AU87" s="126">
        <v>8.1409250786512057</v>
      </c>
      <c r="AV87" s="60">
        <v>208.19600160581567</v>
      </c>
      <c r="AW87" s="60">
        <f t="shared" si="1350"/>
        <v>4.0275516510645044</v>
      </c>
      <c r="AX87" s="60">
        <f t="shared" si="1351"/>
        <v>121.85045746783253</v>
      </c>
      <c r="AY87" s="60">
        <v>153.00980118016454</v>
      </c>
      <c r="AZ87" s="124">
        <v>3855.846989740146</v>
      </c>
      <c r="BA87" s="127">
        <v>324</v>
      </c>
      <c r="BB87" s="60">
        <v>1651.4819999999997</v>
      </c>
      <c r="BC87" s="60">
        <v>172.22595017895358</v>
      </c>
      <c r="BD87" s="61">
        <v>137.78076014316287</v>
      </c>
      <c r="BE87" s="61">
        <v>34.445190035790716</v>
      </c>
      <c r="BF87" s="60">
        <v>64.58474249999999</v>
      </c>
      <c r="BG87" s="61">
        <v>51.667793999999994</v>
      </c>
      <c r="BH87" s="61">
        <v>12.916948499999997</v>
      </c>
      <c r="BI87" s="60">
        <v>137.84536656556358</v>
      </c>
      <c r="BJ87" s="61">
        <f t="shared" si="1352"/>
        <v>80.676481999094264</v>
      </c>
      <c r="BK87" s="60">
        <f t="shared" si="1353"/>
        <v>2.6666186162108274</v>
      </c>
      <c r="BL87" s="60">
        <v>101.30690296222585</v>
      </c>
      <c r="BM87" s="124">
        <v>2552.933954648091</v>
      </c>
      <c r="BN87" s="123">
        <v>32.340000000000003</v>
      </c>
      <c r="BO87" s="60">
        <v>7.1148000000000007</v>
      </c>
      <c r="BP87" s="60">
        <v>21.766534020000002</v>
      </c>
      <c r="BQ87" s="60">
        <f t="shared" si="1354"/>
        <v>2.1543209380954802</v>
      </c>
      <c r="BR87" s="60">
        <f t="shared" si="1355"/>
        <v>6.8116191562188009</v>
      </c>
      <c r="BS87" s="60">
        <v>4.2591811979666696</v>
      </c>
      <c r="BT87" s="60">
        <v>4.7800776109115679</v>
      </c>
      <c r="BU87" s="60">
        <f t="shared" si="1356"/>
        <v>9.2470601383084286E-2</v>
      </c>
      <c r="BV87" s="60">
        <f t="shared" si="1357"/>
        <v>2.7976264631829917</v>
      </c>
      <c r="BW87" s="60">
        <v>3.5130296414439126</v>
      </c>
      <c r="BX87" s="124">
        <v>88.528346964386586</v>
      </c>
      <c r="BY87" s="59">
        <v>1251.01</v>
      </c>
      <c r="BZ87" s="60">
        <v>91.323729999999998</v>
      </c>
      <c r="CA87" s="61">
        <f t="shared" si="1358"/>
        <v>53.448856809639999</v>
      </c>
      <c r="CB87" s="61">
        <f t="shared" si="1359"/>
        <v>1.76665755685</v>
      </c>
      <c r="CC87" s="60">
        <v>67.1166865</v>
      </c>
      <c r="CD87" s="62">
        <v>1691.3404998000001</v>
      </c>
      <c r="CE87" s="123"/>
      <c r="CF87" s="60">
        <v>0</v>
      </c>
      <c r="CG87" s="61">
        <f t="shared" si="1360"/>
        <v>0</v>
      </c>
      <c r="CH87" s="61">
        <f t="shared" si="1361"/>
        <v>0</v>
      </c>
      <c r="CI87" s="60">
        <v>0</v>
      </c>
      <c r="CJ87" s="124">
        <v>0</v>
      </c>
      <c r="CK87" s="128">
        <v>1530.2791026911655</v>
      </c>
      <c r="CL87" s="129">
        <v>336.66140259205645</v>
      </c>
      <c r="CM87" s="129">
        <v>155.68538381771847</v>
      </c>
      <c r="CN87" s="130">
        <v>98.645564636051873</v>
      </c>
      <c r="CO87" s="131">
        <f t="shared" si="1489"/>
        <v>48.084780481843488</v>
      </c>
      <c r="CP87" s="129">
        <v>1029.9589409035971</v>
      </c>
      <c r="CQ87" s="131">
        <f t="shared" si="1362"/>
        <v>101.93915621699263</v>
      </c>
      <c r="CR87" s="129">
        <v>322.31535096637168</v>
      </c>
      <c r="CS87" s="129">
        <v>222.83869259033116</v>
      </c>
      <c r="CT87" s="131">
        <f t="shared" si="1363"/>
        <v>4.3108145081599565</v>
      </c>
      <c r="CU87" s="131">
        <f t="shared" si="1364"/>
        <v>130.42035593495794</v>
      </c>
      <c r="CV87" s="129">
        <f t="shared" si="1490"/>
        <v>3275.4235225948682</v>
      </c>
      <c r="CW87" s="124">
        <f t="shared" si="1491"/>
        <v>4127.0336384695338</v>
      </c>
      <c r="CX87" s="123">
        <v>116.30050000000001</v>
      </c>
      <c r="CY87" s="60">
        <v>8.4899365000000007</v>
      </c>
      <c r="CZ87" s="60">
        <f t="shared" si="1365"/>
        <v>0.16423782159250003</v>
      </c>
      <c r="DA87" s="60">
        <f t="shared" si="1366"/>
        <v>4.9688881554820004</v>
      </c>
      <c r="DB87" s="60">
        <v>6.2395218249999997</v>
      </c>
      <c r="DC87" s="124">
        <v>157.23594999000002</v>
      </c>
      <c r="DD87" s="123">
        <v>3.8164000000000002</v>
      </c>
      <c r="DE87" s="60">
        <v>0.27859719999999999</v>
      </c>
      <c r="DF87" s="60">
        <f t="shared" si="1367"/>
        <v>5.3894628340000004E-3</v>
      </c>
      <c r="DG87" s="60">
        <f t="shared" si="1368"/>
        <v>0.16305402604960001</v>
      </c>
      <c r="DH87" s="60">
        <v>0.20474986000000001</v>
      </c>
      <c r="DI87" s="124">
        <v>5.1596964719999994</v>
      </c>
      <c r="DJ87" s="59">
        <v>97.117983804399998</v>
      </c>
      <c r="DK87" s="60">
        <v>21.365956436967998</v>
      </c>
      <c r="DL87" s="60">
        <v>1.5987753424426325</v>
      </c>
      <c r="DM87" s="60">
        <v>65.365550353502826</v>
      </c>
      <c r="DN87" s="60">
        <f t="shared" si="1369"/>
        <v>6.4694899806875892</v>
      </c>
      <c r="DO87" s="60">
        <f t="shared" si="1370"/>
        <v>20.455495327625176</v>
      </c>
      <c r="DP87" s="60">
        <v>13.537723413423882</v>
      </c>
      <c r="DQ87" s="60">
        <f t="shared" si="1371"/>
        <v>0.26188725943268498</v>
      </c>
      <c r="DR87" s="60">
        <f t="shared" si="1372"/>
        <v>7.9231963067277684</v>
      </c>
      <c r="DS87" s="60">
        <v>9.9492994675368678</v>
      </c>
      <c r="DT87" s="62">
        <v>250.72234658192906</v>
      </c>
      <c r="DU87" s="123">
        <v>192.2</v>
      </c>
      <c r="DV87" s="60">
        <v>42.283999999999999</v>
      </c>
      <c r="DW87" s="60">
        <v>129.36078660000001</v>
      </c>
      <c r="DX87" s="60">
        <f t="shared" si="1373"/>
        <v>12.803354492948403</v>
      </c>
      <c r="DY87" s="60">
        <f t="shared" si="1374"/>
        <v>40.482164558604005</v>
      </c>
      <c r="DZ87" s="60">
        <v>3.7373448455833298</v>
      </c>
      <c r="EA87" s="60">
        <v>2.3697934362374999</v>
      </c>
      <c r="EB87" s="60"/>
      <c r="EC87" s="60">
        <v>27.006490516372917</v>
      </c>
      <c r="ED87" s="60">
        <f t="shared" si="1375"/>
        <v>0.52244055903923414</v>
      </c>
      <c r="EE87" s="60">
        <f t="shared" si="1376"/>
        <v>15.806034691536544</v>
      </c>
      <c r="EF87" s="60">
        <v>19.847920769909688</v>
      </c>
      <c r="EG87" s="124">
        <v>500.16760340172414</v>
      </c>
      <c r="EH87" s="128">
        <v>1077.0213374999998</v>
      </c>
      <c r="EI87" s="129">
        <v>236.94469425</v>
      </c>
      <c r="EJ87" s="129">
        <v>1551.7889265006877</v>
      </c>
      <c r="EK87" s="129">
        <v>724.89244226838753</v>
      </c>
      <c r="EL87" s="129">
        <f t="shared" si="1377"/>
        <v>71.745504581071387</v>
      </c>
      <c r="EM87" s="129">
        <v>226.84784088346919</v>
      </c>
      <c r="EN87" s="129">
        <v>262.11726023789248</v>
      </c>
      <c r="EO87" s="129">
        <f t="shared" si="1378"/>
        <v>5.0706583993020304</v>
      </c>
      <c r="EP87" s="129">
        <f t="shared" si="1379"/>
        <v>153.40884466491087</v>
      </c>
      <c r="EQ87" s="129">
        <v>3852.7646607569673</v>
      </c>
      <c r="ER87" s="124">
        <v>4854.4834725537794</v>
      </c>
      <c r="ES87" s="123">
        <v>256.77</v>
      </c>
      <c r="ET87" s="60">
        <v>56.489400000000003</v>
      </c>
      <c r="EU87" s="60">
        <v>172.81981880999999</v>
      </c>
      <c r="EV87" s="60">
        <f t="shared" si="1380"/>
        <v>17.104668746900941</v>
      </c>
      <c r="EW87" s="60">
        <f t="shared" si="1381"/>
        <v>54.082234098401393</v>
      </c>
      <c r="EX87" s="60">
        <v>19.692267337874998</v>
      </c>
      <c r="EY87" s="60">
        <v>36.921318488794903</v>
      </c>
      <c r="EZ87" s="60">
        <f t="shared" si="1382"/>
        <v>0.71424290616573738</v>
      </c>
      <c r="FA87" s="60">
        <f t="shared" si="1383"/>
        <v>21.608866229300016</v>
      </c>
      <c r="FB87" s="60">
        <v>27.134640231833501</v>
      </c>
      <c r="FC87" s="124">
        <v>683.79293384220398</v>
      </c>
      <c r="FD87" s="123">
        <v>0.83333333333333293</v>
      </c>
      <c r="FE87" s="60">
        <v>6.0833333333333302E-2</v>
      </c>
      <c r="FF87" s="60">
        <f t="shared" si="1384"/>
        <v>1.1768208333333328E-3</v>
      </c>
      <c r="FG87" s="60">
        <f t="shared" si="1385"/>
        <v>3.5603803333333316E-2</v>
      </c>
      <c r="FH87" s="60">
        <v>4.4708333333333301E-2</v>
      </c>
      <c r="FI87" s="124">
        <v>1.1266499999999995</v>
      </c>
      <c r="FJ87" s="123">
        <v>1575.45746166666</v>
      </c>
      <c r="FK87" s="60">
        <v>115.00839470166601</v>
      </c>
      <c r="FL87" s="60">
        <f t="shared" si="1386"/>
        <v>2.2248373955037288</v>
      </c>
      <c r="FM87" s="60">
        <f t="shared" si="1387"/>
        <v>67.310733150254663</v>
      </c>
      <c r="FN87" s="60">
        <v>84.523499999999999</v>
      </c>
      <c r="FO87" s="124">
        <v>2129.987227641991</v>
      </c>
      <c r="FP87" s="123">
        <v>1225.9560833333398</v>
      </c>
      <c r="FQ87" s="60">
        <v>89.494794083333801</v>
      </c>
      <c r="FR87" s="60">
        <f t="shared" si="1388"/>
        <v>1.7312767915420926</v>
      </c>
      <c r="FS87" s="60">
        <f t="shared" si="1389"/>
        <v>52.378439143564606</v>
      </c>
      <c r="FT87" s="60">
        <v>65.772543870833402</v>
      </c>
      <c r="FU87" s="62">
        <v>1657.4681055450085</v>
      </c>
      <c r="FV87" s="132">
        <f t="shared" si="1492"/>
        <v>6576.5666772745899</v>
      </c>
      <c r="FW87" s="133">
        <f t="shared" si="1493"/>
        <v>1870.9607285305906</v>
      </c>
      <c r="FX87" s="133">
        <f t="shared" si="1494"/>
        <v>245.67425970365755</v>
      </c>
      <c r="FY87" s="133">
        <f t="shared" si="1495"/>
        <v>1651.4819999999997</v>
      </c>
      <c r="FZ87" s="133">
        <f t="shared" si="1496"/>
        <v>1251.01</v>
      </c>
      <c r="GA87" s="133">
        <f t="shared" si="1497"/>
        <v>0</v>
      </c>
      <c r="GB87" s="133">
        <f t="shared" si="1498"/>
        <v>116.30050000000001</v>
      </c>
      <c r="GC87" s="133">
        <f t="shared" si="1499"/>
        <v>3.8164000000000002</v>
      </c>
      <c r="GD87" s="133">
        <f t="shared" si="1500"/>
        <v>1575.45746166666</v>
      </c>
      <c r="GE87" s="133">
        <f t="shared" si="1501"/>
        <v>1225.9560833333398</v>
      </c>
      <c r="GF87" s="133">
        <f t="shared" si="1502"/>
        <v>3628.1786326554879</v>
      </c>
      <c r="GG87" s="134">
        <f t="shared" si="1503"/>
        <v>1385.1907099899138</v>
      </c>
      <c r="GH87" s="134">
        <f t="shared" si="1504"/>
        <v>359.09535198844418</v>
      </c>
      <c r="GI87" s="133">
        <f t="shared" si="1505"/>
        <v>1324.6144003435209</v>
      </c>
      <c r="GJ87" s="134">
        <f t="shared" si="1506"/>
        <v>945.81039344950727</v>
      </c>
      <c r="GK87" s="135">
        <f t="shared" si="1507"/>
        <v>25.624665574645412</v>
      </c>
      <c r="GL87" s="132">
        <f t="shared" si="1508"/>
        <v>19470.017143507845</v>
      </c>
      <c r="GM87" s="136">
        <f t="shared" si="1509"/>
        <v>24532.221600819885</v>
      </c>
      <c r="GN87" s="114">
        <f t="shared" si="1510"/>
        <v>21183.412995474875</v>
      </c>
      <c r="GO87" s="115">
        <f t="shared" si="1511"/>
        <v>11060.857684360388</v>
      </c>
      <c r="GP87" s="115">
        <f t="shared" si="1512"/>
        <v>789.88939207712735</v>
      </c>
      <c r="GQ87" s="30">
        <f t="shared" si="1513"/>
        <v>0.52214710097580441</v>
      </c>
      <c r="GR87" s="31">
        <f t="shared" si="1514"/>
        <v>3.7288108023285041E-2</v>
      </c>
      <c r="GS87" s="137">
        <f t="shared" si="1390"/>
        <v>1.0875963786557155</v>
      </c>
      <c r="GT87" s="116">
        <f t="shared" si="1515"/>
        <v>24532.221600819885</v>
      </c>
      <c r="GU87" s="115">
        <f t="shared" si="1516"/>
        <v>11223.535403699654</v>
      </c>
      <c r="GV87" s="115">
        <f t="shared" si="1517"/>
        <v>794.2967893561015</v>
      </c>
      <c r="GW87" s="24">
        <f t="shared" si="1518"/>
        <v>0.45750179442878319</v>
      </c>
      <c r="GX87" s="117">
        <f t="shared" si="1519"/>
        <v>3.2377695028221805E-2</v>
      </c>
      <c r="GY87" s="137">
        <f t="shared" si="1391"/>
        <v>1.076705836146862</v>
      </c>
      <c r="GZ87" s="114">
        <f t="shared" si="1520"/>
        <v>16654.084607039793</v>
      </c>
      <c r="HA87" s="115">
        <f t="shared" si="1521"/>
        <v>9422.2131549724363</v>
      </c>
      <c r="HB87" s="115">
        <f t="shared" si="1522"/>
        <v>481.23979195571889</v>
      </c>
      <c r="HC87" s="30">
        <f t="shared" si="1523"/>
        <v>0.5657598947821848</v>
      </c>
      <c r="HD87" s="31">
        <f t="shared" si="1524"/>
        <v>2.8896201941492214E-2</v>
      </c>
      <c r="HE87" s="137">
        <f t="shared" si="1392"/>
        <v>1.0931305971931056</v>
      </c>
      <c r="HF87" s="114">
        <f t="shared" si="1525"/>
        <v>18630.479040826784</v>
      </c>
      <c r="HG87" s="115">
        <f t="shared" si="1526"/>
        <v>10936.84179623138</v>
      </c>
      <c r="HH87" s="115">
        <f t="shared" si="1527"/>
        <v>547.82427440031654</v>
      </c>
      <c r="HI87" s="30">
        <f t="shared" si="1528"/>
        <v>0.58704028877971481</v>
      </c>
      <c r="HJ87" s="31">
        <f t="shared" si="1529"/>
        <v>2.9404733673235983E-2</v>
      </c>
      <c r="HK87" s="138">
        <f t="shared" si="1393"/>
        <v>1.0965440064977656</v>
      </c>
      <c r="HL87" s="29">
        <f t="shared" si="1530"/>
        <v>3.7149360473686048</v>
      </c>
      <c r="HM87" s="30">
        <f t="shared" si="1531"/>
        <v>4.3277442031913846</v>
      </c>
      <c r="HN87" s="30">
        <f t="shared" si="1532"/>
        <v>2.9357115318218048</v>
      </c>
      <c r="HO87" s="31">
        <f t="shared" si="1533"/>
        <v>3.2942375043205878</v>
      </c>
      <c r="HR87" s="32">
        <f t="shared" si="1534"/>
        <v>1202.0862232213842</v>
      </c>
      <c r="HS87" s="33">
        <f t="shared" si="1394"/>
        <v>1390.4531344001753</v>
      </c>
      <c r="HT87" s="33">
        <f t="shared" si="1535"/>
        <v>52.844827336982299</v>
      </c>
      <c r="HU87" s="33">
        <f t="shared" si="1395"/>
        <v>61.030491091480862</v>
      </c>
      <c r="HV87" s="33">
        <f t="shared" si="1536"/>
        <v>1568.5670109420564</v>
      </c>
      <c r="HW87" s="30">
        <f t="shared" si="1537"/>
        <v>0.7663594955369043</v>
      </c>
      <c r="HX87" s="31">
        <f t="shared" si="1538"/>
        <v>3.3689875515898131E-2</v>
      </c>
      <c r="HY87" s="139">
        <f t="shared" si="1396"/>
        <v>1.1253070946680455</v>
      </c>
      <c r="HZ87" s="32">
        <f t="shared" si="1539"/>
        <v>2279.3240228481927</v>
      </c>
      <c r="IA87" s="33">
        <f t="shared" si="1397"/>
        <v>2636.4940972285049</v>
      </c>
      <c r="IB87" s="33">
        <f t="shared" si="1540"/>
        <v>108.26691164921291</v>
      </c>
      <c r="IC87" s="33">
        <f t="shared" si="1398"/>
        <v>125.03745626367601</v>
      </c>
      <c r="ID87" s="33">
        <f t="shared" si="1541"/>
        <v>3060.1960236032905</v>
      </c>
      <c r="IE87" s="30">
        <f t="shared" si="1542"/>
        <v>0.74482941787642609</v>
      </c>
      <c r="IF87" s="31">
        <f t="shared" si="1543"/>
        <v>3.5379077292483969E-2</v>
      </c>
      <c r="IG87" s="139">
        <f t="shared" si="1399"/>
        <v>1.1221949888538418</v>
      </c>
      <c r="IH87" s="32">
        <f t="shared" si="1544"/>
        <v>98.425308038894997</v>
      </c>
      <c r="II87" s="33">
        <f t="shared" si="1400"/>
        <v>113.84855380858986</v>
      </c>
      <c r="IJ87" s="33">
        <f t="shared" si="1545"/>
        <v>192.11517275937368</v>
      </c>
      <c r="IK87" s="33">
        <f t="shared" si="1401"/>
        <v>221.87381301980068</v>
      </c>
      <c r="IL87" s="33">
        <f t="shared" si="1546"/>
        <v>2026.1380592445164</v>
      </c>
      <c r="IM87" s="30">
        <f t="shared" si="1547"/>
        <v>4.8577789450139797E-2</v>
      </c>
      <c r="IN87" s="31">
        <f t="shared" si="1548"/>
        <v>9.4818401876823458E-2</v>
      </c>
      <c r="IO87" s="139">
        <f t="shared" si="1402"/>
        <v>1.0222995100575569</v>
      </c>
      <c r="IP87" s="32">
        <f t="shared" si="1549"/>
        <v>51.178079655670189</v>
      </c>
      <c r="IQ87" s="33">
        <f t="shared" si="1403"/>
        <v>59.197684737713708</v>
      </c>
      <c r="IR87" s="33">
        <f t="shared" si="1550"/>
        <v>2.2467915394785645</v>
      </c>
      <c r="IS87" s="33">
        <f t="shared" si="1404"/>
        <v>2.5948195489437942</v>
      </c>
      <c r="IT87" s="33">
        <f t="shared" si="1551"/>
        <v>70.260592828878245</v>
      </c>
      <c r="IU87" s="30">
        <f t="shared" si="1552"/>
        <v>0.72840375515071321</v>
      </c>
      <c r="IV87" s="31">
        <f t="shared" si="1553"/>
        <v>3.1977975832778581E-2</v>
      </c>
      <c r="IW87" s="139">
        <f t="shared" si="1405"/>
        <v>1.1190942568886142</v>
      </c>
      <c r="IX87" s="32">
        <f t="shared" si="1554"/>
        <v>65.207605307760801</v>
      </c>
      <c r="IY87" s="33">
        <f t="shared" si="1406"/>
        <v>75.425637059486917</v>
      </c>
      <c r="IZ87" s="33">
        <f t="shared" si="1555"/>
        <v>1.76665755685</v>
      </c>
      <c r="JA87" s="33">
        <f t="shared" si="1407"/>
        <v>2.0403128124060652</v>
      </c>
      <c r="JB87" s="33">
        <f t="shared" si="1556"/>
        <v>1342.3337300000001</v>
      </c>
      <c r="JC87" s="30">
        <f t="shared" si="1557"/>
        <v>4.8577789450139797E-2</v>
      </c>
      <c r="JD87" s="31">
        <f t="shared" si="1558"/>
        <v>1.3161090400745574E-3</v>
      </c>
      <c r="JE87" s="139">
        <f t="shared" si="1559"/>
        <v>1.0078160048971445</v>
      </c>
      <c r="JF87" s="32">
        <f t="shared" si="1560"/>
        <v>0</v>
      </c>
      <c r="JG87" s="33">
        <f t="shared" si="1408"/>
        <v>0</v>
      </c>
      <c r="JH87" s="33">
        <f t="shared" si="1561"/>
        <v>0</v>
      </c>
      <c r="JI87" s="33">
        <f t="shared" si="1409"/>
        <v>0</v>
      </c>
      <c r="JJ87" s="33">
        <f t="shared" si="1562"/>
        <v>0</v>
      </c>
      <c r="JK87" s="30"/>
      <c r="JL87" s="31"/>
      <c r="JM87" s="139"/>
      <c r="JN87" s="32">
        <f t="shared" si="1563"/>
        <v>2419.2780677028441</v>
      </c>
      <c r="JO87" s="33">
        <f t="shared" si="1410"/>
        <v>2798.3789409118799</v>
      </c>
      <c r="JP87" s="33">
        <f t="shared" si="1564"/>
        <v>154.33475120699606</v>
      </c>
      <c r="JQ87" s="33">
        <f t="shared" si="1411"/>
        <v>178.24120416895977</v>
      </c>
      <c r="JR87" s="33">
        <f t="shared" si="1565"/>
        <v>3275.4235225948682</v>
      </c>
      <c r="JS87" s="30">
        <f t="shared" si="1566"/>
        <v>0.73861534272252971</v>
      </c>
      <c r="JT87" s="31">
        <f t="shared" si="1567"/>
        <v>4.7119021446340593E-2</v>
      </c>
      <c r="JU87" s="139">
        <f t="shared" si="1412"/>
        <v>1.1230397606266587</v>
      </c>
      <c r="JV87" s="32">
        <f t="shared" si="1568"/>
        <v>6.06204354968804</v>
      </c>
      <c r="JW87" s="33">
        <f t="shared" si="1413"/>
        <v>7.0119657739241559</v>
      </c>
      <c r="JX87" s="33">
        <f t="shared" si="1569"/>
        <v>0.16423782159250003</v>
      </c>
      <c r="JY87" s="33">
        <f t="shared" si="1414"/>
        <v>0.18967826015717829</v>
      </c>
      <c r="JZ87" s="33">
        <f t="shared" si="1570"/>
        <v>124.79043650000001</v>
      </c>
      <c r="KA87" s="30">
        <f t="shared" si="1571"/>
        <v>4.857778945013979E-2</v>
      </c>
      <c r="KB87" s="31">
        <f t="shared" si="1572"/>
        <v>1.3161090400745574E-3</v>
      </c>
      <c r="KC87" s="139">
        <f t="shared" si="1415"/>
        <v>1.0078160048971445</v>
      </c>
      <c r="KD87" s="32">
        <f t="shared" si="1573"/>
        <v>0.198925911780512</v>
      </c>
      <c r="KE87" s="33">
        <f t="shared" si="1416"/>
        <v>0.23009760215651825</v>
      </c>
      <c r="KF87" s="33">
        <f t="shared" si="1574"/>
        <v>5.3894628340000004E-3</v>
      </c>
      <c r="KG87" s="33">
        <f t="shared" si="1417"/>
        <v>6.224290626986601E-3</v>
      </c>
      <c r="KH87" s="33">
        <f t="shared" si="1575"/>
        <v>4.094997199999999</v>
      </c>
      <c r="KI87" s="30">
        <f t="shared" si="1576"/>
        <v>4.8577789450139804E-2</v>
      </c>
      <c r="KJ87" s="31">
        <f t="shared" si="1577"/>
        <v>1.3161090400745578E-3</v>
      </c>
      <c r="KK87" s="139">
        <f t="shared" si="1418"/>
        <v>1.0078160048971445</v>
      </c>
      <c r="KL87" s="32">
        <f t="shared" si="1578"/>
        <v>153.10594403527858</v>
      </c>
      <c r="KM87" s="33">
        <f t="shared" si="1419"/>
        <v>177.09764546560675</v>
      </c>
      <c r="KN87" s="33">
        <f t="shared" si="1579"/>
        <v>6.7313772401202741</v>
      </c>
      <c r="KO87" s="33">
        <f t="shared" si="1420"/>
        <v>7.7740675746149046</v>
      </c>
      <c r="KP87" s="33">
        <f t="shared" si="1580"/>
        <v>198.98598935073733</v>
      </c>
      <c r="KQ87" s="30">
        <f t="shared" si="1581"/>
        <v>0.76943077517588687</v>
      </c>
      <c r="KR87" s="31">
        <f t="shared" si="1582"/>
        <v>3.3828397979595401E-2</v>
      </c>
      <c r="KS87" s="139">
        <f t="shared" si="1421"/>
        <v>1.1258098213171011</v>
      </c>
      <c r="KT87" s="32">
        <f t="shared" si="1583"/>
        <v>303.15560308517144</v>
      </c>
      <c r="KU87" s="33">
        <f t="shared" si="1422"/>
        <v>350.66008608861785</v>
      </c>
      <c r="KV87" s="33">
        <f t="shared" si="1584"/>
        <v>13.325795051987637</v>
      </c>
      <c r="KW87" s="33">
        <f t="shared" si="1423"/>
        <v>15.389960705540522</v>
      </c>
      <c r="KX87" s="33">
        <f t="shared" si="1585"/>
        <v>396.95841539819378</v>
      </c>
      <c r="KY87" s="30">
        <f t="shared" si="1586"/>
        <v>0.76369612363822137</v>
      </c>
      <c r="KZ87" s="31">
        <f t="shared" si="1587"/>
        <v>3.356975072217671E-2</v>
      </c>
      <c r="LA87" s="139">
        <f t="shared" si="1424"/>
        <v>1.1248711369609747</v>
      </c>
      <c r="LB87" s="32">
        <f t="shared" si="1588"/>
        <v>1777.8791881190234</v>
      </c>
      <c r="LC87" s="33">
        <f t="shared" si="1425"/>
        <v>2056.4728568972746</v>
      </c>
      <c r="LD87" s="33">
        <f t="shared" si="1589"/>
        <v>76.81616298037342</v>
      </c>
      <c r="LE87" s="33">
        <f t="shared" si="1426"/>
        <v>88.714986626033266</v>
      </c>
      <c r="LF87" s="33">
        <f t="shared" si="1590"/>
        <v>3852.7646607569677</v>
      </c>
      <c r="LG87" s="30">
        <f t="shared" si="1591"/>
        <v>0.46145543386751181</v>
      </c>
      <c r="LH87" s="31">
        <f t="shared" si="1592"/>
        <v>1.9937932820760729E-2</v>
      </c>
      <c r="LI87" s="139">
        <f t="shared" si="1427"/>
        <v>1.075398452280975</v>
      </c>
      <c r="LJ87" s="32">
        <f t="shared" si="1593"/>
        <v>405.60254239979571</v>
      </c>
      <c r="LK87" s="33">
        <f t="shared" si="1428"/>
        <v>469.1604607938437</v>
      </c>
      <c r="LL87" s="33">
        <f t="shared" si="1594"/>
        <v>17.818911653066678</v>
      </c>
      <c r="LM87" s="33">
        <f t="shared" si="1429"/>
        <v>20.579061068126705</v>
      </c>
      <c r="LN87" s="33">
        <f t="shared" si="1595"/>
        <v>542.69280463666985</v>
      </c>
      <c r="LO87" s="30">
        <f t="shared" si="1596"/>
        <v>0.74738883385665045</v>
      </c>
      <c r="LP87" s="31">
        <f t="shared" si="1597"/>
        <v>3.283425079681377E-2</v>
      </c>
      <c r="LQ87" s="139">
        <f t="shared" si="1430"/>
        <v>1.1222018557137636</v>
      </c>
      <c r="LR87" s="32">
        <f t="shared" si="1598"/>
        <v>4.3436640066666643E-2</v>
      </c>
      <c r="LS87" s="33">
        <f t="shared" si="1431"/>
        <v>5.0243161565113312E-2</v>
      </c>
      <c r="LT87" s="33">
        <f t="shared" si="1599"/>
        <v>1.1768208333333328E-3</v>
      </c>
      <c r="LU87" s="33">
        <f t="shared" si="1432"/>
        <v>1.359110380416666E-3</v>
      </c>
      <c r="LV87" s="33">
        <f t="shared" si="1600"/>
        <v>0.89416666666666633</v>
      </c>
      <c r="LW87" s="30">
        <f t="shared" si="1601"/>
        <v>4.857778945013979E-2</v>
      </c>
      <c r="LX87" s="31">
        <f t="shared" si="1602"/>
        <v>1.3161090400745572E-3</v>
      </c>
      <c r="LY87" s="139">
        <f t="shared" si="1671"/>
        <v>1.0078160048971445</v>
      </c>
      <c r="LZ87" s="32">
        <f t="shared" si="1603"/>
        <v>82.119094443310686</v>
      </c>
      <c r="MA87" s="33">
        <f t="shared" si="1434"/>
        <v>94.98715654257748</v>
      </c>
      <c r="MB87" s="33">
        <f t="shared" si="1604"/>
        <v>2.2248373955037288</v>
      </c>
      <c r="MC87" s="33">
        <f t="shared" si="1435"/>
        <v>2.5694647080672564</v>
      </c>
      <c r="MD87" s="33">
        <f t="shared" si="1605"/>
        <v>1690.4660536841197</v>
      </c>
      <c r="ME87" s="30">
        <f t="shared" si="1606"/>
        <v>4.8577783780008071E-2</v>
      </c>
      <c r="MF87" s="31">
        <f t="shared" si="1607"/>
        <v>1.31610888645473E-3</v>
      </c>
      <c r="MG87" s="139">
        <f t="shared" si="1436"/>
        <v>1.0078160039848389</v>
      </c>
      <c r="MH87" s="32">
        <f t="shared" si="1608"/>
        <v>63.901695755148815</v>
      </c>
      <c r="MI87" s="33">
        <f t="shared" si="1437"/>
        <v>73.915091479980632</v>
      </c>
      <c r="MJ87" s="33">
        <f t="shared" si="1609"/>
        <v>1.7312767915420926</v>
      </c>
      <c r="MK87" s="33">
        <f t="shared" si="1438"/>
        <v>1.9994515665519628</v>
      </c>
      <c r="ML87" s="33">
        <f t="shared" si="1610"/>
        <v>1315.4508774166734</v>
      </c>
      <c r="MM87" s="30">
        <f t="shared" si="1611"/>
        <v>4.8577789450139797E-2</v>
      </c>
      <c r="MN87" s="31">
        <f t="shared" si="1612"/>
        <v>1.3161090400745576E-3</v>
      </c>
      <c r="MO87" s="139">
        <f t="shared" si="1613"/>
        <v>1.0078160048971445</v>
      </c>
      <c r="MP87" s="34">
        <v>3.4157304311368879</v>
      </c>
      <c r="MQ87" s="35">
        <v>4.0194304311368878</v>
      </c>
      <c r="MR87" s="35">
        <v>2.6856000000000004</v>
      </c>
      <c r="MS87" s="36">
        <v>3.0042000000000004</v>
      </c>
      <c r="MT87" s="34">
        <f t="shared" si="1614"/>
        <v>1.0875963786557155</v>
      </c>
      <c r="MU87" s="35">
        <f t="shared" ref="MU87:MU99" si="1677">GY87</f>
        <v>1.076705836146862</v>
      </c>
      <c r="MV87" s="35">
        <f t="shared" si="1616"/>
        <v>1.0931305971931056</v>
      </c>
      <c r="MW87" s="36">
        <f t="shared" si="1617"/>
        <v>1.0965440064977656</v>
      </c>
      <c r="MX87" s="41">
        <f t="shared" si="1618"/>
        <v>3.7149360473686048</v>
      </c>
      <c r="MY87" s="271">
        <f t="shared" si="1619"/>
        <v>4.3277442031913846</v>
      </c>
      <c r="MZ87" s="42">
        <f t="shared" si="1620"/>
        <v>2.9357115318218048</v>
      </c>
      <c r="NA87" s="140">
        <f t="shared" si="1621"/>
        <v>3.2942375043205878</v>
      </c>
      <c r="NB87" s="34">
        <f t="shared" si="1622"/>
        <v>1.0876108294909224</v>
      </c>
      <c r="NC87" s="35">
        <f t="shared" ref="NC87:NC99" si="1678">NG87/K87</f>
        <v>1.0766211790008726</v>
      </c>
      <c r="ND87" s="35">
        <f t="shared" si="1624"/>
        <v>1.0931468606791483</v>
      </c>
      <c r="NE87" s="141">
        <f t="shared" ref="NE87:NE99" si="1679">NI87/M87</f>
        <v>1.096557502630038</v>
      </c>
      <c r="NF87" s="37">
        <f t="shared" si="1626"/>
        <v>3.7149854075261763</v>
      </c>
      <c r="NG87" s="38">
        <f t="shared" ref="NG87:NG99" si="1680">NF87+NR87+NS87+OC87</f>
        <v>4.3274039296825819</v>
      </c>
      <c r="NH87" s="38">
        <f t="shared" si="1627"/>
        <v>2.9357552090399213</v>
      </c>
      <c r="NI87" s="39">
        <f t="shared" ref="NI87:NI99" si="1681">NH87+NN87</f>
        <v>3.2942780494011608</v>
      </c>
      <c r="NJ87" s="118">
        <f t="shared" si="1628"/>
        <v>-4.9360157571509689E-5</v>
      </c>
      <c r="NK87" s="118">
        <f t="shared" si="1629"/>
        <v>3.4027350880272422E-4</v>
      </c>
      <c r="NL87" s="118">
        <f t="shared" si="1630"/>
        <v>-4.3677218116489058E-5</v>
      </c>
      <c r="NM87" s="118">
        <f t="shared" si="1631"/>
        <v>-4.0545080572940151E-5</v>
      </c>
      <c r="NN87" s="119">
        <f t="shared" si="1632"/>
        <v>0.35852284036123927</v>
      </c>
      <c r="NO87" s="120">
        <f t="shared" si="1633"/>
        <v>0.69744418557266274</v>
      </c>
      <c r="NP87" s="120">
        <f t="shared" ref="NP87:NP98" si="1682">P87*IO87</f>
        <v>0.42070735812501542</v>
      </c>
      <c r="NQ87" s="120">
        <f t="shared" si="1635"/>
        <v>1.6003047873507183E-2</v>
      </c>
      <c r="NR87" s="120">
        <f>R87*JE87+0.004</f>
        <v>0.31128309989313935</v>
      </c>
      <c r="NS87" s="120">
        <f t="shared" si="1637"/>
        <v>0</v>
      </c>
      <c r="NT87" s="120">
        <f t="shared" si="1638"/>
        <v>0.74839369648160536</v>
      </c>
      <c r="NU87" s="120">
        <f t="shared" si="1639"/>
        <v>2.5497744923897756E-2</v>
      </c>
      <c r="NV87" s="120">
        <f t="shared" si="1640"/>
        <v>8.0625280391771563E-4</v>
      </c>
      <c r="NW87" s="120">
        <f t="shared" si="1641"/>
        <v>4.548271678121088E-2</v>
      </c>
      <c r="NX87" s="120">
        <f t="shared" si="1642"/>
        <v>9.0664613639054564E-2</v>
      </c>
      <c r="NY87" s="120">
        <f t="shared" si="1643"/>
        <v>0.84149928890986292</v>
      </c>
      <c r="NZ87" s="120">
        <f t="shared" si="1644"/>
        <v>0.12377886468522813</v>
      </c>
      <c r="OA87" s="120">
        <f t="shared" si="1645"/>
        <v>2.0156320097942891E-4</v>
      </c>
      <c r="OB87" s="120">
        <f t="shared" si="1646"/>
        <v>0.3459832341679952</v>
      </c>
      <c r="OC87" s="121">
        <f t="shared" si="1647"/>
        <v>0.30113542226326678</v>
      </c>
      <c r="OD87" s="4"/>
      <c r="OE87" s="4">
        <f t="shared" si="1441"/>
        <v>26445.469227067166</v>
      </c>
      <c r="OF87" s="4"/>
      <c r="OG87" s="4"/>
      <c r="OH87" s="4">
        <f t="shared" si="1442"/>
        <v>0</v>
      </c>
      <c r="OI87" s="4"/>
      <c r="OJ87" s="583">
        <f t="shared" si="1443"/>
        <v>24007.728192783889</v>
      </c>
      <c r="OK87" s="284">
        <f t="shared" si="1444"/>
        <v>1576.2726</v>
      </c>
      <c r="OL87" s="584">
        <f t="shared" ref="OL87:OL98" si="1683">OK87/OJ87</f>
        <v>6.565688295628852E-2</v>
      </c>
      <c r="OM87" s="585">
        <f t="shared" si="1672"/>
        <v>3006.26</v>
      </c>
      <c r="ON87" s="284">
        <f t="shared" ref="ON87:ON98" si="1684">OM87*1.05</f>
        <v>3156.5730000000003</v>
      </c>
      <c r="OO87" s="33">
        <f t="shared" ref="OO87:OO98" si="1685">ON87/OK87</f>
        <v>2.0025552686762431</v>
      </c>
      <c r="OP87" s="586">
        <f t="shared" si="481"/>
        <v>6.582465393268648E-2</v>
      </c>
      <c r="OQ87" s="33">
        <f t="shared" si="1445"/>
        <v>0.28487226448426295</v>
      </c>
      <c r="OR87" s="39">
        <f t="shared" si="1446"/>
        <v>0.59615536437740224</v>
      </c>
      <c r="OS87" s="587"/>
      <c r="OT87" s="284">
        <f t="shared" si="1487"/>
        <v>0</v>
      </c>
      <c r="OU87" s="584"/>
      <c r="OV87" s="585">
        <f t="shared" si="1674"/>
        <v>0</v>
      </c>
      <c r="OW87" s="284">
        <f t="shared" ref="OW87:OW98" si="1686">OV87*1.05</f>
        <v>0</v>
      </c>
      <c r="OX87" s="33"/>
      <c r="OY87" s="33"/>
      <c r="OZ87" s="33"/>
      <c r="PA87" s="588"/>
      <c r="PB87" s="32">
        <f t="shared" si="1447"/>
        <v>4.3277442031913846</v>
      </c>
      <c r="PC87" s="589">
        <f t="shared" si="1448"/>
        <v>1.0658246539326865</v>
      </c>
      <c r="PD87" s="590">
        <f t="shared" si="1474"/>
        <v>4.6126164676756476</v>
      </c>
      <c r="PE87" s="591">
        <f t="shared" si="1450"/>
        <v>0.35852284036123927</v>
      </c>
      <c r="PF87" s="592">
        <f t="shared" si="1451"/>
        <v>0.69744418557266274</v>
      </c>
      <c r="PG87" s="592">
        <f t="shared" si="1452"/>
        <v>0.42070735812501542</v>
      </c>
      <c r="PH87" s="592">
        <f t="shared" si="1453"/>
        <v>1.6003047873507183E-2</v>
      </c>
      <c r="PI87" s="593">
        <f t="shared" si="1475"/>
        <v>0.59615536437740224</v>
      </c>
      <c r="PJ87" s="593">
        <f t="shared" si="1476"/>
        <v>0</v>
      </c>
      <c r="PK87" s="592">
        <f t="shared" si="1454"/>
        <v>0.74839369648160536</v>
      </c>
      <c r="PL87" s="592">
        <f t="shared" si="1455"/>
        <v>2.5497744923897756E-2</v>
      </c>
      <c r="PM87" s="592">
        <f t="shared" si="1456"/>
        <v>8.0625280391771563E-4</v>
      </c>
      <c r="PN87" s="592">
        <f t="shared" si="1457"/>
        <v>4.548271678121088E-2</v>
      </c>
      <c r="PO87" s="592">
        <f t="shared" si="1458"/>
        <v>9.0664613639054564E-2</v>
      </c>
      <c r="PP87" s="592">
        <f t="shared" si="1459"/>
        <v>0.84149928890986292</v>
      </c>
      <c r="PQ87" s="592">
        <f t="shared" si="1460"/>
        <v>0.12377886468522813</v>
      </c>
      <c r="PR87" s="592">
        <f t="shared" si="1461"/>
        <v>2.0156320097942891E-4</v>
      </c>
      <c r="PS87" s="592">
        <f t="shared" si="1462"/>
        <v>0.3459832341679952</v>
      </c>
      <c r="PT87" s="594">
        <f t="shared" si="1463"/>
        <v>0.30113542226326678</v>
      </c>
      <c r="PU87" s="334"/>
      <c r="PV87" s="310">
        <f t="shared" si="1477"/>
        <v>4.6122761941668458</v>
      </c>
      <c r="PW87" s="281">
        <f t="shared" si="1478"/>
        <v>3.4027350880183604E-4</v>
      </c>
      <c r="PX87" s="4"/>
      <c r="QA87" s="133">
        <f t="shared" si="1479"/>
        <v>1726.8118683472014</v>
      </c>
      <c r="QB87" s="323">
        <f t="shared" si="1480"/>
        <v>0</v>
      </c>
      <c r="QC87" s="258"/>
      <c r="QD87" s="323">
        <v>0</v>
      </c>
      <c r="QF87" s="133">
        <f t="shared" si="1464"/>
        <v>3307.1122683472017</v>
      </c>
      <c r="QH87" s="133">
        <f t="shared" si="1481"/>
        <v>0</v>
      </c>
      <c r="QJ87" s="390">
        <f>'лист 1'!E219</f>
        <v>3006.26</v>
      </c>
      <c r="QK87" s="390">
        <f>'лист 1'!F219</f>
        <v>0</v>
      </c>
      <c r="QM87" s="389">
        <f t="shared" si="1482"/>
        <v>0</v>
      </c>
      <c r="QN87" s="389">
        <f t="shared" si="1483"/>
        <v>0</v>
      </c>
      <c r="QP87" s="4">
        <f t="shared" si="1484"/>
        <v>24007.728192783889</v>
      </c>
      <c r="QQ87" s="4">
        <f t="shared" si="1485"/>
        <v>25588.028592783889</v>
      </c>
      <c r="QS87" s="395">
        <f t="shared" si="1486"/>
        <v>17.092335869055777</v>
      </c>
      <c r="QU87" s="5">
        <v>3</v>
      </c>
    </row>
    <row r="88" spans="1:463" ht="15.05" customHeight="1" x14ac:dyDescent="0.3">
      <c r="A88" s="452">
        <f t="shared" si="1676"/>
        <v>76</v>
      </c>
      <c r="B88" s="25" t="s">
        <v>480</v>
      </c>
      <c r="C88" s="26">
        <v>14</v>
      </c>
      <c r="D88" s="256">
        <v>4008.81</v>
      </c>
      <c r="E88" s="27">
        <v>3895.8</v>
      </c>
      <c r="F88" s="28">
        <v>143.6</v>
      </c>
      <c r="G88" s="311">
        <f t="shared" si="1465"/>
        <v>3752.2000000000003</v>
      </c>
      <c r="H88" s="27">
        <v>113</v>
      </c>
      <c r="I88" s="257"/>
      <c r="J88" s="32">
        <v>3.458552102112594</v>
      </c>
      <c r="K88" s="33">
        <v>4.1767521021125944</v>
      </c>
      <c r="L88" s="33">
        <v>2.6585000000000001</v>
      </c>
      <c r="M88" s="122">
        <v>3.1208</v>
      </c>
      <c r="N88" s="1">
        <v>0.46229999999999999</v>
      </c>
      <c r="O88" s="2">
        <v>0.4153</v>
      </c>
      <c r="P88" s="2">
        <v>0.33775210211259399</v>
      </c>
      <c r="Q88" s="2">
        <v>1.0999999999999999E-2</v>
      </c>
      <c r="R88" s="2">
        <v>0.23760000000000001</v>
      </c>
      <c r="S88" s="2">
        <v>1.2699999999999999E-2</v>
      </c>
      <c r="T88" s="2">
        <v>0.57750000000000001</v>
      </c>
      <c r="U88" s="2">
        <v>2.3800000000000002E-2</v>
      </c>
      <c r="V88" s="2">
        <v>6.9999999999999999E-4</v>
      </c>
      <c r="W88" s="2">
        <v>3.2500000000000001E-2</v>
      </c>
      <c r="X88" s="2">
        <v>0.26240000000000002</v>
      </c>
      <c r="Y88" s="2">
        <v>0.73660000000000003</v>
      </c>
      <c r="Z88" s="2">
        <v>5.8700000000000002E-2</v>
      </c>
      <c r="AA88" s="2">
        <v>2.0000000000000001E-4</v>
      </c>
      <c r="AB88" s="2">
        <v>0.53979999999999995</v>
      </c>
      <c r="AC88" s="3">
        <v>0.46789999999999998</v>
      </c>
      <c r="AD88" s="123">
        <v>694.78</v>
      </c>
      <c r="AE88" s="60">
        <v>152.85159999999999</v>
      </c>
      <c r="AF88" s="60">
        <v>467.62376333999998</v>
      </c>
      <c r="AG88" s="60">
        <f t="shared" si="1344"/>
        <v>46.282594352813163</v>
      </c>
      <c r="AH88" s="60">
        <f t="shared" si="1345"/>
        <v>146.3381804996196</v>
      </c>
      <c r="AI88" s="60">
        <v>16.7822754843667</v>
      </c>
      <c r="AJ88" s="60">
        <v>97.238747718487858</v>
      </c>
      <c r="AK88" s="60">
        <f t="shared" si="1346"/>
        <v>1.8810835746141477</v>
      </c>
      <c r="AL88" s="60">
        <f t="shared" si="1347"/>
        <v>56.910727399703951</v>
      </c>
      <c r="AM88" s="60">
        <v>71.46381932714273</v>
      </c>
      <c r="AN88" s="124">
        <v>1800.8882470439967</v>
      </c>
      <c r="AO88" s="123">
        <v>624.30999999999995</v>
      </c>
      <c r="AP88" s="60">
        <v>137.34819999999999</v>
      </c>
      <c r="AQ88" s="60">
        <v>420.19371842999999</v>
      </c>
      <c r="AR88" s="60">
        <f t="shared" si="1348"/>
        <v>41.58825308789082</v>
      </c>
      <c r="AS88" s="60">
        <f t="shared" si="1349"/>
        <v>131.49542224548421</v>
      </c>
      <c r="AT88" s="125">
        <v>49.636233492099997</v>
      </c>
      <c r="AU88" s="126">
        <v>1.0296441884346088</v>
      </c>
      <c r="AV88" s="60">
        <v>89.898635090313277</v>
      </c>
      <c r="AW88" s="60">
        <f t="shared" si="1350"/>
        <v>1.7390890958221104</v>
      </c>
      <c r="AX88" s="60">
        <f t="shared" si="1351"/>
        <v>52.614794362037472</v>
      </c>
      <c r="AY88" s="60">
        <v>66.069339350620666</v>
      </c>
      <c r="AZ88" s="124">
        <v>1664.9473516356404</v>
      </c>
      <c r="BA88" s="127">
        <v>167</v>
      </c>
      <c r="BB88" s="60">
        <v>851.22683333333316</v>
      </c>
      <c r="BC88" s="60">
        <v>88.770782962608791</v>
      </c>
      <c r="BD88" s="61">
        <v>71.016626370087039</v>
      </c>
      <c r="BE88" s="61">
        <v>17.754156592521753</v>
      </c>
      <c r="BF88" s="60">
        <v>33.289049374999998</v>
      </c>
      <c r="BG88" s="61">
        <v>26.6312395</v>
      </c>
      <c r="BH88" s="61">
        <v>6.6578098749999981</v>
      </c>
      <c r="BI88" s="60">
        <v>71.049926593978753</v>
      </c>
      <c r="BJ88" s="61">
        <f t="shared" si="1352"/>
        <v>41.583248437804755</v>
      </c>
      <c r="BK88" s="60">
        <f t="shared" si="1353"/>
        <v>1.374460829960519</v>
      </c>
      <c r="BL88" s="60">
        <v>52.216829613246034</v>
      </c>
      <c r="BM88" s="124">
        <v>1315.8641062538002</v>
      </c>
      <c r="BN88" s="123">
        <v>16.100000000000001</v>
      </c>
      <c r="BO88" s="60">
        <v>3.5420000000000003</v>
      </c>
      <c r="BP88" s="60">
        <v>10.836153300000001</v>
      </c>
      <c r="BQ88" s="60">
        <f t="shared" si="1354"/>
        <v>1.0724974367142002</v>
      </c>
      <c r="BR88" s="60">
        <f t="shared" si="1355"/>
        <v>3.3910658137020002</v>
      </c>
      <c r="BS88" s="60">
        <v>2.2653342644416701</v>
      </c>
      <c r="BT88" s="60">
        <v>2.3902745922042419</v>
      </c>
      <c r="BU88" s="60">
        <f t="shared" si="1356"/>
        <v>4.623986198619106E-2</v>
      </c>
      <c r="BV88" s="60">
        <f t="shared" si="1357"/>
        <v>1.3989512300301923</v>
      </c>
      <c r="BW88" s="60">
        <v>1.7566881078322958</v>
      </c>
      <c r="BX88" s="124">
        <v>44.268540317373855</v>
      </c>
      <c r="BY88" s="59">
        <v>659.38</v>
      </c>
      <c r="BZ88" s="60">
        <v>48.134740000000001</v>
      </c>
      <c r="CA88" s="61">
        <f t="shared" si="1358"/>
        <v>28.171723010320001</v>
      </c>
      <c r="CB88" s="61">
        <f t="shared" si="1359"/>
        <v>0.93116654530000009</v>
      </c>
      <c r="CC88" s="60">
        <v>35.375737000000001</v>
      </c>
      <c r="CD88" s="62">
        <v>891.46857239999986</v>
      </c>
      <c r="CE88" s="123">
        <v>35.299999999999997</v>
      </c>
      <c r="CF88" s="60">
        <v>2.5768999999999997</v>
      </c>
      <c r="CG88" s="61">
        <f t="shared" si="1360"/>
        <v>1.5081771091999998</v>
      </c>
      <c r="CH88" s="61">
        <f t="shared" si="1361"/>
        <v>4.9850130499999999E-2</v>
      </c>
      <c r="CI88" s="60">
        <v>1.893845</v>
      </c>
      <c r="CJ88" s="124">
        <v>47.724893999999999</v>
      </c>
      <c r="CK88" s="128">
        <v>853.82882103284715</v>
      </c>
      <c r="CL88" s="129">
        <v>187.84234062722641</v>
      </c>
      <c r="CM88" s="129">
        <v>94.382683113395274</v>
      </c>
      <c r="CN88" s="130">
        <v>63.745458438431079</v>
      </c>
      <c r="CO88" s="131">
        <f t="shared" si="1489"/>
        <v>31.072723715813229</v>
      </c>
      <c r="CP88" s="129">
        <v>574.66873742262101</v>
      </c>
      <c r="CQ88" s="131">
        <f t="shared" si="1362"/>
        <v>56.877263617666493</v>
      </c>
      <c r="CR88" s="129">
        <v>179.83683468903502</v>
      </c>
      <c r="CS88" s="129">
        <v>124.88299028069456</v>
      </c>
      <c r="CT88" s="131">
        <f t="shared" si="1363"/>
        <v>2.4158614469800361</v>
      </c>
      <c r="CU88" s="131">
        <f t="shared" si="1364"/>
        <v>73.090017955601539</v>
      </c>
      <c r="CV88" s="129">
        <f t="shared" si="1490"/>
        <v>1835.6055724767843</v>
      </c>
      <c r="CW88" s="124">
        <f t="shared" si="1491"/>
        <v>2312.863021320748</v>
      </c>
      <c r="CX88" s="123">
        <v>70.602500000000006</v>
      </c>
      <c r="CY88" s="60">
        <v>5.1539824999999997</v>
      </c>
      <c r="CZ88" s="60">
        <f t="shared" si="1365"/>
        <v>9.9703791462499997E-2</v>
      </c>
      <c r="DA88" s="60">
        <f t="shared" si="1366"/>
        <v>3.0164610298099999</v>
      </c>
      <c r="DB88" s="60">
        <v>3.7878241250000002</v>
      </c>
      <c r="DC88" s="124">
        <v>95.453167950000008</v>
      </c>
      <c r="DD88" s="123">
        <v>2.2793999999999999</v>
      </c>
      <c r="DE88" s="60">
        <v>0.16639619999999999</v>
      </c>
      <c r="DF88" s="60">
        <f t="shared" si="1367"/>
        <v>3.2189344889999999E-3</v>
      </c>
      <c r="DG88" s="60">
        <f t="shared" si="1368"/>
        <v>9.7386371181599998E-2</v>
      </c>
      <c r="DH88" s="60">
        <v>0.12228981</v>
      </c>
      <c r="DI88" s="124">
        <v>3.0817032119999994</v>
      </c>
      <c r="DJ88" s="59">
        <v>50.535550092384007</v>
      </c>
      <c r="DK88" s="60">
        <v>11.117821020324481</v>
      </c>
      <c r="DL88" s="60">
        <v>0.83046474144290972</v>
      </c>
      <c r="DM88" s="60">
        <v>34.013103596329337</v>
      </c>
      <c r="DN88" s="60">
        <f t="shared" si="1369"/>
        <v>3.3664129153430999</v>
      </c>
      <c r="DO88" s="60">
        <f t="shared" si="1370"/>
        <v>10.644060639435303</v>
      </c>
      <c r="DP88" s="60">
        <v>7.0442765798850937</v>
      </c>
      <c r="DQ88" s="60">
        <f t="shared" si="1371"/>
        <v>0.13627153043787715</v>
      </c>
      <c r="DR88" s="60">
        <f t="shared" si="1372"/>
        <v>4.1227896653561888</v>
      </c>
      <c r="DS88" s="60">
        <v>5.1770608015182917</v>
      </c>
      <c r="DT88" s="62">
        <v>130.46193219826094</v>
      </c>
      <c r="DU88" s="123">
        <v>98.79</v>
      </c>
      <c r="DV88" s="60">
        <v>21.733799999999999</v>
      </c>
      <c r="DW88" s="60">
        <v>66.490905870000006</v>
      </c>
      <c r="DX88" s="60">
        <f t="shared" si="1373"/>
        <v>6.5808709175773812</v>
      </c>
      <c r="DY88" s="60">
        <f t="shared" si="1374"/>
        <v>20.807664082957803</v>
      </c>
      <c r="DZ88" s="60">
        <v>1.925594845</v>
      </c>
      <c r="EA88" s="60">
        <v>0.57622562210416695</v>
      </c>
      <c r="EB88" s="60">
        <v>616</v>
      </c>
      <c r="EC88" s="60">
        <v>58.802706422608594</v>
      </c>
      <c r="ED88" s="60">
        <f t="shared" si="1375"/>
        <v>1.1375383557453633</v>
      </c>
      <c r="EE88" s="60">
        <f t="shared" si="1376"/>
        <v>34.415342382547287</v>
      </c>
      <c r="EF88" s="60">
        <v>12.415961637985639</v>
      </c>
      <c r="EG88" s="124">
        <v>1052.0822332772382</v>
      </c>
      <c r="EH88" s="128">
        <v>713.75661468254009</v>
      </c>
      <c r="EI88" s="129">
        <v>157.02645523015875</v>
      </c>
      <c r="EJ88" s="129">
        <v>832.88736595448006</v>
      </c>
      <c r="EK88" s="129">
        <v>480.39105682192741</v>
      </c>
      <c r="EL88" s="129">
        <f t="shared" si="1377"/>
        <v>47.546224457893445</v>
      </c>
      <c r="EM88" s="129">
        <v>150.33357732185397</v>
      </c>
      <c r="EN88" s="129">
        <v>159.43685206538493</v>
      </c>
      <c r="EO88" s="129">
        <f t="shared" si="1378"/>
        <v>3.0843059032048714</v>
      </c>
      <c r="EP88" s="129">
        <f t="shared" si="1379"/>
        <v>93.313287534603703</v>
      </c>
      <c r="EQ88" s="129">
        <v>2343.498344754491</v>
      </c>
      <c r="ER88" s="124">
        <v>2952.8079143906584</v>
      </c>
      <c r="ES88" s="123">
        <v>88.35</v>
      </c>
      <c r="ET88" s="60">
        <v>19.437000000000001</v>
      </c>
      <c r="EU88" s="60">
        <v>59.464232549999998</v>
      </c>
      <c r="EV88" s="60">
        <f t="shared" si="1380"/>
        <v>5.8854129524037004</v>
      </c>
      <c r="EW88" s="60">
        <f t="shared" si="1381"/>
        <v>18.608736934197001</v>
      </c>
      <c r="EX88" s="60">
        <v>6.7916631559749998</v>
      </c>
      <c r="EY88" s="60">
        <v>12.7051313865362</v>
      </c>
      <c r="EZ88" s="60">
        <f t="shared" si="1382"/>
        <v>0.24578076667254281</v>
      </c>
      <c r="FA88" s="60">
        <f t="shared" si="1383"/>
        <v>7.4359068363352687</v>
      </c>
      <c r="FB88" s="60">
        <v>9.3374013546255608</v>
      </c>
      <c r="FC88" s="124">
        <v>235.3025141365641</v>
      </c>
      <c r="FD88" s="123">
        <v>0.83333333333333293</v>
      </c>
      <c r="FE88" s="60">
        <v>6.0833333333333302E-2</v>
      </c>
      <c r="FF88" s="60">
        <f t="shared" si="1384"/>
        <v>1.1768208333333328E-3</v>
      </c>
      <c r="FG88" s="60">
        <f t="shared" si="1385"/>
        <v>3.5603803333333316E-2</v>
      </c>
      <c r="FH88" s="60">
        <v>4.4708333333333301E-2</v>
      </c>
      <c r="FI88" s="124">
        <v>1.1266499999999995</v>
      </c>
      <c r="FJ88" s="123">
        <v>1600.63706833334</v>
      </c>
      <c r="FK88" s="60">
        <v>116.846505988334</v>
      </c>
      <c r="FL88" s="60">
        <f t="shared" si="1386"/>
        <v>2.2603956583443212</v>
      </c>
      <c r="FM88" s="60">
        <f t="shared" si="1387"/>
        <v>68.386520866780259</v>
      </c>
      <c r="FN88" s="60">
        <v>85.873999999999995</v>
      </c>
      <c r="FO88" s="124">
        <v>2164.0290891860086</v>
      </c>
      <c r="FP88" s="123">
        <v>1298.69133333333</v>
      </c>
      <c r="FQ88" s="60">
        <v>94.804467333333093</v>
      </c>
      <c r="FR88" s="60">
        <f t="shared" si="1388"/>
        <v>1.8339924205633289</v>
      </c>
      <c r="FS88" s="60">
        <f t="shared" si="1389"/>
        <v>55.48602098724519</v>
      </c>
      <c r="FT88" s="60">
        <v>69.674790033333295</v>
      </c>
      <c r="FU88" s="62">
        <v>1755.8047088399956</v>
      </c>
      <c r="FV88" s="132">
        <f t="shared" si="1492"/>
        <v>3831.3502026854799</v>
      </c>
      <c r="FW88" s="133">
        <f t="shared" si="1493"/>
        <v>1615.2207725699129</v>
      </c>
      <c r="FX88" s="133">
        <f t="shared" si="1494"/>
        <v>129.75023377433487</v>
      </c>
      <c r="FY88" s="133">
        <f t="shared" si="1495"/>
        <v>851.22683333333316</v>
      </c>
      <c r="FZ88" s="133">
        <f t="shared" si="1496"/>
        <v>659.38</v>
      </c>
      <c r="GA88" s="133">
        <f t="shared" si="1497"/>
        <v>35.299999999999997</v>
      </c>
      <c r="GB88" s="133">
        <f t="shared" si="1498"/>
        <v>70.602500000000006</v>
      </c>
      <c r="GC88" s="133">
        <f t="shared" si="1499"/>
        <v>2.2793999999999999</v>
      </c>
      <c r="GD88" s="133">
        <f t="shared" si="1500"/>
        <v>1600.63706833334</v>
      </c>
      <c r="GE88" s="133">
        <f t="shared" si="1501"/>
        <v>1298.69133333333</v>
      </c>
      <c r="GF88" s="133">
        <f t="shared" si="1502"/>
        <v>2113.6816713308776</v>
      </c>
      <c r="GG88" s="134">
        <f t="shared" si="1503"/>
        <v>806.97576151606756</v>
      </c>
      <c r="GH88" s="134">
        <f t="shared" si="1504"/>
        <v>209.19952973830229</v>
      </c>
      <c r="GI88" s="133">
        <f t="shared" si="1505"/>
        <v>891.19336608509411</v>
      </c>
      <c r="GJ88" s="134">
        <f t="shared" si="1506"/>
        <v>636.33608995790678</v>
      </c>
      <c r="GK88" s="135">
        <f t="shared" si="1507"/>
        <v>17.240135666916142</v>
      </c>
      <c r="GL88" s="132">
        <f>FV88+FW88+FX88+FY88+FZ88+GA88+GB88+GC88+GD88+GE88+GF88+GI88-19.69</f>
        <v>13079.623381445703</v>
      </c>
      <c r="GM88" s="136">
        <f t="shared" si="1509"/>
        <v>16480.325460621585</v>
      </c>
      <c r="GN88" s="114">
        <f t="shared" si="1510"/>
        <v>13785.327285381589</v>
      </c>
      <c r="GO88" s="115">
        <f t="shared" si="1511"/>
        <v>6515.1571343155929</v>
      </c>
      <c r="GP88" s="115">
        <f t="shared" si="1512"/>
        <v>445.25236150481936</v>
      </c>
      <c r="GQ88" s="30">
        <f t="shared" si="1513"/>
        <v>0.47261533944315404</v>
      </c>
      <c r="GR88" s="31">
        <f t="shared" si="1514"/>
        <v>3.2299005477873531E-2</v>
      </c>
      <c r="GS88" s="137">
        <f t="shared" si="1390"/>
        <v>1.0790619396392649</v>
      </c>
      <c r="GT88" s="116">
        <f t="shared" si="1515"/>
        <v>16480.325460621585</v>
      </c>
      <c r="GU88" s="115">
        <f t="shared" si="1516"/>
        <v>6646.074188240912</v>
      </c>
      <c r="GV88" s="115">
        <f t="shared" si="1517"/>
        <v>448.7992729662372</v>
      </c>
      <c r="GW88" s="24">
        <f t="shared" si="1518"/>
        <v>0.40327323657055031</v>
      </c>
      <c r="GX88" s="117">
        <f t="shared" si="1519"/>
        <v>2.7232427784184665E-2</v>
      </c>
      <c r="GY88" s="137">
        <f t="shared" si="1391"/>
        <v>1.0674112192343754</v>
      </c>
      <c r="GZ88" s="114">
        <f t="shared" si="1520"/>
        <v>10668.574932083791</v>
      </c>
      <c r="HA88" s="115">
        <f t="shared" si="1521"/>
        <v>5070.7853275941598</v>
      </c>
      <c r="HB88" s="115">
        <f t="shared" si="1522"/>
        <v>259.79799567420105</v>
      </c>
      <c r="HC88" s="30">
        <f t="shared" si="1523"/>
        <v>0.47530109315206653</v>
      </c>
      <c r="HD88" s="31">
        <f t="shared" si="1524"/>
        <v>2.4351705577181259E-2</v>
      </c>
      <c r="HE88" s="137">
        <f t="shared" si="1392"/>
        <v>1.0782517604908342</v>
      </c>
      <c r="HF88" s="114">
        <f t="shared" si="1525"/>
        <v>12469.463179127788</v>
      </c>
      <c r="HG88" s="115">
        <f t="shared" si="1526"/>
        <v>6451.2353648170001</v>
      </c>
      <c r="HH88" s="115">
        <f t="shared" si="1527"/>
        <v>320.48422986275943</v>
      </c>
      <c r="HI88" s="30">
        <f t="shared" si="1528"/>
        <v>0.51736271819748458</v>
      </c>
      <c r="HJ88" s="31">
        <f t="shared" si="1529"/>
        <v>2.5701525820229946E-2</v>
      </c>
      <c r="HK88" s="138">
        <f t="shared" si="1393"/>
        <v>1.0850519042910995</v>
      </c>
      <c r="HL88" s="29">
        <f t="shared" si="1530"/>
        <v>3.7319919396490726</v>
      </c>
      <c r="HM88" s="30">
        <f t="shared" si="1531"/>
        <v>4.458312053755745</v>
      </c>
      <c r="HN88" s="30">
        <f t="shared" si="1532"/>
        <v>2.8665323052648826</v>
      </c>
      <c r="HO88" s="31">
        <f t="shared" si="1533"/>
        <v>3.3862299829116633</v>
      </c>
      <c r="HR88" s="32">
        <f t="shared" si="1534"/>
        <v>1095.5952676371746</v>
      </c>
      <c r="HS88" s="33">
        <f t="shared" si="1394"/>
        <v>1267.27504607592</v>
      </c>
      <c r="HT88" s="33">
        <f t="shared" si="1535"/>
        <v>48.163677927427308</v>
      </c>
      <c r="HU88" s="33">
        <f t="shared" si="1395"/>
        <v>55.624231638385801</v>
      </c>
      <c r="HV88" s="33">
        <f t="shared" si="1536"/>
        <v>1429.2763865428547</v>
      </c>
      <c r="HW88" s="30">
        <f t="shared" si="1537"/>
        <v>0.76653842318574184</v>
      </c>
      <c r="HX88" s="31">
        <f t="shared" si="1538"/>
        <v>3.3697945604436945E-2</v>
      </c>
      <c r="HY88" s="139">
        <f t="shared" si="1396"/>
        <v>1.1253363826873333</v>
      </c>
      <c r="HZ88" s="32">
        <f t="shared" si="1539"/>
        <v>986.27266426117649</v>
      </c>
      <c r="IA88" s="33">
        <f t="shared" si="1397"/>
        <v>1140.8215907509029</v>
      </c>
      <c r="IB88" s="33">
        <f t="shared" si="1540"/>
        <v>44.356986372147539</v>
      </c>
      <c r="IC88" s="33">
        <f t="shared" si="1398"/>
        <v>51.227883561193195</v>
      </c>
      <c r="ID88" s="33">
        <f t="shared" si="1541"/>
        <v>1321.3867870124132</v>
      </c>
      <c r="IE88" s="30">
        <f t="shared" si="1542"/>
        <v>0.74639210407959933</v>
      </c>
      <c r="IF88" s="31">
        <f t="shared" si="1543"/>
        <v>3.356851060425417E-2</v>
      </c>
      <c r="IG88" s="139">
        <f t="shared" si="1399"/>
        <v>1.1221594050018724</v>
      </c>
      <c r="IH88" s="32">
        <f t="shared" si="1544"/>
        <v>50.731563094121803</v>
      </c>
      <c r="II88" s="33">
        <f t="shared" si="1400"/>
        <v>58.681199030970696</v>
      </c>
      <c r="IJ88" s="33">
        <f t="shared" si="1545"/>
        <v>99.022326700047557</v>
      </c>
      <c r="IK88" s="33">
        <f t="shared" si="1401"/>
        <v>114.36088510588493</v>
      </c>
      <c r="IL88" s="33">
        <f t="shared" si="1546"/>
        <v>1044.3365922649207</v>
      </c>
      <c r="IM88" s="30">
        <f t="shared" si="1547"/>
        <v>4.857778945013979E-2</v>
      </c>
      <c r="IN88" s="31">
        <f t="shared" si="1548"/>
        <v>9.4818401876823444E-2</v>
      </c>
      <c r="IO88" s="139">
        <f t="shared" si="1402"/>
        <v>1.0222995100575569</v>
      </c>
      <c r="IP88" s="32">
        <f t="shared" si="1549"/>
        <v>25.485820793353277</v>
      </c>
      <c r="IQ88" s="33">
        <f t="shared" si="1403"/>
        <v>29.479448911671735</v>
      </c>
      <c r="IR88" s="33">
        <f t="shared" si="1550"/>
        <v>1.1187372987003912</v>
      </c>
      <c r="IS88" s="33">
        <f t="shared" si="1404"/>
        <v>1.2920297062690818</v>
      </c>
      <c r="IT88" s="33">
        <f t="shared" si="1551"/>
        <v>35.133762156645922</v>
      </c>
      <c r="IU88" s="30">
        <f t="shared" si="1552"/>
        <v>0.72539401501391343</v>
      </c>
      <c r="IV88" s="31">
        <f t="shared" si="1553"/>
        <v>3.1842228956649614E-2</v>
      </c>
      <c r="IW88" s="139">
        <f t="shared" si="1405"/>
        <v>1.1186016034180652</v>
      </c>
      <c r="IX88" s="32">
        <f t="shared" si="1554"/>
        <v>34.3695020725904</v>
      </c>
      <c r="IY88" s="33">
        <f t="shared" si="1406"/>
        <v>39.75520304736532</v>
      </c>
      <c r="IZ88" s="33">
        <f t="shared" si="1555"/>
        <v>0.93116654530000009</v>
      </c>
      <c r="JA88" s="33">
        <f t="shared" si="1407"/>
        <v>1.0754042431669701</v>
      </c>
      <c r="JB88" s="33">
        <f t="shared" si="1556"/>
        <v>707.51473999999985</v>
      </c>
      <c r="JC88" s="30">
        <f t="shared" si="1557"/>
        <v>4.8577789450139804E-2</v>
      </c>
      <c r="JD88" s="31">
        <f t="shared" si="1558"/>
        <v>1.3161090400745578E-3</v>
      </c>
      <c r="JE88" s="139">
        <f t="shared" si="1559"/>
        <v>1.0078160048971445</v>
      </c>
      <c r="JF88" s="32">
        <f t="shared" si="1560"/>
        <v>1.8399760732239998</v>
      </c>
      <c r="JG88" s="33">
        <f t="shared" si="1408"/>
        <v>2.1283003238982006</v>
      </c>
      <c r="JH88" s="33">
        <f t="shared" si="1561"/>
        <v>4.9850130499999999E-2</v>
      </c>
      <c r="JI88" s="33">
        <f t="shared" si="1409"/>
        <v>5.757191571445E-2</v>
      </c>
      <c r="JJ88" s="33">
        <f t="shared" si="1562"/>
        <v>37.876899999999999</v>
      </c>
      <c r="JK88" s="30">
        <f t="shared" si="1652"/>
        <v>4.857778945013979E-2</v>
      </c>
      <c r="JL88" s="31">
        <f t="shared" si="1653"/>
        <v>1.3161090400745574E-3</v>
      </c>
      <c r="JM88" s="139">
        <f t="shared" si="1654"/>
        <v>1.0078160048971445</v>
      </c>
      <c r="JN88" s="32">
        <f t="shared" si="1563"/>
        <v>1350.2419218865302</v>
      </c>
      <c r="JO88" s="33">
        <f t="shared" si="1410"/>
        <v>1561.8248310461497</v>
      </c>
      <c r="JP88" s="33">
        <f t="shared" si="1564"/>
        <v>90.365848780459757</v>
      </c>
      <c r="JQ88" s="33">
        <f t="shared" si="1411"/>
        <v>104.36351875655298</v>
      </c>
      <c r="JR88" s="33">
        <f t="shared" si="1565"/>
        <v>1835.6055724767839</v>
      </c>
      <c r="JS88" s="30">
        <f t="shared" si="1566"/>
        <v>0.73558390872863166</v>
      </c>
      <c r="JT88" s="31">
        <f t="shared" si="1567"/>
        <v>4.9229447837494333E-2</v>
      </c>
      <c r="JU88" s="139">
        <f t="shared" si="1412"/>
        <v>1.1228916399678046</v>
      </c>
      <c r="JV88" s="32">
        <f t="shared" si="1568"/>
        <v>3.6800824563681998</v>
      </c>
      <c r="JW88" s="33">
        <f t="shared" si="1413"/>
        <v>4.2567513772810965</v>
      </c>
      <c r="JX88" s="33">
        <f t="shared" si="1569"/>
        <v>9.9703791462499997E-2</v>
      </c>
      <c r="JY88" s="33">
        <f t="shared" si="1414"/>
        <v>0.11514790876004125</v>
      </c>
      <c r="JZ88" s="33">
        <f t="shared" si="1570"/>
        <v>75.756482500000004</v>
      </c>
      <c r="KA88" s="30">
        <f t="shared" si="1571"/>
        <v>4.857778945013979E-2</v>
      </c>
      <c r="KB88" s="31">
        <f t="shared" si="1572"/>
        <v>1.3161090400745572E-3</v>
      </c>
      <c r="KC88" s="139">
        <f t="shared" si="1415"/>
        <v>1.0078160048971445</v>
      </c>
      <c r="KD88" s="32">
        <f t="shared" si="1573"/>
        <v>0.11881137284155199</v>
      </c>
      <c r="KE88" s="33">
        <f t="shared" si="1416"/>
        <v>0.13742911496582319</v>
      </c>
      <c r="KF88" s="33">
        <f t="shared" si="1574"/>
        <v>3.2189344889999999E-3</v>
      </c>
      <c r="KG88" s="33">
        <f t="shared" si="1417"/>
        <v>3.7175474413461002E-3</v>
      </c>
      <c r="KH88" s="33">
        <f t="shared" si="1575"/>
        <v>2.4457961999999998</v>
      </c>
      <c r="KI88" s="30">
        <f t="shared" si="1576"/>
        <v>4.8577789450139797E-2</v>
      </c>
      <c r="KJ88" s="31">
        <f t="shared" si="1577"/>
        <v>1.3161090400745574E-3</v>
      </c>
      <c r="KK88" s="139">
        <f t="shared" si="1418"/>
        <v>1.0078160048971445</v>
      </c>
      <c r="KL88" s="32">
        <f t="shared" si="1578"/>
        <v>79.668928484554101</v>
      </c>
      <c r="KM88" s="33">
        <f t="shared" si="1419"/>
        <v>92.153049578083738</v>
      </c>
      <c r="KN88" s="33">
        <f t="shared" si="1579"/>
        <v>3.5026844457809769</v>
      </c>
      <c r="KO88" s="33">
        <f t="shared" si="1420"/>
        <v>4.0452502664324506</v>
      </c>
      <c r="KP88" s="33">
        <f t="shared" si="1580"/>
        <v>103.54121603036582</v>
      </c>
      <c r="KQ88" s="30">
        <f t="shared" si="1581"/>
        <v>0.76944169229371784</v>
      </c>
      <c r="KR88" s="31">
        <f t="shared" si="1582"/>
        <v>3.3828890369162125E-2</v>
      </c>
      <c r="KS88" s="139">
        <f t="shared" si="1421"/>
        <v>1.1258116083006089</v>
      </c>
      <c r="KT88" s="32">
        <f t="shared" si="1583"/>
        <v>187.89586788791621</v>
      </c>
      <c r="KU88" s="33">
        <f t="shared" si="1422"/>
        <v>217.33915038595271</v>
      </c>
      <c r="KV88" s="33">
        <f t="shared" si="1584"/>
        <v>7.7184092733227443</v>
      </c>
      <c r="KW88" s="33">
        <f t="shared" si="1423"/>
        <v>8.913990869760438</v>
      </c>
      <c r="KX88" s="33">
        <f t="shared" si="1585"/>
        <v>834.98589942637955</v>
      </c>
      <c r="KY88" s="30">
        <f t="shared" si="1586"/>
        <v>0.22502879152450039</v>
      </c>
      <c r="KZ88" s="31">
        <f t="shared" si="1587"/>
        <v>9.2437600187322382E-3</v>
      </c>
      <c r="LA88" s="139">
        <f t="shared" si="1424"/>
        <v>1.0366938700587907</v>
      </c>
      <c r="LB88" s="32">
        <f t="shared" si="1588"/>
        <v>1168.0322450375772</v>
      </c>
      <c r="LC88" s="33">
        <f t="shared" si="1425"/>
        <v>1351.0628978349657</v>
      </c>
      <c r="LD88" s="33">
        <f t="shared" si="1589"/>
        <v>50.630530361098316</v>
      </c>
      <c r="LE88" s="33">
        <f t="shared" si="1426"/>
        <v>58.473199514032444</v>
      </c>
      <c r="LF88" s="33">
        <f t="shared" si="1590"/>
        <v>2343.498344754491</v>
      </c>
      <c r="LG88" s="30">
        <f t="shared" si="1591"/>
        <v>0.49841394070194761</v>
      </c>
      <c r="LH88" s="31">
        <f t="shared" si="1592"/>
        <v>2.1604679377916294E-2</v>
      </c>
      <c r="LI88" s="139">
        <f t="shared" si="1427"/>
        <v>1.0814480293436344</v>
      </c>
      <c r="LJ88" s="32">
        <f t="shared" si="1593"/>
        <v>139.56146540004937</v>
      </c>
      <c r="LK88" s="33">
        <f t="shared" si="1428"/>
        <v>161.43074702823711</v>
      </c>
      <c r="LL88" s="33">
        <f t="shared" si="1594"/>
        <v>6.1311937190762436</v>
      </c>
      <c r="LM88" s="33">
        <f t="shared" si="1429"/>
        <v>7.0809156261611541</v>
      </c>
      <c r="LN88" s="33">
        <f t="shared" si="1595"/>
        <v>186.74802709251119</v>
      </c>
      <c r="LO88" s="30">
        <f t="shared" si="1596"/>
        <v>0.74732497886531057</v>
      </c>
      <c r="LP88" s="31">
        <f t="shared" si="1597"/>
        <v>3.2831370775547604E-2</v>
      </c>
      <c r="LQ88" s="139">
        <f t="shared" si="1430"/>
        <v>1.1221914035213265</v>
      </c>
      <c r="LR88" s="32">
        <f t="shared" si="1598"/>
        <v>4.3436640066666643E-2</v>
      </c>
      <c r="LS88" s="33">
        <f t="shared" si="1431"/>
        <v>5.0243161565113312E-2</v>
      </c>
      <c r="LT88" s="33">
        <f t="shared" si="1599"/>
        <v>1.1768208333333328E-3</v>
      </c>
      <c r="LU88" s="33">
        <f t="shared" si="1432"/>
        <v>1.359110380416666E-3</v>
      </c>
      <c r="LV88" s="33">
        <f t="shared" si="1600"/>
        <v>0.89416666666666633</v>
      </c>
      <c r="LW88" s="30">
        <f t="shared" si="1601"/>
        <v>4.857778945013979E-2</v>
      </c>
      <c r="LX88" s="31">
        <f t="shared" si="1602"/>
        <v>1.3161090400745572E-3</v>
      </c>
      <c r="LY88" s="139">
        <f t="shared" si="1671"/>
        <v>1.0078160048971445</v>
      </c>
      <c r="LZ88" s="32">
        <f t="shared" si="1603"/>
        <v>83.431555457471916</v>
      </c>
      <c r="MA88" s="33">
        <f t="shared" si="1434"/>
        <v>96.505280197657768</v>
      </c>
      <c r="MB88" s="33">
        <f t="shared" si="1604"/>
        <v>2.2603956583443212</v>
      </c>
      <c r="MC88" s="33">
        <f t="shared" si="1435"/>
        <v>2.6105309458218566</v>
      </c>
      <c r="MD88" s="33">
        <f t="shared" si="1605"/>
        <v>1717.4834041158799</v>
      </c>
      <c r="ME88" s="30">
        <f t="shared" si="1606"/>
        <v>4.8577794264288987E-2</v>
      </c>
      <c r="MF88" s="31">
        <f t="shared" si="1607"/>
        <v>1.3161091705034087E-3</v>
      </c>
      <c r="MG88" s="139">
        <f t="shared" si="1436"/>
        <v>1.0078160056717251</v>
      </c>
      <c r="MH88" s="32">
        <f t="shared" si="1608"/>
        <v>67.692945604439132</v>
      </c>
      <c r="MI88" s="33">
        <f t="shared" si="1437"/>
        <v>78.300430180654743</v>
      </c>
      <c r="MJ88" s="33">
        <f t="shared" si="1609"/>
        <v>1.8339924205633289</v>
      </c>
      <c r="MK88" s="33">
        <f t="shared" si="1438"/>
        <v>2.1180778465085885</v>
      </c>
      <c r="ML88" s="33">
        <f t="shared" si="1610"/>
        <v>1393.4958006666632</v>
      </c>
      <c r="MM88" s="30">
        <f t="shared" si="1611"/>
        <v>4.857778945013979E-2</v>
      </c>
      <c r="MN88" s="31">
        <f t="shared" si="1612"/>
        <v>1.3161090400745574E-3</v>
      </c>
      <c r="MO88" s="139">
        <f t="shared" si="1613"/>
        <v>1.0078160048971445</v>
      </c>
      <c r="MP88" s="34">
        <v>3.458552102112594</v>
      </c>
      <c r="MQ88" s="35">
        <v>4.1767521021125944</v>
      </c>
      <c r="MR88" s="35">
        <v>2.6585000000000001</v>
      </c>
      <c r="MS88" s="36">
        <v>3.1208</v>
      </c>
      <c r="MT88" s="34">
        <f t="shared" si="1614"/>
        <v>1.0790619396392649</v>
      </c>
      <c r="MU88" s="35">
        <f t="shared" si="1677"/>
        <v>1.0674112192343754</v>
      </c>
      <c r="MV88" s="35">
        <f t="shared" si="1616"/>
        <v>1.0782517604908342</v>
      </c>
      <c r="MW88" s="36">
        <f t="shared" si="1617"/>
        <v>1.0850519042910995</v>
      </c>
      <c r="MX88" s="41">
        <f t="shared" si="1618"/>
        <v>3.7319919396490726</v>
      </c>
      <c r="MY88" s="271">
        <f t="shared" si="1619"/>
        <v>4.458312053755745</v>
      </c>
      <c r="MZ88" s="42">
        <f t="shared" si="1620"/>
        <v>2.8665323052648826</v>
      </c>
      <c r="NA88" s="140">
        <f t="shared" si="1621"/>
        <v>3.3862299829116633</v>
      </c>
      <c r="NB88" s="34">
        <f t="shared" si="1622"/>
        <v>1.0791599450881197</v>
      </c>
      <c r="NC88" s="35">
        <f t="shared" si="1678"/>
        <v>1.0673710678358035</v>
      </c>
      <c r="ND88" s="35">
        <f t="shared" si="1624"/>
        <v>1.0783539884796911</v>
      </c>
      <c r="NE88" s="141">
        <f t="shared" si="1679"/>
        <v>1.0853137298415834</v>
      </c>
      <c r="NF88" s="37">
        <f t="shared" si="1626"/>
        <v>3.732330896600228</v>
      </c>
      <c r="NG88" s="38">
        <f t="shared" si="1680"/>
        <v>4.4581443513173564</v>
      </c>
      <c r="NH88" s="38">
        <f t="shared" si="1627"/>
        <v>2.8668040783732591</v>
      </c>
      <c r="NI88" s="39">
        <f t="shared" si="1681"/>
        <v>3.3870470880896133</v>
      </c>
      <c r="NJ88" s="118">
        <f t="shared" si="1628"/>
        <v>-3.3895695115537805E-4</v>
      </c>
      <c r="NK88" s="118">
        <f t="shared" si="1629"/>
        <v>1.67702438388595E-4</v>
      </c>
      <c r="NL88" s="118">
        <f t="shared" si="1630"/>
        <v>-2.7177310837656066E-4</v>
      </c>
      <c r="NM88" s="118">
        <f t="shared" si="1631"/>
        <v>-8.1710517794997273E-4</v>
      </c>
      <c r="NN88" s="119">
        <f t="shared" si="1632"/>
        <v>0.52024300971635418</v>
      </c>
      <c r="NO88" s="120">
        <f t="shared" si="1633"/>
        <v>0.46603280089727761</v>
      </c>
      <c r="NP88" s="120">
        <f t="shared" si="1682"/>
        <v>0.3452838085106148</v>
      </c>
      <c r="NQ88" s="120">
        <f t="shared" si="1635"/>
        <v>1.2304617637598717E-2</v>
      </c>
      <c r="NR88" s="120">
        <f>R88*JE88+0.002</f>
        <v>0.24145708276356154</v>
      </c>
      <c r="NS88" s="120">
        <f t="shared" si="1637"/>
        <v>1.2799263262193735E-2</v>
      </c>
      <c r="NT88" s="120">
        <f t="shared" si="1638"/>
        <v>0.64846992208140719</v>
      </c>
      <c r="NU88" s="120">
        <f t="shared" si="1639"/>
        <v>2.3986020916552043E-2</v>
      </c>
      <c r="NV88" s="120">
        <f t="shared" si="1640"/>
        <v>7.0547120342800116E-4</v>
      </c>
      <c r="NW88" s="120">
        <f t="shared" si="1641"/>
        <v>3.6588877269769789E-2</v>
      </c>
      <c r="NX88" s="120">
        <f t="shared" si="1642"/>
        <v>0.27202847150342668</v>
      </c>
      <c r="NY88" s="120">
        <f t="shared" si="1643"/>
        <v>0.79659461841452117</v>
      </c>
      <c r="NZ88" s="120">
        <f t="shared" si="1644"/>
        <v>6.5872635386701864E-2</v>
      </c>
      <c r="OA88" s="120">
        <f t="shared" si="1645"/>
        <v>2.0156320097942891E-4</v>
      </c>
      <c r="OB88" s="120">
        <f t="shared" si="1646"/>
        <v>0.54401907986159714</v>
      </c>
      <c r="OC88" s="121">
        <f t="shared" si="1647"/>
        <v>0.47155710869137391</v>
      </c>
      <c r="OD88" s="4"/>
      <c r="OE88" s="4">
        <f t="shared" si="1441"/>
        <v>17264.392530635916</v>
      </c>
      <c r="OF88" s="4"/>
      <c r="OG88" s="4"/>
      <c r="OH88" s="4">
        <f t="shared" si="1442"/>
        <v>323.91815049493175</v>
      </c>
      <c r="OI88" s="4"/>
      <c r="OJ88" s="583">
        <f t="shared" si="1443"/>
        <v>16728.478488102308</v>
      </c>
      <c r="OK88" s="284">
        <f t="shared" si="1444"/>
        <v>830.81880000000001</v>
      </c>
      <c r="OL88" s="584">
        <f t="shared" si="1683"/>
        <v>4.9664935193651838E-2</v>
      </c>
      <c r="OM88" s="585">
        <f t="shared" si="1672"/>
        <v>1566.92</v>
      </c>
      <c r="ON88" s="284">
        <f t="shared" si="1684"/>
        <v>1645.2660000000001</v>
      </c>
      <c r="OO88" s="33">
        <f t="shared" si="1685"/>
        <v>1.9802946201987726</v>
      </c>
      <c r="OP88" s="586">
        <f t="shared" si="481"/>
        <v>4.8686268782857589E-2</v>
      </c>
      <c r="OQ88" s="33">
        <f t="shared" si="1445"/>
        <v>0.21705857896700564</v>
      </c>
      <c r="OR88" s="39">
        <f t="shared" si="1446"/>
        <v>0.45851566173056718</v>
      </c>
      <c r="OS88" s="587">
        <f>OJ88</f>
        <v>16728.478488102308</v>
      </c>
      <c r="OT88" s="284">
        <f t="shared" si="1487"/>
        <v>44.477999999999994</v>
      </c>
      <c r="OU88" s="584">
        <f t="shared" ref="OU88:OU98" si="1687">OT88/OS88</f>
        <v>2.6588192124964508E-3</v>
      </c>
      <c r="OV88" s="585">
        <f t="shared" si="1674"/>
        <v>75.55</v>
      </c>
      <c r="OW88" s="284">
        <f t="shared" si="1686"/>
        <v>79.327500000000001</v>
      </c>
      <c r="OX88" s="33">
        <f>OW88/OT88</f>
        <v>1.7835221907459871</v>
      </c>
      <c r="OY88" s="30">
        <f>OU88*(OW88-OT88)/OT88</f>
        <v>2.0832438541727393E-3</v>
      </c>
      <c r="OZ88" s="33">
        <f>(1+OY88)*MY88-MY88</f>
        <v>9.2877511859708051E-3</v>
      </c>
      <c r="PA88" s="588">
        <f>OZ88+NS88</f>
        <v>2.2087014448164542E-2</v>
      </c>
      <c r="PB88" s="32">
        <f t="shared" si="1447"/>
        <v>4.458312053755745</v>
      </c>
      <c r="PC88" s="589">
        <f t="shared" si="1448"/>
        <v>1.0507695126370302</v>
      </c>
      <c r="PD88" s="590">
        <f t="shared" si="1474"/>
        <v>4.6846583839087215</v>
      </c>
      <c r="PE88" s="591">
        <f t="shared" si="1450"/>
        <v>0.52024300971635418</v>
      </c>
      <c r="PF88" s="592">
        <f t="shared" si="1451"/>
        <v>0.46603280089727761</v>
      </c>
      <c r="PG88" s="592">
        <f t="shared" si="1452"/>
        <v>0.3452838085106148</v>
      </c>
      <c r="PH88" s="592">
        <f t="shared" si="1453"/>
        <v>1.2304617637598717E-2</v>
      </c>
      <c r="PI88" s="593">
        <f t="shared" si="1475"/>
        <v>0.45851566173056718</v>
      </c>
      <c r="PJ88" s="593">
        <f t="shared" si="1476"/>
        <v>2.2087014448164542E-2</v>
      </c>
      <c r="PK88" s="592">
        <f t="shared" si="1454"/>
        <v>0.64846992208140719</v>
      </c>
      <c r="PL88" s="592">
        <f t="shared" si="1455"/>
        <v>2.3986020916552043E-2</v>
      </c>
      <c r="PM88" s="592">
        <f t="shared" si="1456"/>
        <v>7.0547120342800116E-4</v>
      </c>
      <c r="PN88" s="592">
        <f t="shared" si="1457"/>
        <v>3.6588877269769789E-2</v>
      </c>
      <c r="PO88" s="592">
        <f t="shared" si="1458"/>
        <v>0.27202847150342668</v>
      </c>
      <c r="PP88" s="592">
        <f t="shared" si="1459"/>
        <v>0.79659461841452117</v>
      </c>
      <c r="PQ88" s="592">
        <f t="shared" si="1460"/>
        <v>6.5872635386701864E-2</v>
      </c>
      <c r="PR88" s="592">
        <f t="shared" si="1461"/>
        <v>2.0156320097942891E-4</v>
      </c>
      <c r="PS88" s="592">
        <f t="shared" si="1462"/>
        <v>0.54401907986159714</v>
      </c>
      <c r="PT88" s="594">
        <f t="shared" si="1463"/>
        <v>0.47155710869137391</v>
      </c>
      <c r="PU88" s="334"/>
      <c r="PV88" s="310">
        <f t="shared" si="1477"/>
        <v>4.6844906814703338</v>
      </c>
      <c r="PW88" s="281">
        <f t="shared" si="1478"/>
        <v>1.6770243838770682E-4</v>
      </c>
      <c r="PX88" s="4"/>
      <c r="QA88" s="133">
        <f t="shared" si="1479"/>
        <v>905.99526594543568</v>
      </c>
      <c r="QB88" s="323">
        <f t="shared" si="1480"/>
        <v>48.025395612403337</v>
      </c>
      <c r="QC88" s="258"/>
      <c r="QD88" s="323">
        <f>G88</f>
        <v>3752.2000000000003</v>
      </c>
      <c r="QF88" s="133">
        <f t="shared" si="1464"/>
        <v>1720.4424659454344</v>
      </c>
      <c r="QH88" s="133">
        <f t="shared" si="1481"/>
        <v>82.874895612402995</v>
      </c>
      <c r="QJ88" s="390">
        <f>'лист 1'!E221</f>
        <v>1566.92</v>
      </c>
      <c r="QK88" s="390">
        <f>'лист 1'!F221</f>
        <v>75.55</v>
      </c>
      <c r="QM88" s="389">
        <f t="shared" si="1482"/>
        <v>0</v>
      </c>
      <c r="QN88" s="389">
        <f t="shared" si="1483"/>
        <v>0</v>
      </c>
      <c r="QP88" s="4">
        <f t="shared" si="1484"/>
        <v>16728.478488102308</v>
      </c>
      <c r="QQ88" s="4">
        <f t="shared" si="1485"/>
        <v>17577.775188102307</v>
      </c>
      <c r="QS88" s="395">
        <f t="shared" si="1486"/>
        <v>13.580779809178587</v>
      </c>
      <c r="QU88" s="5">
        <v>3</v>
      </c>
    </row>
    <row r="89" spans="1:463" ht="15.05" customHeight="1" x14ac:dyDescent="0.3">
      <c r="A89" s="452">
        <f t="shared" si="1676"/>
        <v>77</v>
      </c>
      <c r="B89" s="25" t="s">
        <v>481</v>
      </c>
      <c r="C89" s="26">
        <v>10</v>
      </c>
      <c r="D89" s="256">
        <v>9176.7099999999991</v>
      </c>
      <c r="E89" s="27">
        <v>8353.9</v>
      </c>
      <c r="F89" s="28">
        <v>0</v>
      </c>
      <c r="G89" s="311">
        <f t="shared" si="1465"/>
        <v>8353.9</v>
      </c>
      <c r="H89" s="27">
        <v>822.8</v>
      </c>
      <c r="I89" s="257"/>
      <c r="J89" s="32">
        <v>3.329741273612373</v>
      </c>
      <c r="K89" s="33">
        <v>3.7910412736123731</v>
      </c>
      <c r="L89" s="33">
        <v>2.5909000000000004</v>
      </c>
      <c r="M89" s="122">
        <v>3.0157000000000003</v>
      </c>
      <c r="N89" s="1">
        <v>0.42480000000000001</v>
      </c>
      <c r="O89" s="2">
        <v>0.49919999999999998</v>
      </c>
      <c r="P89" s="2">
        <v>0.31404127361237272</v>
      </c>
      <c r="Q89" s="2">
        <v>1.6199999999999999E-2</v>
      </c>
      <c r="R89" s="2">
        <v>0.223</v>
      </c>
      <c r="S89" s="2">
        <v>0</v>
      </c>
      <c r="T89" s="2">
        <v>0.63980000000000004</v>
      </c>
      <c r="U89" s="2">
        <v>2.1999999999999999E-2</v>
      </c>
      <c r="V89" s="2">
        <v>6.9999999999999999E-4</v>
      </c>
      <c r="W89" s="2">
        <v>3.1199999999999999E-2</v>
      </c>
      <c r="X89" s="2">
        <v>8.3400000000000002E-2</v>
      </c>
      <c r="Y89" s="2">
        <v>0.83850000000000002</v>
      </c>
      <c r="Z89" s="2">
        <v>7.7200000000000005E-2</v>
      </c>
      <c r="AA89" s="2">
        <v>1E-4</v>
      </c>
      <c r="AB89" s="2">
        <v>0.3826</v>
      </c>
      <c r="AC89" s="3">
        <v>0.23830000000000001</v>
      </c>
      <c r="AD89" s="123">
        <v>1368.64</v>
      </c>
      <c r="AE89" s="60">
        <v>301.10079999999999</v>
      </c>
      <c r="AF89" s="60">
        <v>921.16725792000011</v>
      </c>
      <c r="AG89" s="60">
        <f t="shared" si="1344"/>
        <v>91.171608185374097</v>
      </c>
      <c r="AH89" s="60">
        <f t="shared" si="1345"/>
        <v>288.27008169348483</v>
      </c>
      <c r="AI89" s="60">
        <v>33.634132281466698</v>
      </c>
      <c r="AJ89" s="60">
        <v>191.59158005082313</v>
      </c>
      <c r="AK89" s="60">
        <f t="shared" si="1346"/>
        <v>3.7063391160831736</v>
      </c>
      <c r="AL89" s="60">
        <f t="shared" si="1347"/>
        <v>112.13242087318515</v>
      </c>
      <c r="AM89" s="60">
        <v>140.8066885126145</v>
      </c>
      <c r="AN89" s="124">
        <v>3548.3285505178856</v>
      </c>
      <c r="AO89" s="123">
        <v>1707.72</v>
      </c>
      <c r="AP89" s="60">
        <v>375.69839999999999</v>
      </c>
      <c r="AQ89" s="60">
        <v>1149.38606916</v>
      </c>
      <c r="AR89" s="60">
        <f t="shared" si="1348"/>
        <v>113.75933680904186</v>
      </c>
      <c r="AS89" s="60">
        <f t="shared" si="1349"/>
        <v>359.68887648293043</v>
      </c>
      <c r="AT89" s="125">
        <v>155.892438105108</v>
      </c>
      <c r="AU89" s="126">
        <v>11.720622630965922</v>
      </c>
      <c r="AV89" s="60">
        <v>247.37487423035284</v>
      </c>
      <c r="AW89" s="60">
        <f t="shared" si="1350"/>
        <v>4.7854669419861757</v>
      </c>
      <c r="AX89" s="60">
        <f t="shared" si="1351"/>
        <v>144.78059789105015</v>
      </c>
      <c r="AY89" s="60">
        <v>181.80358907477304</v>
      </c>
      <c r="AZ89" s="124">
        <v>4581.4504446842802</v>
      </c>
      <c r="BA89" s="127">
        <v>333</v>
      </c>
      <c r="BB89" s="60">
        <v>1697.3564999999999</v>
      </c>
      <c r="BC89" s="60">
        <v>177.01000435059117</v>
      </c>
      <c r="BD89" s="61">
        <v>141.60800348047295</v>
      </c>
      <c r="BE89" s="61">
        <v>35.402000870118229</v>
      </c>
      <c r="BF89" s="60">
        <v>66.378763124999992</v>
      </c>
      <c r="BG89" s="61">
        <v>53.103010499999996</v>
      </c>
      <c r="BH89" s="61">
        <v>13.275752624999996</v>
      </c>
      <c r="BI89" s="60">
        <v>141.67440452571813</v>
      </c>
      <c r="BJ89" s="61">
        <f t="shared" si="1352"/>
        <v>82.917495387957999</v>
      </c>
      <c r="BK89" s="60">
        <f t="shared" si="1353"/>
        <v>2.7406913555500174</v>
      </c>
      <c r="BL89" s="60">
        <v>104.12098360006547</v>
      </c>
      <c r="BM89" s="124">
        <v>2623.8487867216495</v>
      </c>
      <c r="BN89" s="123">
        <v>54.63</v>
      </c>
      <c r="BO89" s="60">
        <v>12.018600000000001</v>
      </c>
      <c r="BP89" s="60">
        <v>36.768885390000001</v>
      </c>
      <c r="BQ89" s="60">
        <f t="shared" si="1354"/>
        <v>3.6391636625898602</v>
      </c>
      <c r="BR89" s="60">
        <f t="shared" si="1355"/>
        <v>11.506454993946599</v>
      </c>
      <c r="BS89" s="60">
        <v>6.4100119920583296</v>
      </c>
      <c r="BT89" s="60">
        <v>8.0174073088902578</v>
      </c>
      <c r="BU89" s="60">
        <f t="shared" si="1356"/>
        <v>0.15509674439048204</v>
      </c>
      <c r="BV89" s="60">
        <f t="shared" si="1357"/>
        <v>4.6923319408595834</v>
      </c>
      <c r="BW89" s="60">
        <v>5.8922452345474294</v>
      </c>
      <c r="BX89" s="124">
        <v>148.48457991059522</v>
      </c>
      <c r="BY89" s="59">
        <v>1377.32</v>
      </c>
      <c r="BZ89" s="60">
        <v>100.54436</v>
      </c>
      <c r="CA89" s="61">
        <f t="shared" si="1358"/>
        <v>58.845396488479999</v>
      </c>
      <c r="CB89" s="61">
        <f t="shared" si="1359"/>
        <v>1.9450306442</v>
      </c>
      <c r="CC89" s="60">
        <v>73.893218000000005</v>
      </c>
      <c r="CD89" s="62">
        <v>1862.1090935999998</v>
      </c>
      <c r="CE89" s="123"/>
      <c r="CF89" s="60">
        <v>0</v>
      </c>
      <c r="CG89" s="61">
        <f t="shared" si="1360"/>
        <v>0</v>
      </c>
      <c r="CH89" s="61">
        <f t="shared" si="1361"/>
        <v>0</v>
      </c>
      <c r="CI89" s="60">
        <v>0</v>
      </c>
      <c r="CJ89" s="124">
        <v>0</v>
      </c>
      <c r="CK89" s="128">
        <v>2177.6482622923859</v>
      </c>
      <c r="CL89" s="129">
        <v>479.08261770432489</v>
      </c>
      <c r="CM89" s="129">
        <v>224.87841988301787</v>
      </c>
      <c r="CN89" s="130">
        <v>145.92200326444376</v>
      </c>
      <c r="CO89" s="131">
        <f t="shared" si="1489"/>
        <v>71.129680491253112</v>
      </c>
      <c r="CP89" s="129">
        <v>1465.6681547206772</v>
      </c>
      <c r="CQ89" s="131">
        <f t="shared" si="1362"/>
        <v>145.06303994532431</v>
      </c>
      <c r="CR89" s="129">
        <v>458.66619233828874</v>
      </c>
      <c r="CS89" s="129">
        <v>317.35158569050975</v>
      </c>
      <c r="CT89" s="131">
        <f t="shared" si="1363"/>
        <v>6.1391664251829114</v>
      </c>
      <c r="CU89" s="131">
        <f t="shared" si="1364"/>
        <v>185.73572785391326</v>
      </c>
      <c r="CV89" s="129">
        <f t="shared" si="1490"/>
        <v>4664.6290402909153</v>
      </c>
      <c r="CW89" s="124">
        <f t="shared" si="1491"/>
        <v>5877.4325907665525</v>
      </c>
      <c r="CX89" s="123">
        <v>149.27436000000003</v>
      </c>
      <c r="CY89" s="60">
        <v>10.897028280000001</v>
      </c>
      <c r="CZ89" s="60">
        <f t="shared" si="1365"/>
        <v>0.21080301207660002</v>
      </c>
      <c r="DA89" s="60">
        <f t="shared" si="1366"/>
        <v>6.3776819473790409</v>
      </c>
      <c r="DB89" s="60">
        <v>8.0085694140000001</v>
      </c>
      <c r="DC89" s="124">
        <v>201.81594923280002</v>
      </c>
      <c r="DD89" s="123">
        <v>4.7490399999999999</v>
      </c>
      <c r="DE89" s="60">
        <v>0.34667991999999997</v>
      </c>
      <c r="DF89" s="60">
        <f t="shared" si="1367"/>
        <v>6.7065230524E-3</v>
      </c>
      <c r="DG89" s="60">
        <f t="shared" si="1368"/>
        <v>0.20290066341856</v>
      </c>
      <c r="DH89" s="60">
        <v>0.25478599600000001</v>
      </c>
      <c r="DI89" s="124">
        <v>6.4206070991999988</v>
      </c>
      <c r="DJ89" s="59">
        <v>110.8503115744</v>
      </c>
      <c r="DK89" s="60">
        <v>24.387068546367999</v>
      </c>
      <c r="DL89" s="60">
        <v>1.8263301931173324</v>
      </c>
      <c r="DM89" s="60">
        <v>74.608134756084638</v>
      </c>
      <c r="DN89" s="60">
        <f t="shared" si="1369"/>
        <v>7.3842655293487214</v>
      </c>
      <c r="DO89" s="60">
        <f t="shared" si="1370"/>
        <v>23.347869690569127</v>
      </c>
      <c r="DP89" s="60">
        <v>15.452044690107805</v>
      </c>
      <c r="DQ89" s="60">
        <f t="shared" si="1371"/>
        <v>0.2989198045301355</v>
      </c>
      <c r="DR89" s="60">
        <f t="shared" si="1372"/>
        <v>9.0435872916900149</v>
      </c>
      <c r="DS89" s="60">
        <v>11.356194488003888</v>
      </c>
      <c r="DT89" s="62">
        <v>286.17610109769799</v>
      </c>
      <c r="DU89" s="123">
        <v>294.06</v>
      </c>
      <c r="DV89" s="60">
        <v>64.693200000000004</v>
      </c>
      <c r="DW89" s="60">
        <v>197.91796518000001</v>
      </c>
      <c r="DX89" s="60">
        <f t="shared" si="1373"/>
        <v>19.588732685725322</v>
      </c>
      <c r="DY89" s="60">
        <f t="shared" si="1374"/>
        <v>61.9364480234292</v>
      </c>
      <c r="DZ89" s="60">
        <v>5.6970028560000001</v>
      </c>
      <c r="EA89" s="60">
        <v>4.12244848188333</v>
      </c>
      <c r="EB89" s="60"/>
      <c r="EC89" s="60">
        <v>41.353815005805487</v>
      </c>
      <c r="ED89" s="60">
        <f t="shared" si="1375"/>
        <v>0.7999895512873072</v>
      </c>
      <c r="EE89" s="60">
        <f t="shared" si="1376"/>
        <v>24.203064600817765</v>
      </c>
      <c r="EF89" s="60">
        <v>30.392221576184443</v>
      </c>
      <c r="EG89" s="124">
        <v>765.88398371984783</v>
      </c>
      <c r="EH89" s="128">
        <v>1646.1340341269843</v>
      </c>
      <c r="EI89" s="129">
        <v>362.14728750793654</v>
      </c>
      <c r="EJ89" s="129">
        <v>2575.3877629900658</v>
      </c>
      <c r="EK89" s="129">
        <v>1107.9320481912694</v>
      </c>
      <c r="EL89" s="129">
        <f t="shared" si="1377"/>
        <v>109.6564665376827</v>
      </c>
      <c r="EM89" s="129">
        <v>346.71625516097583</v>
      </c>
      <c r="EN89" s="129">
        <v>415.48590970413642</v>
      </c>
      <c r="EO89" s="129">
        <f t="shared" si="1378"/>
        <v>8.0375749232265203</v>
      </c>
      <c r="EP89" s="129">
        <f t="shared" si="1379"/>
        <v>243.17060740072051</v>
      </c>
      <c r="EQ89" s="129">
        <v>6107.0870425203921</v>
      </c>
      <c r="ER89" s="124">
        <v>7694.9296735756943</v>
      </c>
      <c r="ES89" s="123">
        <v>265.93</v>
      </c>
      <c r="ET89" s="60">
        <v>58.504600000000003</v>
      </c>
      <c r="EU89" s="60">
        <v>178.98498429</v>
      </c>
      <c r="EV89" s="60">
        <f t="shared" si="1380"/>
        <v>17.71485983511846</v>
      </c>
      <c r="EW89" s="60">
        <f t="shared" si="1381"/>
        <v>56.011560983712599</v>
      </c>
      <c r="EX89" s="60">
        <v>20.174510623100002</v>
      </c>
      <c r="EY89" s="60">
        <v>38.222368928656302</v>
      </c>
      <c r="EZ89" s="60">
        <f t="shared" si="1382"/>
        <v>0.73941172692485624</v>
      </c>
      <c r="FA89" s="60">
        <f t="shared" si="1383"/>
        <v>22.370329418136816</v>
      </c>
      <c r="FB89" s="60">
        <v>28.0908231920878</v>
      </c>
      <c r="FC89" s="124">
        <v>707.88874444061287</v>
      </c>
      <c r="FD89" s="123">
        <v>0.83333333333333293</v>
      </c>
      <c r="FE89" s="60">
        <v>6.0833333333333302E-2</v>
      </c>
      <c r="FF89" s="60">
        <f t="shared" si="1384"/>
        <v>1.1768208333333328E-3</v>
      </c>
      <c r="FG89" s="60">
        <f t="shared" si="1385"/>
        <v>3.5603803333333316E-2</v>
      </c>
      <c r="FH89" s="60">
        <v>4.4708333333333301E-2</v>
      </c>
      <c r="FI89" s="124">
        <v>1.1266499999999995</v>
      </c>
      <c r="FJ89" s="123">
        <v>2596.6603249999998</v>
      </c>
      <c r="FK89" s="60">
        <v>189.55620372499999</v>
      </c>
      <c r="FL89" s="60">
        <f t="shared" si="1386"/>
        <v>3.6669647610601248</v>
      </c>
      <c r="FM89" s="60">
        <f t="shared" si="1387"/>
        <v>110.9411802417233</v>
      </c>
      <c r="FN89" s="60">
        <v>139.31100000000001</v>
      </c>
      <c r="FO89" s="124">
        <v>3510.63303447</v>
      </c>
      <c r="FP89" s="123">
        <v>1472.30475</v>
      </c>
      <c r="FQ89" s="60">
        <v>107.47824675</v>
      </c>
      <c r="FR89" s="60">
        <f t="shared" si="1388"/>
        <v>2.0791666833787499</v>
      </c>
      <c r="FS89" s="60">
        <f t="shared" si="1389"/>
        <v>62.903578518879002</v>
      </c>
      <c r="FT89" s="60">
        <v>78.989149837499994</v>
      </c>
      <c r="FU89" s="62">
        <v>1990.5265759049998</v>
      </c>
      <c r="FV89" s="132">
        <f t="shared" si="1492"/>
        <v>9303.2451817523997</v>
      </c>
      <c r="FW89" s="133">
        <f t="shared" si="1493"/>
        <v>2994.6838411120502</v>
      </c>
      <c r="FX89" s="133">
        <f t="shared" si="1494"/>
        <v>277.56131710269199</v>
      </c>
      <c r="FY89" s="133">
        <f t="shared" si="1495"/>
        <v>1697.3564999999999</v>
      </c>
      <c r="FZ89" s="133">
        <f t="shared" si="1496"/>
        <v>1377.32</v>
      </c>
      <c r="GA89" s="133">
        <f t="shared" si="1497"/>
        <v>0</v>
      </c>
      <c r="GB89" s="133">
        <f t="shared" si="1498"/>
        <v>149.27436000000003</v>
      </c>
      <c r="GC89" s="133">
        <f t="shared" si="1499"/>
        <v>4.7490399999999999</v>
      </c>
      <c r="GD89" s="133">
        <f t="shared" si="1500"/>
        <v>2596.6603249999998</v>
      </c>
      <c r="GE89" s="133">
        <f t="shared" si="1501"/>
        <v>1472.30475</v>
      </c>
      <c r="GF89" s="133">
        <f t="shared" si="1502"/>
        <v>5132.4334996080315</v>
      </c>
      <c r="GG89" s="134">
        <f t="shared" si="1503"/>
        <v>1959.4953620281515</v>
      </c>
      <c r="GH89" s="134">
        <f t="shared" si="1504"/>
        <v>507.97747319020539</v>
      </c>
      <c r="GI89" s="133">
        <f t="shared" si="1505"/>
        <v>1825.4073421433334</v>
      </c>
      <c r="GJ89" s="134">
        <f t="shared" si="1506"/>
        <v>1303.3900552722844</v>
      </c>
      <c r="GK89" s="135">
        <f t="shared" si="1507"/>
        <v>35.31250503376279</v>
      </c>
      <c r="GL89" s="132">
        <f t="shared" si="1508"/>
        <v>26830.996156718509</v>
      </c>
      <c r="GM89" s="136">
        <f t="shared" si="1509"/>
        <v>33807.055157465322</v>
      </c>
      <c r="GN89" s="114">
        <f t="shared" si="1510"/>
        <v>29954.419487960324</v>
      </c>
      <c r="GO89" s="115">
        <f t="shared" si="1511"/>
        <v>15646.172030425261</v>
      </c>
      <c r="GP89" s="115">
        <f t="shared" si="1512"/>
        <v>1029.2021434788426</v>
      </c>
      <c r="GQ89" s="30">
        <f t="shared" si="1513"/>
        <v>0.52233267403876671</v>
      </c>
      <c r="GR89" s="31">
        <f t="shared" si="1514"/>
        <v>3.4358941387347304E-2</v>
      </c>
      <c r="GS89" s="137">
        <f t="shared" si="1390"/>
        <v>1.087171730042775</v>
      </c>
      <c r="GT89" s="116">
        <f t="shared" si="1515"/>
        <v>33807.055157465322</v>
      </c>
      <c r="GU89" s="115">
        <f t="shared" si="1516"/>
        <v>15833.324554806573</v>
      </c>
      <c r="GV89" s="115">
        <f t="shared" si="1517"/>
        <v>1034.2726321115917</v>
      </c>
      <c r="GW89" s="24">
        <f t="shared" si="1518"/>
        <v>0.46834379631880585</v>
      </c>
      <c r="GX89" s="117">
        <f t="shared" si="1519"/>
        <v>3.0593396180004225E-2</v>
      </c>
      <c r="GY89" s="137">
        <f t="shared" si="1391"/>
        <v>1.0781283899514393</v>
      </c>
      <c r="GZ89" s="114">
        <f t="shared" si="1520"/>
        <v>23782.242150720787</v>
      </c>
      <c r="HA89" s="115">
        <f t="shared" si="1521"/>
        <v>12799.339121569408</v>
      </c>
      <c r="HB89" s="115">
        <f t="shared" si="1522"/>
        <v>660.86678115561745</v>
      </c>
      <c r="HC89" s="30">
        <f t="shared" si="1523"/>
        <v>0.53818891593371021</v>
      </c>
      <c r="HD89" s="31">
        <f t="shared" si="1524"/>
        <v>2.7788245404590167E-2</v>
      </c>
      <c r="HE89" s="137">
        <f t="shared" si="1392"/>
        <v>1.0886386023399834</v>
      </c>
      <c r="HF89" s="114">
        <f t="shared" si="1525"/>
        <v>27330.570701238674</v>
      </c>
      <c r="HG89" s="115">
        <f t="shared" si="1526"/>
        <v>15518.711256514893</v>
      </c>
      <c r="HH89" s="115">
        <f t="shared" si="1527"/>
        <v>780.41299475545361</v>
      </c>
      <c r="HI89" s="30">
        <f t="shared" si="1528"/>
        <v>0.56781511905316906</v>
      </c>
      <c r="HJ89" s="31">
        <f t="shared" si="1529"/>
        <v>2.8554580996001076E-2</v>
      </c>
      <c r="HK89" s="138">
        <f t="shared" si="1393"/>
        <v>1.0933997337519121</v>
      </c>
      <c r="HL89" s="29">
        <f t="shared" si="1530"/>
        <v>3.6200005810279965</v>
      </c>
      <c r="HM89" s="30">
        <f t="shared" si="1531"/>
        <v>4.0872292245591622</v>
      </c>
      <c r="HN89" s="30">
        <f t="shared" si="1532"/>
        <v>2.8205537548026633</v>
      </c>
      <c r="HO89" s="31">
        <f t="shared" si="1533"/>
        <v>3.2973655770756416</v>
      </c>
      <c r="HR89" s="32">
        <f t="shared" si="1534"/>
        <v>2158.2318531313372</v>
      </c>
      <c r="HS89" s="33">
        <f t="shared" si="1394"/>
        <v>2496.4267845170179</v>
      </c>
      <c r="HT89" s="33">
        <f t="shared" si="1535"/>
        <v>94.877947301457269</v>
      </c>
      <c r="HU89" s="33">
        <f t="shared" si="1395"/>
        <v>109.574541338453</v>
      </c>
      <c r="HV89" s="33">
        <f t="shared" si="1536"/>
        <v>2816.1337702522901</v>
      </c>
      <c r="HW89" s="30">
        <f t="shared" si="1537"/>
        <v>0.766381155586223</v>
      </c>
      <c r="HX89" s="31">
        <f t="shared" si="1538"/>
        <v>3.3690852438787874E-2</v>
      </c>
      <c r="HY89" s="139">
        <f t="shared" si="1396"/>
        <v>1.1253106401231296</v>
      </c>
      <c r="HZ89" s="32">
        <f t="shared" si="1539"/>
        <v>2698.8711587362563</v>
      </c>
      <c r="IA89" s="33">
        <f t="shared" si="1397"/>
        <v>3121.784269310228</v>
      </c>
      <c r="IB89" s="33">
        <f t="shared" si="1540"/>
        <v>130.26542638199396</v>
      </c>
      <c r="IC89" s="33">
        <f t="shared" si="1398"/>
        <v>150.44354092856483</v>
      </c>
      <c r="ID89" s="33">
        <f t="shared" si="1541"/>
        <v>3636.071781495461</v>
      </c>
      <c r="IE89" s="30">
        <f t="shared" si="1542"/>
        <v>0.74224914163445133</v>
      </c>
      <c r="IF89" s="31">
        <f t="shared" si="1543"/>
        <v>3.5825867642364798E-2</v>
      </c>
      <c r="IG89" s="139">
        <f t="shared" si="1399"/>
        <v>1.1218598673919209</v>
      </c>
      <c r="IH89" s="32">
        <f t="shared" si="1544"/>
        <v>101.15934437330876</v>
      </c>
      <c r="II89" s="33">
        <f t="shared" si="1400"/>
        <v>117.01101363660625</v>
      </c>
      <c r="IJ89" s="33">
        <f t="shared" si="1545"/>
        <v>197.45170533602297</v>
      </c>
      <c r="IK89" s="33">
        <f t="shared" si="1401"/>
        <v>228.03697449257294</v>
      </c>
      <c r="IL89" s="33">
        <f t="shared" si="1546"/>
        <v>2082.4196720013092</v>
      </c>
      <c r="IM89" s="30">
        <f t="shared" si="1547"/>
        <v>4.857778945013979E-2</v>
      </c>
      <c r="IN89" s="31">
        <f t="shared" si="1548"/>
        <v>9.481840187682343E-2</v>
      </c>
      <c r="IO89" s="139">
        <f t="shared" si="1402"/>
        <v>1.0222995100575569</v>
      </c>
      <c r="IP89" s="32">
        <f t="shared" si="1549"/>
        <v>86.411120060463546</v>
      </c>
      <c r="IQ89" s="33">
        <f t="shared" si="1403"/>
        <v>99.951742573938191</v>
      </c>
      <c r="IR89" s="33">
        <f t="shared" si="1550"/>
        <v>3.7942604069803423</v>
      </c>
      <c r="IS89" s="33">
        <f t="shared" si="1404"/>
        <v>4.3819913440215972</v>
      </c>
      <c r="IT89" s="33">
        <f t="shared" si="1551"/>
        <v>117.84490469094858</v>
      </c>
      <c r="IU89" s="30">
        <f t="shared" si="1552"/>
        <v>0.7332614022394861</v>
      </c>
      <c r="IV89" s="31">
        <f t="shared" si="1553"/>
        <v>3.2197067976175053E-2</v>
      </c>
      <c r="IW89" s="139">
        <f t="shared" si="1405"/>
        <v>1.119889387560437</v>
      </c>
      <c r="IX89" s="32">
        <f t="shared" si="1554"/>
        <v>71.791383715945599</v>
      </c>
      <c r="IY89" s="33">
        <f t="shared" si="1406"/>
        <v>83.041093544234286</v>
      </c>
      <c r="IZ89" s="33">
        <f t="shared" si="1555"/>
        <v>1.9450306442</v>
      </c>
      <c r="JA89" s="33">
        <f t="shared" si="1407"/>
        <v>2.2463158909865801</v>
      </c>
      <c r="JB89" s="33">
        <f t="shared" si="1556"/>
        <v>1477.8643599999998</v>
      </c>
      <c r="JC89" s="30">
        <f t="shared" si="1557"/>
        <v>4.8577789450139804E-2</v>
      </c>
      <c r="JD89" s="31">
        <f t="shared" si="1558"/>
        <v>1.3161090400745576E-3</v>
      </c>
      <c r="JE89" s="139">
        <f t="shared" si="1559"/>
        <v>1.0078160048971445</v>
      </c>
      <c r="JF89" s="32">
        <f t="shared" si="1560"/>
        <v>0</v>
      </c>
      <c r="JG89" s="33">
        <f t="shared" si="1408"/>
        <v>0</v>
      </c>
      <c r="JH89" s="33">
        <f t="shared" si="1561"/>
        <v>0</v>
      </c>
      <c r="JI89" s="33">
        <f t="shared" si="1409"/>
        <v>0</v>
      </c>
      <c r="JJ89" s="33">
        <f t="shared" si="1562"/>
        <v>0</v>
      </c>
      <c r="JK89" s="30"/>
      <c r="JL89" s="31"/>
      <c r="JM89" s="139"/>
      <c r="JN89" s="32">
        <f t="shared" si="1563"/>
        <v>3442.9012226311975</v>
      </c>
      <c r="JO89" s="33">
        <f t="shared" si="1410"/>
        <v>3982.4038442175065</v>
      </c>
      <c r="JP89" s="33">
        <f t="shared" si="1564"/>
        <v>222.33188686176032</v>
      </c>
      <c r="JQ89" s="33">
        <f t="shared" si="1411"/>
        <v>256.77109613664703</v>
      </c>
      <c r="JR89" s="33">
        <f t="shared" si="1565"/>
        <v>4664.6290402909144</v>
      </c>
      <c r="JS89" s="30">
        <f t="shared" si="1566"/>
        <v>0.73808682167285</v>
      </c>
      <c r="JT89" s="31">
        <f t="shared" si="1567"/>
        <v>4.7663358638245404E-2</v>
      </c>
      <c r="JU89" s="139">
        <f t="shared" si="1412"/>
        <v>1.1230412592091998</v>
      </c>
      <c r="JV89" s="32">
        <f t="shared" si="1568"/>
        <v>7.7807719758024296</v>
      </c>
      <c r="JW89" s="33">
        <f t="shared" si="1413"/>
        <v>9.0000189444106713</v>
      </c>
      <c r="JX89" s="33">
        <f t="shared" si="1569"/>
        <v>0.21080301207660002</v>
      </c>
      <c r="JY89" s="33">
        <f t="shared" si="1414"/>
        <v>0.24345639864726537</v>
      </c>
      <c r="JZ89" s="33">
        <f t="shared" si="1570"/>
        <v>160.17138828</v>
      </c>
      <c r="KA89" s="30">
        <f t="shared" si="1571"/>
        <v>4.8577789450139797E-2</v>
      </c>
      <c r="KB89" s="31">
        <f t="shared" si="1572"/>
        <v>1.3161090400745574E-3</v>
      </c>
      <c r="KC89" s="139">
        <f t="shared" si="1415"/>
        <v>1.0078160048971445</v>
      </c>
      <c r="KD89" s="32">
        <f t="shared" si="1573"/>
        <v>0.24753880937064321</v>
      </c>
      <c r="KE89" s="33">
        <f t="shared" si="1416"/>
        <v>0.28632814079902302</v>
      </c>
      <c r="KF89" s="33">
        <f t="shared" si="1574"/>
        <v>6.7065230524E-3</v>
      </c>
      <c r="KG89" s="33">
        <f t="shared" si="1417"/>
        <v>7.7453634732167599E-3</v>
      </c>
      <c r="KH89" s="33">
        <f t="shared" si="1575"/>
        <v>5.0957199199999996</v>
      </c>
      <c r="KI89" s="30">
        <f t="shared" si="1576"/>
        <v>4.8577789450139804E-2</v>
      </c>
      <c r="KJ89" s="31">
        <f t="shared" si="1577"/>
        <v>1.3161090400745574E-3</v>
      </c>
      <c r="KK89" s="139">
        <f t="shared" si="1418"/>
        <v>1.0078160048971445</v>
      </c>
      <c r="KL89" s="32">
        <f t="shared" si="1578"/>
        <v>174.75495763912414</v>
      </c>
      <c r="KM89" s="33">
        <f t="shared" si="1419"/>
        <v>202.1390595011749</v>
      </c>
      <c r="KN89" s="33">
        <f t="shared" si="1579"/>
        <v>7.6831853338788569</v>
      </c>
      <c r="KO89" s="33">
        <f t="shared" si="1420"/>
        <v>8.8733107420966917</v>
      </c>
      <c r="KP89" s="33">
        <f t="shared" si="1580"/>
        <v>227.12388976007779</v>
      </c>
      <c r="KQ89" s="30">
        <f t="shared" si="1581"/>
        <v>0.76942569900386282</v>
      </c>
      <c r="KR89" s="31">
        <f t="shared" si="1582"/>
        <v>3.3828169031425916E-2</v>
      </c>
      <c r="KS89" s="139">
        <f t="shared" si="1421"/>
        <v>1.1258089904168733</v>
      </c>
      <c r="KT89" s="32">
        <f t="shared" si="1583"/>
        <v>463.84340540158126</v>
      </c>
      <c r="KU89" s="33">
        <f t="shared" si="1422"/>
        <v>536.52766702800909</v>
      </c>
      <c r="KV89" s="33">
        <f t="shared" si="1584"/>
        <v>20.38872223701263</v>
      </c>
      <c r="KW89" s="33">
        <f t="shared" si="1423"/>
        <v>23.546935311525885</v>
      </c>
      <c r="KX89" s="33">
        <f t="shared" si="1585"/>
        <v>607.84443152368874</v>
      </c>
      <c r="KY89" s="30">
        <f t="shared" si="1586"/>
        <v>0.76309559049321407</v>
      </c>
      <c r="KZ89" s="31">
        <f t="shared" si="1587"/>
        <v>3.3542665161715883E-2</v>
      </c>
      <c r="LA89" s="139">
        <f t="shared" si="1424"/>
        <v>1.1247728378638366</v>
      </c>
      <c r="LB89" s="32">
        <f t="shared" si="1588"/>
        <v>2727.9432939601902</v>
      </c>
      <c r="LC89" s="33">
        <f t="shared" si="1425"/>
        <v>3155.412008123752</v>
      </c>
      <c r="LD89" s="33">
        <f t="shared" si="1589"/>
        <v>117.69404146090922</v>
      </c>
      <c r="LE89" s="33">
        <f t="shared" si="1426"/>
        <v>135.92484848320407</v>
      </c>
      <c r="LF89" s="33">
        <f t="shared" si="1590"/>
        <v>6107.0870425203921</v>
      </c>
      <c r="LG89" s="30">
        <f t="shared" si="1591"/>
        <v>0.44668485563853522</v>
      </c>
      <c r="LH89" s="31">
        <f t="shared" si="1592"/>
        <v>1.927171508142398E-2</v>
      </c>
      <c r="LI89" s="139">
        <f t="shared" si="1427"/>
        <v>1.072980705544671</v>
      </c>
      <c r="LJ89" s="32">
        <f t="shared" si="1593"/>
        <v>420.06050629025628</v>
      </c>
      <c r="LK89" s="33">
        <f t="shared" si="1428"/>
        <v>485.88398762593948</v>
      </c>
      <c r="LL89" s="33">
        <f t="shared" si="1594"/>
        <v>18.454271562043317</v>
      </c>
      <c r="LM89" s="33">
        <f t="shared" si="1429"/>
        <v>21.312838227003827</v>
      </c>
      <c r="LN89" s="33">
        <f t="shared" si="1595"/>
        <v>561.81646384175622</v>
      </c>
      <c r="LO89" s="30">
        <f t="shared" si="1596"/>
        <v>0.74768279914376523</v>
      </c>
      <c r="LP89" s="31">
        <f t="shared" si="1597"/>
        <v>3.2847509373170013E-2</v>
      </c>
      <c r="LQ89" s="139">
        <f t="shared" si="1430"/>
        <v>1.1222499738277323</v>
      </c>
      <c r="LR89" s="32">
        <f t="shared" si="1598"/>
        <v>4.3436640066666643E-2</v>
      </c>
      <c r="LS89" s="33">
        <f t="shared" si="1431"/>
        <v>5.0243161565113312E-2</v>
      </c>
      <c r="LT89" s="33">
        <f t="shared" si="1599"/>
        <v>1.1768208333333328E-3</v>
      </c>
      <c r="LU89" s="33">
        <f t="shared" si="1432"/>
        <v>1.359110380416666E-3</v>
      </c>
      <c r="LV89" s="33">
        <f t="shared" si="1600"/>
        <v>0.89416666666666633</v>
      </c>
      <c r="LW89" s="30">
        <f t="shared" si="1601"/>
        <v>4.857778945013979E-2</v>
      </c>
      <c r="LX89" s="31">
        <f t="shared" si="1602"/>
        <v>1.3161090400745572E-3</v>
      </c>
      <c r="LY89" s="139">
        <f t="shared" si="1671"/>
        <v>1.0078160048971445</v>
      </c>
      <c r="LZ89" s="32">
        <f t="shared" si="1603"/>
        <v>135.34823989490243</v>
      </c>
      <c r="MA89" s="33">
        <f t="shared" si="1434"/>
        <v>156.55730908643366</v>
      </c>
      <c r="MB89" s="33">
        <f t="shared" si="1604"/>
        <v>3.6669647610601248</v>
      </c>
      <c r="MC89" s="33">
        <f t="shared" si="1435"/>
        <v>4.2349776025483381</v>
      </c>
      <c r="MD89" s="33">
        <f t="shared" si="1605"/>
        <v>2786.2166940238099</v>
      </c>
      <c r="ME89" s="30">
        <f t="shared" si="1606"/>
        <v>4.8577786568149033E-2</v>
      </c>
      <c r="MF89" s="31">
        <f t="shared" si="1607"/>
        <v>1.316108961993316E-3</v>
      </c>
      <c r="MG89" s="139">
        <f t="shared" si="1436"/>
        <v>1.0078160044334419</v>
      </c>
      <c r="MH89" s="32">
        <f t="shared" si="1608"/>
        <v>76.742365793032377</v>
      </c>
      <c r="MI89" s="33">
        <f t="shared" si="1437"/>
        <v>88.767894512800552</v>
      </c>
      <c r="MJ89" s="33">
        <f t="shared" si="1609"/>
        <v>2.0791666833787499</v>
      </c>
      <c r="MK89" s="33">
        <f t="shared" si="1438"/>
        <v>2.4012296026341184</v>
      </c>
      <c r="ML89" s="33">
        <f t="shared" si="1610"/>
        <v>1579.7829967499999</v>
      </c>
      <c r="MM89" s="30">
        <f t="shared" si="1611"/>
        <v>4.8577789450139797E-2</v>
      </c>
      <c r="MN89" s="31">
        <f t="shared" si="1612"/>
        <v>1.3161090400745574E-3</v>
      </c>
      <c r="MO89" s="139">
        <f t="shared" si="1613"/>
        <v>1.0078160048971445</v>
      </c>
      <c r="MP89" s="34">
        <v>3.329741273612373</v>
      </c>
      <c r="MQ89" s="35">
        <v>3.7910412736123731</v>
      </c>
      <c r="MR89" s="35">
        <v>2.5909000000000004</v>
      </c>
      <c r="MS89" s="36">
        <v>3.0157000000000003</v>
      </c>
      <c r="MT89" s="34">
        <f t="shared" si="1614"/>
        <v>1.087171730042775</v>
      </c>
      <c r="MU89" s="35">
        <f t="shared" si="1677"/>
        <v>1.0781283899514393</v>
      </c>
      <c r="MV89" s="35">
        <f t="shared" si="1616"/>
        <v>1.0886386023399834</v>
      </c>
      <c r="MW89" s="36">
        <f t="shared" si="1617"/>
        <v>1.0933997337519121</v>
      </c>
      <c r="MX89" s="41">
        <f t="shared" si="1618"/>
        <v>3.6200005810279965</v>
      </c>
      <c r="MY89" s="271">
        <f t="shared" si="1619"/>
        <v>4.0872292245591622</v>
      </c>
      <c r="MZ89" s="42">
        <f t="shared" si="1620"/>
        <v>2.8205537548026633</v>
      </c>
      <c r="NA89" s="140">
        <f t="shared" si="1621"/>
        <v>3.2973655770756416</v>
      </c>
      <c r="NB89" s="34">
        <f t="shared" si="1622"/>
        <v>1.0870527999424007</v>
      </c>
      <c r="NC89" s="35">
        <f t="shared" si="1678"/>
        <v>1.0782024785840139</v>
      </c>
      <c r="ND89" s="35">
        <f t="shared" si="1624"/>
        <v>1.0886288063946965</v>
      </c>
      <c r="NE89" s="141">
        <f t="shared" si="1679"/>
        <v>1.0937959128601402</v>
      </c>
      <c r="NF89" s="37">
        <f t="shared" si="1626"/>
        <v>3.619604574564105</v>
      </c>
      <c r="NG89" s="38">
        <f t="shared" si="1680"/>
        <v>4.0875100976231575</v>
      </c>
      <c r="NH89" s="38">
        <f t="shared" si="1627"/>
        <v>2.8205283744880196</v>
      </c>
      <c r="NI89" s="39">
        <f t="shared" si="1681"/>
        <v>3.2985603344123251</v>
      </c>
      <c r="NJ89" s="118">
        <f t="shared" si="1628"/>
        <v>3.9600646389148508E-4</v>
      </c>
      <c r="NK89" s="118">
        <f t="shared" si="1629"/>
        <v>-2.8087306399537937E-4</v>
      </c>
      <c r="NL89" s="118">
        <f t="shared" si="1630"/>
        <v>2.5380314643719259E-5</v>
      </c>
      <c r="NM89" s="118">
        <f t="shared" si="1631"/>
        <v>-1.1947573366835051E-3</v>
      </c>
      <c r="NN89" s="119">
        <f t="shared" si="1632"/>
        <v>0.47803195992430547</v>
      </c>
      <c r="NO89" s="120">
        <f t="shared" si="1633"/>
        <v>0.56003244580204692</v>
      </c>
      <c r="NP89" s="120">
        <f t="shared" si="1682"/>
        <v>0.32104424015177979</v>
      </c>
      <c r="NQ89" s="120">
        <f t="shared" si="1635"/>
        <v>1.8142208078479077E-2</v>
      </c>
      <c r="NR89" s="120">
        <f>R89*JE89+0.003</f>
        <v>0.22774296909206324</v>
      </c>
      <c r="NS89" s="120">
        <f t="shared" si="1637"/>
        <v>0</v>
      </c>
      <c r="NT89" s="120">
        <f t="shared" si="1638"/>
        <v>0.71852179764204605</v>
      </c>
      <c r="NU89" s="120">
        <f t="shared" si="1639"/>
        <v>2.2171952107737179E-2</v>
      </c>
      <c r="NV89" s="120">
        <f t="shared" si="1640"/>
        <v>7.0547120342800116E-4</v>
      </c>
      <c r="NW89" s="120">
        <f t="shared" si="1641"/>
        <v>3.5125240501006447E-2</v>
      </c>
      <c r="NX89" s="120">
        <f t="shared" si="1642"/>
        <v>9.3806054677843975E-2</v>
      </c>
      <c r="NY89" s="120">
        <f t="shared" si="1643"/>
        <v>0.89969432159920659</v>
      </c>
      <c r="NZ89" s="120">
        <f t="shared" si="1644"/>
        <v>8.6637697979500938E-2</v>
      </c>
      <c r="OA89" s="120">
        <f t="shared" si="1645"/>
        <v>1.0078160048971445E-4</v>
      </c>
      <c r="OB89" s="120">
        <f t="shared" si="1646"/>
        <v>0.38559040329623484</v>
      </c>
      <c r="OC89" s="121">
        <f t="shared" si="1647"/>
        <v>0.24016255396698954</v>
      </c>
      <c r="OD89" s="4"/>
      <c r="OE89" s="4">
        <f t="shared" si="1441"/>
        <v>34144.304219044781</v>
      </c>
      <c r="OF89" s="4"/>
      <c r="OG89" s="4"/>
      <c r="OH89" s="4">
        <f t="shared" si="1442"/>
        <v>2320.7516294516313</v>
      </c>
      <c r="OI89" s="4"/>
      <c r="OJ89" s="583">
        <f t="shared" si="1443"/>
        <v>34144.304219044781</v>
      </c>
      <c r="OK89" s="284">
        <f t="shared" si="1444"/>
        <v>1735.4232</v>
      </c>
      <c r="OL89" s="584">
        <f t="shared" si="1683"/>
        <v>5.0826140397144989E-2</v>
      </c>
      <c r="OM89" s="585">
        <f t="shared" si="1672"/>
        <v>3309.82</v>
      </c>
      <c r="ON89" s="284">
        <f t="shared" si="1684"/>
        <v>3475.3110000000001</v>
      </c>
      <c r="OO89" s="33">
        <f t="shared" si="1685"/>
        <v>2.0025726289702708</v>
      </c>
      <c r="OP89" s="586">
        <f t="shared" si="481"/>
        <v>5.0956897198377746E-2</v>
      </c>
      <c r="OQ89" s="33">
        <f t="shared" si="1445"/>
        <v>0.20827251942206626</v>
      </c>
      <c r="OR89" s="39">
        <f t="shared" si="1446"/>
        <v>0.43601548851412952</v>
      </c>
      <c r="OS89" s="587"/>
      <c r="OT89" s="284">
        <f t="shared" si="1487"/>
        <v>0</v>
      </c>
      <c r="OU89" s="584"/>
      <c r="OV89" s="585">
        <f t="shared" si="1674"/>
        <v>0</v>
      </c>
      <c r="OW89" s="284">
        <f t="shared" si="1686"/>
        <v>0</v>
      </c>
      <c r="OX89" s="33"/>
      <c r="OY89" s="33"/>
      <c r="OZ89" s="33"/>
      <c r="PA89" s="588"/>
      <c r="PB89" s="32">
        <f t="shared" si="1447"/>
        <v>4.0872292245591622</v>
      </c>
      <c r="PC89" s="589">
        <f t="shared" si="1448"/>
        <v>1.0509568971983778</v>
      </c>
      <c r="PD89" s="590">
        <f t="shared" si="1474"/>
        <v>4.2955017439812284</v>
      </c>
      <c r="PE89" s="591">
        <f t="shared" si="1450"/>
        <v>0.47803195992430547</v>
      </c>
      <c r="PF89" s="592">
        <f t="shared" si="1451"/>
        <v>0.56003244580204692</v>
      </c>
      <c r="PG89" s="592">
        <f t="shared" si="1452"/>
        <v>0.32104424015177979</v>
      </c>
      <c r="PH89" s="592">
        <f t="shared" si="1453"/>
        <v>1.8142208078479077E-2</v>
      </c>
      <c r="PI89" s="593">
        <f t="shared" si="1475"/>
        <v>0.43601548851412952</v>
      </c>
      <c r="PJ89" s="593">
        <f t="shared" si="1476"/>
        <v>0</v>
      </c>
      <c r="PK89" s="592">
        <f t="shared" si="1454"/>
        <v>0.71852179764204605</v>
      </c>
      <c r="PL89" s="592">
        <f t="shared" si="1455"/>
        <v>2.2171952107737179E-2</v>
      </c>
      <c r="PM89" s="592">
        <f t="shared" si="1456"/>
        <v>7.0547120342800116E-4</v>
      </c>
      <c r="PN89" s="592">
        <f t="shared" si="1457"/>
        <v>3.5125240501006447E-2</v>
      </c>
      <c r="PO89" s="592">
        <f t="shared" si="1458"/>
        <v>9.3806054677843975E-2</v>
      </c>
      <c r="PP89" s="592">
        <f t="shared" si="1459"/>
        <v>0.89969432159920659</v>
      </c>
      <c r="PQ89" s="592">
        <f t="shared" si="1460"/>
        <v>8.6637697979500938E-2</v>
      </c>
      <c r="PR89" s="592">
        <f t="shared" si="1461"/>
        <v>1.0078160048971445E-4</v>
      </c>
      <c r="PS89" s="592">
        <f t="shared" si="1462"/>
        <v>0.38559040329623484</v>
      </c>
      <c r="PT89" s="594">
        <f t="shared" si="1463"/>
        <v>0.24016255396698954</v>
      </c>
      <c r="PU89" s="334"/>
      <c r="PV89" s="310">
        <f t="shared" si="1477"/>
        <v>4.2957826170452238</v>
      </c>
      <c r="PW89" s="281">
        <f t="shared" si="1478"/>
        <v>-2.8087306399537937E-4</v>
      </c>
      <c r="PX89" s="4"/>
      <c r="QA89" s="133">
        <f t="shared" si="1479"/>
        <v>1902.5419894981869</v>
      </c>
      <c r="QB89" s="323">
        <f t="shared" si="1480"/>
        <v>0</v>
      </c>
      <c r="QC89" s="258"/>
      <c r="QD89" s="323">
        <v>0</v>
      </c>
      <c r="QF89" s="133">
        <f t="shared" si="1464"/>
        <v>3642.4297894981864</v>
      </c>
      <c r="QH89" s="133">
        <f t="shared" si="1481"/>
        <v>0</v>
      </c>
      <c r="QJ89" s="390">
        <f>'лист 1'!E225</f>
        <v>3309.82</v>
      </c>
      <c r="QK89" s="390">
        <f>'лист 1'!F225</f>
        <v>0</v>
      </c>
      <c r="QM89" s="389">
        <f t="shared" si="1482"/>
        <v>0</v>
      </c>
      <c r="QN89" s="389">
        <f t="shared" si="1483"/>
        <v>0</v>
      </c>
      <c r="QP89" s="4">
        <f t="shared" si="1484"/>
        <v>34144.304219044781</v>
      </c>
      <c r="QQ89" s="4">
        <f t="shared" si="1485"/>
        <v>35884.192019044785</v>
      </c>
      <c r="QS89" s="395">
        <f t="shared" si="1486"/>
        <v>12.496351165323976</v>
      </c>
      <c r="QU89" s="5">
        <v>3</v>
      </c>
    </row>
    <row r="90" spans="1:463" ht="15.05" customHeight="1" x14ac:dyDescent="0.3">
      <c r="A90" s="452">
        <f t="shared" si="1676"/>
        <v>78</v>
      </c>
      <c r="B90" s="25" t="s">
        <v>482</v>
      </c>
      <c r="C90" s="26">
        <v>9</v>
      </c>
      <c r="D90" s="256">
        <v>3573.8</v>
      </c>
      <c r="E90" s="27">
        <v>3573.8</v>
      </c>
      <c r="F90" s="28">
        <v>486.9</v>
      </c>
      <c r="G90" s="311">
        <f t="shared" si="1465"/>
        <v>3086.9</v>
      </c>
      <c r="H90" s="27"/>
      <c r="I90" s="257"/>
      <c r="J90" s="32">
        <v>3.5592679803414624</v>
      </c>
      <c r="K90" s="33">
        <v>4.115867980341462</v>
      </c>
      <c r="L90" s="33">
        <v>2.8553000000000002</v>
      </c>
      <c r="M90" s="122">
        <v>3.3014000000000001</v>
      </c>
      <c r="N90" s="1">
        <v>0.4461</v>
      </c>
      <c r="O90" s="2">
        <v>0.55759999999999998</v>
      </c>
      <c r="P90" s="2">
        <v>0.2578679803414623</v>
      </c>
      <c r="Q90" s="2">
        <v>1.9199999999999998E-2</v>
      </c>
      <c r="R90" s="2">
        <v>0.25</v>
      </c>
      <c r="S90" s="2">
        <v>1.55E-2</v>
      </c>
      <c r="T90" s="2">
        <v>0.61519999999999997</v>
      </c>
      <c r="U90" s="2">
        <v>3.2399999999999998E-2</v>
      </c>
      <c r="V90" s="2">
        <v>1.1000000000000001E-3</v>
      </c>
      <c r="W90" s="2">
        <v>2.93E-2</v>
      </c>
      <c r="X90" s="2">
        <v>0.1368</v>
      </c>
      <c r="Y90" s="2">
        <v>0.92149999999999999</v>
      </c>
      <c r="Z90" s="2">
        <v>0.21859999999999999</v>
      </c>
      <c r="AA90" s="2">
        <v>4.0000000000000002E-4</v>
      </c>
      <c r="AB90" s="2">
        <v>0.32319999999999999</v>
      </c>
      <c r="AC90" s="3">
        <v>0.29110000000000003</v>
      </c>
      <c r="AD90" s="123">
        <v>615.02</v>
      </c>
      <c r="AE90" s="60">
        <v>135.30439999999999</v>
      </c>
      <c r="AF90" s="60">
        <v>413.94105605999999</v>
      </c>
      <c r="AG90" s="60">
        <f t="shared" si="1344"/>
        <v>40.969402082482439</v>
      </c>
      <c r="AH90" s="60">
        <f t="shared" si="1345"/>
        <v>129.53871408341641</v>
      </c>
      <c r="AI90" s="60">
        <v>14.89282212865</v>
      </c>
      <c r="AJ90" s="60">
        <v>86.07855438240432</v>
      </c>
      <c r="AK90" s="60">
        <f t="shared" si="1346"/>
        <v>1.6651896345276116</v>
      </c>
      <c r="AL90" s="60">
        <f t="shared" si="1347"/>
        <v>50.379023366281011</v>
      </c>
      <c r="AM90" s="60">
        <v>63.261841628552716</v>
      </c>
      <c r="AN90" s="124">
        <v>1594.1984090395283</v>
      </c>
      <c r="AO90" s="123">
        <v>743.78</v>
      </c>
      <c r="AP90" s="60">
        <v>163.63159999999999</v>
      </c>
      <c r="AQ90" s="60">
        <v>500.60336033999999</v>
      </c>
      <c r="AR90" s="60">
        <f t="shared" si="1348"/>
        <v>49.546716986291166</v>
      </c>
      <c r="AS90" s="60">
        <f t="shared" si="1349"/>
        <v>156.65881558479958</v>
      </c>
      <c r="AT90" s="125">
        <v>65.8096654839417</v>
      </c>
      <c r="AU90" s="126">
        <v>6.7167443320313733</v>
      </c>
      <c r="AV90" s="60">
        <v>107.58919768514774</v>
      </c>
      <c r="AW90" s="60">
        <f t="shared" si="1350"/>
        <v>2.0813130292191833</v>
      </c>
      <c r="AX90" s="60">
        <f t="shared" si="1351"/>
        <v>62.968514550791049</v>
      </c>
      <c r="AY90" s="60">
        <v>79.070691175454485</v>
      </c>
      <c r="AZ90" s="124">
        <v>1992.5814176214526</v>
      </c>
      <c r="BA90" s="127">
        <v>117</v>
      </c>
      <c r="BB90" s="60">
        <v>596.36849999999993</v>
      </c>
      <c r="BC90" s="60">
        <v>62.192704231288793</v>
      </c>
      <c r="BD90" s="61">
        <v>49.754163385031035</v>
      </c>
      <c r="BE90" s="61">
        <v>12.438540846257759</v>
      </c>
      <c r="BF90" s="60">
        <v>23.322268124999994</v>
      </c>
      <c r="BG90" s="61">
        <v>18.657814499999997</v>
      </c>
      <c r="BH90" s="61">
        <v>4.6644536249999966</v>
      </c>
      <c r="BI90" s="60">
        <v>49.777493482009064</v>
      </c>
      <c r="BJ90" s="61">
        <f t="shared" si="1352"/>
        <v>29.13317405522848</v>
      </c>
      <c r="BK90" s="60">
        <f t="shared" si="1353"/>
        <v>0.96294561140946544</v>
      </c>
      <c r="BL90" s="60">
        <v>36.583048291914885</v>
      </c>
      <c r="BM90" s="124">
        <v>921.89281695625505</v>
      </c>
      <c r="BN90" s="123">
        <v>25.03</v>
      </c>
      <c r="BO90" s="60">
        <v>5.5066000000000006</v>
      </c>
      <c r="BP90" s="60">
        <v>16.84651659</v>
      </c>
      <c r="BQ90" s="60">
        <f t="shared" si="1354"/>
        <v>1.6673671329786601</v>
      </c>
      <c r="BR90" s="60">
        <f t="shared" si="1355"/>
        <v>5.2719489016746</v>
      </c>
      <c r="BS90" s="60">
        <v>3.4963919276916702</v>
      </c>
      <c r="BT90" s="60">
        <v>3.7142041217914916</v>
      </c>
      <c r="BU90" s="60">
        <f t="shared" si="1356"/>
        <v>7.1851278736056415E-2</v>
      </c>
      <c r="BV90" s="60">
        <f t="shared" si="1357"/>
        <v>2.1738048179526626</v>
      </c>
      <c r="BW90" s="60">
        <v>2.7296856319741583</v>
      </c>
      <c r="BX90" s="124">
        <v>68.78807792574878</v>
      </c>
      <c r="BY90" s="59">
        <v>570.70000000000005</v>
      </c>
      <c r="BZ90" s="60">
        <v>41.661099999999998</v>
      </c>
      <c r="CA90" s="61">
        <f t="shared" si="1358"/>
        <v>24.382908674799999</v>
      </c>
      <c r="CB90" s="61">
        <f t="shared" si="1359"/>
        <v>0.80593397950000001</v>
      </c>
      <c r="CC90" s="60">
        <v>30.618054999999998</v>
      </c>
      <c r="CD90" s="62">
        <v>771.57498600000008</v>
      </c>
      <c r="CE90" s="123">
        <v>35.299999999999997</v>
      </c>
      <c r="CF90" s="60">
        <v>2.5768999999999997</v>
      </c>
      <c r="CG90" s="61">
        <f t="shared" si="1360"/>
        <v>1.5081771091999998</v>
      </c>
      <c r="CH90" s="61">
        <f t="shared" si="1361"/>
        <v>4.9850130499999999E-2</v>
      </c>
      <c r="CI90" s="60">
        <v>1.893845</v>
      </c>
      <c r="CJ90" s="124">
        <v>47.724893999999999</v>
      </c>
      <c r="CK90" s="128">
        <v>812.47707060379241</v>
      </c>
      <c r="CL90" s="129">
        <v>178.74495553283433</v>
      </c>
      <c r="CM90" s="129">
        <v>85.119808776621682</v>
      </c>
      <c r="CN90" s="130">
        <v>56.828215696744174</v>
      </c>
      <c r="CO90" s="131">
        <f t="shared" si="1489"/>
        <v>27.700913741377946</v>
      </c>
      <c r="CP90" s="129">
        <v>546.84012980109435</v>
      </c>
      <c r="CQ90" s="131">
        <f t="shared" si="1362"/>
        <v>54.122955006933516</v>
      </c>
      <c r="CR90" s="129">
        <v>171.12815021995448</v>
      </c>
      <c r="CS90" s="129">
        <v>118.49228342414705</v>
      </c>
      <c r="CT90" s="131">
        <f t="shared" si="1363"/>
        <v>2.2922332228401245</v>
      </c>
      <c r="CU90" s="131">
        <f t="shared" si="1364"/>
        <v>69.349741735083697</v>
      </c>
      <c r="CV90" s="129">
        <f t="shared" si="1490"/>
        <v>1741.6742481384899</v>
      </c>
      <c r="CW90" s="124">
        <f t="shared" si="1491"/>
        <v>2194.5095526544974</v>
      </c>
      <c r="CX90" s="123">
        <v>85.643860000000004</v>
      </c>
      <c r="CY90" s="60">
        <v>6.2520017799999996</v>
      </c>
      <c r="CZ90" s="60">
        <f t="shared" si="1365"/>
        <v>0.1209449744341</v>
      </c>
      <c r="DA90" s="60">
        <f t="shared" si="1366"/>
        <v>3.6590965777770399</v>
      </c>
      <c r="DB90" s="60">
        <v>4.5947930890000004</v>
      </c>
      <c r="DC90" s="124">
        <v>115.78878584280001</v>
      </c>
      <c r="DD90" s="123">
        <v>2.8640400000000001</v>
      </c>
      <c r="DE90" s="60">
        <v>0.20907492</v>
      </c>
      <c r="DF90" s="60">
        <f t="shared" si="1367"/>
        <v>4.0445543274E-3</v>
      </c>
      <c r="DG90" s="60">
        <f t="shared" si="1368"/>
        <v>0.12236486027856</v>
      </c>
      <c r="DH90" s="60">
        <v>0.15365574600000001</v>
      </c>
      <c r="DI90" s="124">
        <v>3.8721247991999999</v>
      </c>
      <c r="DJ90" s="59">
        <v>40.463741119072004</v>
      </c>
      <c r="DK90" s="60">
        <v>8.9020230461958416</v>
      </c>
      <c r="DL90" s="60">
        <v>0.66160284092605315</v>
      </c>
      <c r="DM90" s="60">
        <v>27.234242351414771</v>
      </c>
      <c r="DN90" s="60">
        <f t="shared" si="1369"/>
        <v>2.6954819024889258</v>
      </c>
      <c r="DO90" s="60">
        <f t="shared" si="1370"/>
        <v>8.5226838014517377</v>
      </c>
      <c r="DP90" s="60">
        <v>5.6400974831054329</v>
      </c>
      <c r="DQ90" s="60">
        <f t="shared" si="1371"/>
        <v>0.10910768581067461</v>
      </c>
      <c r="DR90" s="60">
        <f t="shared" si="1372"/>
        <v>3.3009685737421504</v>
      </c>
      <c r="DS90" s="60">
        <v>4.1450853420357054</v>
      </c>
      <c r="DT90" s="62">
        <v>104.45615061929978</v>
      </c>
      <c r="DU90" s="123">
        <v>188.06</v>
      </c>
      <c r="DV90" s="60">
        <v>41.373199999999997</v>
      </c>
      <c r="DW90" s="60">
        <v>126.57434718</v>
      </c>
      <c r="DX90" s="60">
        <f t="shared" si="1373"/>
        <v>12.527569437793321</v>
      </c>
      <c r="DY90" s="60">
        <f t="shared" si="1374"/>
        <v>39.610176206509202</v>
      </c>
      <c r="DZ90" s="60">
        <v>3.6381923062500001</v>
      </c>
      <c r="EA90" s="60">
        <v>1.9591671151541701</v>
      </c>
      <c r="EB90" s="60"/>
      <c r="EC90" s="60">
        <v>26.397158181902505</v>
      </c>
      <c r="ED90" s="60">
        <f t="shared" si="1375"/>
        <v>0.51065302502890397</v>
      </c>
      <c r="EE90" s="60">
        <f t="shared" si="1376"/>
        <v>15.449411974805715</v>
      </c>
      <c r="EF90" s="60">
        <v>19.400103239165333</v>
      </c>
      <c r="EG90" s="124">
        <v>488.88260162696645</v>
      </c>
      <c r="EH90" s="128">
        <v>750.57227674603212</v>
      </c>
      <c r="EI90" s="129">
        <v>165.12590088412705</v>
      </c>
      <c r="EJ90" s="129">
        <v>1015.0227759259877</v>
      </c>
      <c r="EK90" s="129">
        <v>505.17492258074691</v>
      </c>
      <c r="EL90" s="129">
        <f t="shared" si="1377"/>
        <v>49.999182787506847</v>
      </c>
      <c r="EM90" s="129">
        <v>158.08944027241893</v>
      </c>
      <c r="EN90" s="129">
        <v>177.82039895799315</v>
      </c>
      <c r="EO90" s="129">
        <f t="shared" si="1378"/>
        <v>3.4399356178423774</v>
      </c>
      <c r="EP90" s="129">
        <f t="shared" si="1379"/>
        <v>104.07258925734673</v>
      </c>
      <c r="EQ90" s="129">
        <v>2613.7162750948874</v>
      </c>
      <c r="ER90" s="124">
        <v>3293.2825066195583</v>
      </c>
      <c r="ES90" s="123">
        <v>293.06</v>
      </c>
      <c r="ET90" s="60">
        <v>64.473200000000006</v>
      </c>
      <c r="EU90" s="60">
        <v>197.24491218</v>
      </c>
      <c r="EV90" s="60">
        <f t="shared" si="1380"/>
        <v>19.522117938103321</v>
      </c>
      <c r="EW90" s="60">
        <f t="shared" si="1381"/>
        <v>61.725822817609199</v>
      </c>
      <c r="EX90" s="60">
        <v>23.107590931274999</v>
      </c>
      <c r="EY90" s="60">
        <v>42.185656327123098</v>
      </c>
      <c r="EZ90" s="60">
        <f t="shared" si="1382"/>
        <v>0.81608152164819636</v>
      </c>
      <c r="FA90" s="60">
        <f t="shared" si="1383"/>
        <v>24.68991470726268</v>
      </c>
      <c r="FB90" s="60">
        <v>31.0035679719199</v>
      </c>
      <c r="FC90" s="124">
        <v>781.28991289238149</v>
      </c>
      <c r="FD90" s="123">
        <v>0.83333333333333293</v>
      </c>
      <c r="FE90" s="60">
        <v>6.0833333333333302E-2</v>
      </c>
      <c r="FF90" s="60">
        <f t="shared" si="1384"/>
        <v>1.1768208333333328E-3</v>
      </c>
      <c r="FG90" s="60">
        <f t="shared" si="1385"/>
        <v>3.5603803333333316E-2</v>
      </c>
      <c r="FH90" s="60">
        <v>4.4708333333333301E-2</v>
      </c>
      <c r="FI90" s="124">
        <v>1.1266499999999995</v>
      </c>
      <c r="FJ90" s="123">
        <v>854.27025833333403</v>
      </c>
      <c r="FK90" s="60">
        <v>62.3617288583334</v>
      </c>
      <c r="FL90" s="60">
        <f t="shared" si="1386"/>
        <v>1.2063876447644597</v>
      </c>
      <c r="FM90" s="60">
        <f t="shared" si="1387"/>
        <v>36.498324325459073</v>
      </c>
      <c r="FN90" s="60">
        <v>45.831499999999998</v>
      </c>
      <c r="FO90" s="124">
        <v>1154.956184630001</v>
      </c>
      <c r="FP90" s="123">
        <v>664.75791666666714</v>
      </c>
      <c r="FQ90" s="60">
        <v>48.5273279166667</v>
      </c>
      <c r="FR90" s="60">
        <f t="shared" si="1388"/>
        <v>0.93876115854791731</v>
      </c>
      <c r="FS90" s="60">
        <f t="shared" si="1389"/>
        <v>28.401492155131688</v>
      </c>
      <c r="FT90" s="60">
        <v>35.664262229166702</v>
      </c>
      <c r="FU90" s="62">
        <v>898.73940817500068</v>
      </c>
      <c r="FV90" s="132">
        <f t="shared" si="1492"/>
        <v>4231.5249679320541</v>
      </c>
      <c r="FW90" s="133">
        <f t="shared" si="1493"/>
        <v>1197.2266871676795</v>
      </c>
      <c r="FX90" s="133">
        <f t="shared" si="1494"/>
        <v>102.82963595844035</v>
      </c>
      <c r="FY90" s="133">
        <f t="shared" si="1495"/>
        <v>596.36849999999993</v>
      </c>
      <c r="FZ90" s="133">
        <f t="shared" si="1496"/>
        <v>570.70000000000005</v>
      </c>
      <c r="GA90" s="133">
        <f t="shared" si="1497"/>
        <v>35.299999999999997</v>
      </c>
      <c r="GB90" s="133">
        <f t="shared" si="1498"/>
        <v>85.643860000000004</v>
      </c>
      <c r="GC90" s="133">
        <f t="shared" si="1499"/>
        <v>2.8640400000000001</v>
      </c>
      <c r="GD90" s="133">
        <f t="shared" si="1500"/>
        <v>854.27025833333403</v>
      </c>
      <c r="GE90" s="133">
        <f t="shared" si="1501"/>
        <v>664.75791666666714</v>
      </c>
      <c r="GF90" s="133">
        <f t="shared" si="1502"/>
        <v>2334.4594870832561</v>
      </c>
      <c r="GG90" s="134">
        <f t="shared" si="1503"/>
        <v>891.26581730315786</v>
      </c>
      <c r="GH90" s="134">
        <f t="shared" si="1504"/>
        <v>231.05079327457818</v>
      </c>
      <c r="GI90" s="133">
        <f t="shared" si="1505"/>
        <v>779.34401085395723</v>
      </c>
      <c r="GJ90" s="134">
        <f t="shared" si="1506"/>
        <v>556.47263486425811</v>
      </c>
      <c r="GK90" s="135">
        <f t="shared" si="1507"/>
        <v>15.076409889969806</v>
      </c>
      <c r="GL90" s="132">
        <f t="shared" si="1508"/>
        <v>11455.289363995387</v>
      </c>
      <c r="GM90" s="136">
        <f t="shared" si="1509"/>
        <v>14433.664598634188</v>
      </c>
      <c r="GN90" s="114">
        <f t="shared" si="1510"/>
        <v>12715.625310459187</v>
      </c>
      <c r="GO90" s="115">
        <f t="shared" si="1511"/>
        <v>7072.4133585172985</v>
      </c>
      <c r="GP90" s="115">
        <f t="shared" si="1512"/>
        <v>437.42449025659488</v>
      </c>
      <c r="GQ90" s="30">
        <f t="shared" si="1513"/>
        <v>0.55619862852516688</v>
      </c>
      <c r="GR90" s="31">
        <f t="shared" si="1514"/>
        <v>3.4400548897645884E-2</v>
      </c>
      <c r="GS90" s="137">
        <f t="shared" si="1390"/>
        <v>1.092484970114139</v>
      </c>
      <c r="GT90" s="116">
        <f t="shared" si="1515"/>
        <v>14433.664598634188</v>
      </c>
      <c r="GU90" s="115">
        <f t="shared" si="1516"/>
        <v>7155.8719093253321</v>
      </c>
      <c r="GV90" s="115">
        <f t="shared" si="1517"/>
        <v>439.68561729496525</v>
      </c>
      <c r="GW90" s="24">
        <f t="shared" si="1518"/>
        <v>0.49577651333275885</v>
      </c>
      <c r="GX90" s="117">
        <f t="shared" si="1519"/>
        <v>3.0462507583595321E-2</v>
      </c>
      <c r="GY90" s="137">
        <f t="shared" si="1391"/>
        <v>1.0824068220639425</v>
      </c>
      <c r="GZ90" s="114">
        <f t="shared" si="1520"/>
        <v>10199.534084463403</v>
      </c>
      <c r="HA90" s="115">
        <f t="shared" si="1521"/>
        <v>5805.6515533519269</v>
      </c>
      <c r="HB90" s="115">
        <f t="shared" si="1522"/>
        <v>296.29250108764717</v>
      </c>
      <c r="HC90" s="30">
        <f t="shared" si="1523"/>
        <v>0.56920752509621741</v>
      </c>
      <c r="HD90" s="31">
        <f t="shared" si="1524"/>
        <v>2.9049611348324164E-2</v>
      </c>
      <c r="HE90" s="137">
        <f t="shared" si="1392"/>
        <v>1.0936946039804327</v>
      </c>
      <c r="HF90" s="114">
        <f t="shared" si="1525"/>
        <v>11793.732493502932</v>
      </c>
      <c r="HG90" s="115">
        <f t="shared" si="1526"/>
        <v>7027.6298433596021</v>
      </c>
      <c r="HH90" s="115">
        <f t="shared" si="1527"/>
        <v>350.01208665107981</v>
      </c>
      <c r="HI90" s="30">
        <f t="shared" si="1528"/>
        <v>0.59587834871030565</v>
      </c>
      <c r="HJ90" s="31">
        <f t="shared" si="1529"/>
        <v>2.9677804447735146E-2</v>
      </c>
      <c r="HK90" s="138">
        <f t="shared" si="1393"/>
        <v>1.0979712291518591</v>
      </c>
      <c r="HL90" s="29">
        <f t="shared" si="1530"/>
        <v>3.8884467731315544</v>
      </c>
      <c r="HM90" s="30">
        <f t="shared" si="1531"/>
        <v>4.455043580636139</v>
      </c>
      <c r="HN90" s="30">
        <f t="shared" si="1532"/>
        <v>3.1228262027453297</v>
      </c>
      <c r="HO90" s="31">
        <f t="shared" si="1533"/>
        <v>3.6248422159219476</v>
      </c>
      <c r="HR90" s="32">
        <f t="shared" si="1534"/>
        <v>969.82403968863082</v>
      </c>
      <c r="HS90" s="33">
        <f t="shared" si="1394"/>
        <v>1121.7954667078393</v>
      </c>
      <c r="HT90" s="33">
        <f t="shared" si="1535"/>
        <v>42.634591717010053</v>
      </c>
      <c r="HU90" s="33">
        <f t="shared" si="1395"/>
        <v>49.238689973974914</v>
      </c>
      <c r="HV90" s="33">
        <f t="shared" si="1536"/>
        <v>1265.2368325710543</v>
      </c>
      <c r="HW90" s="30">
        <f t="shared" si="1537"/>
        <v>0.76651581326310037</v>
      </c>
      <c r="HX90" s="31">
        <f t="shared" si="1538"/>
        <v>3.3696925839863064E-2</v>
      </c>
      <c r="HY90" s="139">
        <f t="shared" si="1396"/>
        <v>1.1253326817509228</v>
      </c>
      <c r="HZ90" s="32">
        <f t="shared" si="1539"/>
        <v>1175.3569427654206</v>
      </c>
      <c r="IA90" s="33">
        <f t="shared" si="1397"/>
        <v>1359.535375696762</v>
      </c>
      <c r="IB90" s="33">
        <f t="shared" si="1540"/>
        <v>58.344774347541723</v>
      </c>
      <c r="IC90" s="33">
        <f t="shared" si="1398"/>
        <v>67.382379893975937</v>
      </c>
      <c r="ID90" s="33">
        <f t="shared" si="1541"/>
        <v>1581.4138235090893</v>
      </c>
      <c r="IE90" s="30">
        <f t="shared" si="1542"/>
        <v>0.74323173687539557</v>
      </c>
      <c r="IF90" s="31">
        <f t="shared" si="1543"/>
        <v>3.6894058645622042E-2</v>
      </c>
      <c r="IG90" s="139">
        <f t="shared" si="1399"/>
        <v>1.1221793028525813</v>
      </c>
      <c r="IH90" s="32">
        <f t="shared" si="1544"/>
        <v>35.542472347378748</v>
      </c>
      <c r="II90" s="33">
        <f t="shared" si="1400"/>
        <v>41.111977764213002</v>
      </c>
      <c r="IJ90" s="33">
        <f t="shared" si="1545"/>
        <v>69.374923496440502</v>
      </c>
      <c r="IK90" s="33">
        <f t="shared" si="1401"/>
        <v>80.121099146039143</v>
      </c>
      <c r="IL90" s="33">
        <f t="shared" si="1546"/>
        <v>731.66096583829767</v>
      </c>
      <c r="IM90" s="30">
        <f t="shared" si="1547"/>
        <v>4.857778945013979E-2</v>
      </c>
      <c r="IN90" s="31">
        <f t="shared" si="1548"/>
        <v>9.4818401876823444E-2</v>
      </c>
      <c r="IO90" s="139">
        <f t="shared" si="1402"/>
        <v>1.0222995100575569</v>
      </c>
      <c r="IP90" s="32">
        <f t="shared" si="1549"/>
        <v>39.62041953794526</v>
      </c>
      <c r="IQ90" s="33">
        <f t="shared" si="1403"/>
        <v>45.828939279541288</v>
      </c>
      <c r="IR90" s="33">
        <f t="shared" si="1550"/>
        <v>1.7392184117147165</v>
      </c>
      <c r="IS90" s="33">
        <f t="shared" si="1404"/>
        <v>2.0086233436893259</v>
      </c>
      <c r="IT90" s="33">
        <f t="shared" si="1551"/>
        <v>54.593712639483158</v>
      </c>
      <c r="IU90" s="30">
        <f t="shared" si="1552"/>
        <v>0.72573227982467448</v>
      </c>
      <c r="IV90" s="31">
        <f t="shared" si="1553"/>
        <v>3.1857485553325099E-2</v>
      </c>
      <c r="IW90" s="139">
        <f t="shared" si="1405"/>
        <v>1.1186569727607365</v>
      </c>
      <c r="IX90" s="32">
        <f t="shared" si="1554"/>
        <v>29.747148583255999</v>
      </c>
      <c r="IY90" s="33">
        <f t="shared" si="1406"/>
        <v>34.408526766252216</v>
      </c>
      <c r="IZ90" s="33">
        <f t="shared" si="1555"/>
        <v>0.80593397950000001</v>
      </c>
      <c r="JA90" s="33">
        <f t="shared" si="1407"/>
        <v>0.93077315292454998</v>
      </c>
      <c r="JB90" s="33">
        <f t="shared" si="1556"/>
        <v>612.36110000000008</v>
      </c>
      <c r="JC90" s="30">
        <f t="shared" si="1557"/>
        <v>4.857778945013979E-2</v>
      </c>
      <c r="JD90" s="31">
        <f t="shared" si="1558"/>
        <v>1.3161090400745572E-3</v>
      </c>
      <c r="JE90" s="139">
        <f t="shared" si="1559"/>
        <v>1.0078160048971445</v>
      </c>
      <c r="JF90" s="32">
        <f t="shared" si="1560"/>
        <v>1.8399760732239998</v>
      </c>
      <c r="JG90" s="33">
        <f t="shared" si="1408"/>
        <v>2.1283003238982006</v>
      </c>
      <c r="JH90" s="33">
        <f t="shared" si="1561"/>
        <v>4.9850130499999999E-2</v>
      </c>
      <c r="JI90" s="33">
        <f t="shared" si="1409"/>
        <v>5.757191571445E-2</v>
      </c>
      <c r="JJ90" s="33">
        <f t="shared" si="1562"/>
        <v>37.876899999999999</v>
      </c>
      <c r="JK90" s="30">
        <f t="shared" si="1652"/>
        <v>4.857778945013979E-2</v>
      </c>
      <c r="JL90" s="31">
        <f t="shared" si="1653"/>
        <v>1.3161090400745574E-3</v>
      </c>
      <c r="JM90" s="139">
        <f t="shared" si="1654"/>
        <v>1.0078160048971445</v>
      </c>
      <c r="JN90" s="32">
        <f t="shared" si="1563"/>
        <v>1284.6050543217732</v>
      </c>
      <c r="JO90" s="33">
        <f t="shared" si="1410"/>
        <v>1485.9026663339951</v>
      </c>
      <c r="JP90" s="33">
        <f t="shared" si="1564"/>
        <v>84.116101971151593</v>
      </c>
      <c r="JQ90" s="33">
        <f t="shared" si="1411"/>
        <v>97.145686166482974</v>
      </c>
      <c r="JR90" s="33">
        <f t="shared" si="1565"/>
        <v>1741.6742481384902</v>
      </c>
      <c r="JS90" s="30">
        <f t="shared" si="1566"/>
        <v>0.73756906935654887</v>
      </c>
      <c r="JT90" s="31">
        <f t="shared" si="1567"/>
        <v>4.8296116257707369E-2</v>
      </c>
      <c r="JU90" s="139">
        <f t="shared" si="1412"/>
        <v>1.1230581415764902</v>
      </c>
      <c r="JV90" s="32">
        <f t="shared" si="1568"/>
        <v>4.4640978248879888</v>
      </c>
      <c r="JW90" s="33">
        <f t="shared" si="1413"/>
        <v>5.1636219540479367</v>
      </c>
      <c r="JX90" s="33">
        <f t="shared" si="1569"/>
        <v>0.1209449744341</v>
      </c>
      <c r="JY90" s="33">
        <f t="shared" si="1414"/>
        <v>0.1396793509739421</v>
      </c>
      <c r="JZ90" s="33">
        <f t="shared" si="1570"/>
        <v>91.895861780000004</v>
      </c>
      <c r="KA90" s="30">
        <f t="shared" si="1571"/>
        <v>4.857778945013979E-2</v>
      </c>
      <c r="KB90" s="31">
        <f t="shared" si="1572"/>
        <v>1.3161090400745574E-3</v>
      </c>
      <c r="KC90" s="139">
        <f t="shared" si="1415"/>
        <v>1.0078160048971445</v>
      </c>
      <c r="KD90" s="32">
        <f t="shared" si="1573"/>
        <v>0.14928512953984319</v>
      </c>
      <c r="KE90" s="33">
        <f t="shared" si="1416"/>
        <v>0.17267810933873662</v>
      </c>
      <c r="KF90" s="33">
        <f t="shared" si="1574"/>
        <v>4.0445543274E-3</v>
      </c>
      <c r="KG90" s="33">
        <f t="shared" si="1417"/>
        <v>4.67105579271426E-3</v>
      </c>
      <c r="KH90" s="33">
        <f t="shared" si="1575"/>
        <v>3.0731149199999996</v>
      </c>
      <c r="KI90" s="30">
        <f t="shared" si="1576"/>
        <v>4.8577789450139797E-2</v>
      </c>
      <c r="KJ90" s="31">
        <f t="shared" si="1577"/>
        <v>1.3161090400745574E-3</v>
      </c>
      <c r="KK90" s="139">
        <f t="shared" si="1418"/>
        <v>1.0078160048971445</v>
      </c>
      <c r="KL90" s="32">
        <f t="shared" si="1578"/>
        <v>63.79062006300439</v>
      </c>
      <c r="KM90" s="33">
        <f t="shared" si="1419"/>
        <v>73.786610226877187</v>
      </c>
      <c r="KN90" s="33">
        <f t="shared" si="1579"/>
        <v>2.8045895882996006</v>
      </c>
      <c r="KO90" s="33">
        <f t="shared" si="1420"/>
        <v>3.2390205155272089</v>
      </c>
      <c r="KP90" s="33">
        <f t="shared" si="1580"/>
        <v>82.901706840714112</v>
      </c>
      <c r="KQ90" s="30">
        <f t="shared" si="1581"/>
        <v>0.76947293962922347</v>
      </c>
      <c r="KR90" s="31">
        <f t="shared" si="1582"/>
        <v>3.3830299702855213E-2</v>
      </c>
      <c r="KS90" s="139">
        <f t="shared" si="1421"/>
        <v>1.1258167230638716</v>
      </c>
      <c r="KT90" s="32">
        <f t="shared" si="1583"/>
        <v>296.6058975812042</v>
      </c>
      <c r="KU90" s="33">
        <f t="shared" si="1422"/>
        <v>343.08404173217895</v>
      </c>
      <c r="KV90" s="33">
        <f t="shared" si="1584"/>
        <v>13.038222462822226</v>
      </c>
      <c r="KW90" s="33">
        <f t="shared" si="1423"/>
        <v>15.05784312231339</v>
      </c>
      <c r="KX90" s="33">
        <f t="shared" si="1585"/>
        <v>388.00206478330671</v>
      </c>
      <c r="KY90" s="30">
        <f t="shared" si="1586"/>
        <v>0.76444412157150277</v>
      </c>
      <c r="KZ90" s="31">
        <f t="shared" si="1587"/>
        <v>3.3603487316759197E-2</v>
      </c>
      <c r="LA90" s="139">
        <f t="shared" si="1424"/>
        <v>1.1249935740356207</v>
      </c>
      <c r="LB90" s="32">
        <f t="shared" si="1588"/>
        <v>1235.5358536564734</v>
      </c>
      <c r="LC90" s="33">
        <f t="shared" si="1425"/>
        <v>1429.1443219244429</v>
      </c>
      <c r="LD90" s="33">
        <f t="shared" si="1589"/>
        <v>53.439118405349227</v>
      </c>
      <c r="LE90" s="33">
        <f t="shared" si="1426"/>
        <v>61.716837846337825</v>
      </c>
      <c r="LF90" s="33">
        <f t="shared" si="1590"/>
        <v>2613.7162750948874</v>
      </c>
      <c r="LG90" s="30">
        <f t="shared" si="1591"/>
        <v>0.47271230830577393</v>
      </c>
      <c r="LH90" s="31">
        <f t="shared" si="1592"/>
        <v>2.0445646267940539E-2</v>
      </c>
      <c r="LI90" s="139">
        <f t="shared" si="1427"/>
        <v>1.0772410493184188</v>
      </c>
      <c r="LJ90" s="32">
        <f t="shared" si="1593"/>
        <v>462.96039978034372</v>
      </c>
      <c r="LK90" s="33">
        <f t="shared" si="1428"/>
        <v>535.50629442592356</v>
      </c>
      <c r="LL90" s="33">
        <f t="shared" si="1594"/>
        <v>20.338199459751518</v>
      </c>
      <c r="LM90" s="33">
        <f t="shared" si="1429"/>
        <v>23.48858655606703</v>
      </c>
      <c r="LN90" s="33">
        <f t="shared" si="1595"/>
        <v>620.07135943839796</v>
      </c>
      <c r="LO90" s="30">
        <f t="shared" si="1596"/>
        <v>0.74662438884397031</v>
      </c>
      <c r="LP90" s="31">
        <f t="shared" si="1597"/>
        <v>3.2799772397441383E-2</v>
      </c>
      <c r="LQ90" s="139">
        <f t="shared" si="1430"/>
        <v>1.1220767264762137</v>
      </c>
      <c r="LR90" s="32">
        <f t="shared" si="1598"/>
        <v>4.3436640066666643E-2</v>
      </c>
      <c r="LS90" s="33">
        <f t="shared" si="1431"/>
        <v>5.0243161565113312E-2</v>
      </c>
      <c r="LT90" s="33">
        <f t="shared" si="1599"/>
        <v>1.1768208333333328E-3</v>
      </c>
      <c r="LU90" s="33">
        <f t="shared" si="1432"/>
        <v>1.359110380416666E-3</v>
      </c>
      <c r="LV90" s="33">
        <f t="shared" si="1600"/>
        <v>0.89416666666666633</v>
      </c>
      <c r="LW90" s="30">
        <f t="shared" si="1601"/>
        <v>4.857778945013979E-2</v>
      </c>
      <c r="LX90" s="31">
        <f t="shared" si="1602"/>
        <v>1.3161090400745572E-3</v>
      </c>
      <c r="LY90" s="139">
        <f t="shared" si="1671"/>
        <v>1.0078160048971445</v>
      </c>
      <c r="LZ90" s="32">
        <f t="shared" si="1603"/>
        <v>44.527955677060071</v>
      </c>
      <c r="MA90" s="33">
        <f t="shared" si="1434"/>
        <v>51.505486331655383</v>
      </c>
      <c r="MB90" s="33">
        <f t="shared" si="1604"/>
        <v>1.2063876447644597</v>
      </c>
      <c r="MC90" s="33">
        <f t="shared" si="1435"/>
        <v>1.3932570909384745</v>
      </c>
      <c r="MD90" s="33">
        <f t="shared" si="1605"/>
        <v>916.63189256349278</v>
      </c>
      <c r="ME90" s="30">
        <f t="shared" si="1606"/>
        <v>4.8577794465051012E-2</v>
      </c>
      <c r="MF90" s="31">
        <f t="shared" si="1607"/>
        <v>1.3161091759426168E-3</v>
      </c>
      <c r="MG90" s="139">
        <f t="shared" si="1436"/>
        <v>1.0078160057040269</v>
      </c>
      <c r="MH90" s="32">
        <f t="shared" si="1608"/>
        <v>34.649820429260657</v>
      </c>
      <c r="MI90" s="33">
        <f t="shared" si="1437"/>
        <v>40.079447290525806</v>
      </c>
      <c r="MJ90" s="33">
        <f t="shared" si="1609"/>
        <v>0.93876115854791731</v>
      </c>
      <c r="MK90" s="33">
        <f t="shared" si="1438"/>
        <v>1.0841752620069898</v>
      </c>
      <c r="ML90" s="33">
        <f t="shared" si="1610"/>
        <v>713.28524458333379</v>
      </c>
      <c r="MM90" s="30">
        <f t="shared" si="1611"/>
        <v>4.8577789450139797E-2</v>
      </c>
      <c r="MN90" s="31">
        <f t="shared" si="1612"/>
        <v>1.3161090400745574E-3</v>
      </c>
      <c r="MO90" s="139">
        <f t="shared" si="1613"/>
        <v>1.0078160048971445</v>
      </c>
      <c r="MP90" s="34">
        <v>3.5592679803414624</v>
      </c>
      <c r="MQ90" s="35">
        <v>4.115867980341462</v>
      </c>
      <c r="MR90" s="35">
        <v>2.8553000000000002</v>
      </c>
      <c r="MS90" s="36">
        <v>3.3014000000000001</v>
      </c>
      <c r="MT90" s="34">
        <f t="shared" si="1614"/>
        <v>1.092484970114139</v>
      </c>
      <c r="MU90" s="35">
        <f t="shared" si="1677"/>
        <v>1.0824068220639425</v>
      </c>
      <c r="MV90" s="35">
        <f t="shared" si="1616"/>
        <v>1.0936946039804327</v>
      </c>
      <c r="MW90" s="36">
        <f t="shared" si="1617"/>
        <v>1.0979712291518591</v>
      </c>
      <c r="MX90" s="41">
        <f t="shared" si="1618"/>
        <v>3.8884467731315544</v>
      </c>
      <c r="MY90" s="271">
        <f t="shared" si="1619"/>
        <v>4.455043580636139</v>
      </c>
      <c r="MZ90" s="42">
        <f t="shared" si="1620"/>
        <v>3.1228262027453297</v>
      </c>
      <c r="NA90" s="140">
        <f t="shared" si="1621"/>
        <v>3.6248422159219476</v>
      </c>
      <c r="NB90" s="34">
        <f t="shared" si="1622"/>
        <v>1.0924943692051345</v>
      </c>
      <c r="NC90" s="35">
        <f t="shared" si="1678"/>
        <v>1.0825008568353782</v>
      </c>
      <c r="ND90" s="35">
        <f t="shared" si="1624"/>
        <v>1.0937032913261249</v>
      </c>
      <c r="NE90" s="141">
        <f t="shared" si="1679"/>
        <v>1.0979771966597718</v>
      </c>
      <c r="NF90" s="37">
        <f t="shared" si="1626"/>
        <v>3.8884802270151795</v>
      </c>
      <c r="NG90" s="38">
        <f t="shared" si="1680"/>
        <v>4.45543061534093</v>
      </c>
      <c r="NH90" s="38">
        <f t="shared" si="1627"/>
        <v>3.1228510077234843</v>
      </c>
      <c r="NI90" s="39">
        <f t="shared" si="1681"/>
        <v>3.6248619170525709</v>
      </c>
      <c r="NJ90" s="118">
        <f t="shared" si="1628"/>
        <v>-3.3453883625078618E-5</v>
      </c>
      <c r="NK90" s="118">
        <f t="shared" si="1629"/>
        <v>-3.8703470479095614E-4</v>
      </c>
      <c r="NL90" s="118">
        <f t="shared" si="1630"/>
        <v>-2.4804978154602253E-5</v>
      </c>
      <c r="NM90" s="118">
        <f t="shared" si="1631"/>
        <v>-1.9701130623328567E-5</v>
      </c>
      <c r="NN90" s="119">
        <f t="shared" si="1632"/>
        <v>0.50201090932908665</v>
      </c>
      <c r="NO90" s="120">
        <f t="shared" si="1633"/>
        <v>0.62572717927059929</v>
      </c>
      <c r="NP90" s="120">
        <f t="shared" si="1682"/>
        <v>0.26361830996260865</v>
      </c>
      <c r="NQ90" s="120">
        <f t="shared" si="1635"/>
        <v>2.1478213877006137E-2</v>
      </c>
      <c r="NR90" s="120">
        <f>R90*JE90+0.006</f>
        <v>0.25795400122428613</v>
      </c>
      <c r="NS90" s="120">
        <f t="shared" si="1637"/>
        <v>1.562114807590574E-2</v>
      </c>
      <c r="NT90" s="120">
        <f t="shared" si="1638"/>
        <v>0.69090536869785668</v>
      </c>
      <c r="NU90" s="120">
        <f t="shared" si="1639"/>
        <v>3.2653238558667481E-2</v>
      </c>
      <c r="NV90" s="120">
        <f t="shared" si="1640"/>
        <v>1.1085976053868589E-3</v>
      </c>
      <c r="NW90" s="120">
        <f t="shared" si="1641"/>
        <v>3.2986429985771434E-2</v>
      </c>
      <c r="NX90" s="120">
        <f t="shared" si="1642"/>
        <v>0.15389912092807292</v>
      </c>
      <c r="NY90" s="120">
        <f t="shared" si="1643"/>
        <v>0.99267762694692285</v>
      </c>
      <c r="NZ90" s="120">
        <f t="shared" si="1644"/>
        <v>0.24528597240770031</v>
      </c>
      <c r="OA90" s="120">
        <f t="shared" si="1645"/>
        <v>4.0312640195885782E-4</v>
      </c>
      <c r="OB90" s="120">
        <f t="shared" si="1646"/>
        <v>0.32572613304354148</v>
      </c>
      <c r="OC90" s="121">
        <f t="shared" si="1647"/>
        <v>0.29337523902555879</v>
      </c>
      <c r="OD90" s="4"/>
      <c r="OE90" s="4">
        <f t="shared" si="1441"/>
        <v>15645.558762903453</v>
      </c>
      <c r="OF90" s="4"/>
      <c r="OG90" s="4"/>
      <c r="OH90" s="4">
        <f t="shared" si="1442"/>
        <v>0</v>
      </c>
      <c r="OI90" s="4"/>
      <c r="OJ90" s="583">
        <f t="shared" si="1443"/>
        <v>13752.274029065698</v>
      </c>
      <c r="OK90" s="284">
        <f t="shared" si="1444"/>
        <v>719.08200000000011</v>
      </c>
      <c r="OL90" s="584">
        <f t="shared" si="1683"/>
        <v>5.2288225095006566E-2</v>
      </c>
      <c r="OM90" s="585">
        <f t="shared" si="1672"/>
        <v>1371.43</v>
      </c>
      <c r="ON90" s="284">
        <f t="shared" si="1684"/>
        <v>1440.0015000000001</v>
      </c>
      <c r="OO90" s="33">
        <f t="shared" si="1685"/>
        <v>2.0025553413936099</v>
      </c>
      <c r="OP90" s="586">
        <f t="shared" ref="OP90:OP112" si="1688">OL90*(ON90-OK90)/OK90</f>
        <v>5.2421839360990236E-2</v>
      </c>
      <c r="OQ90" s="33">
        <f t="shared" si="1445"/>
        <v>0.23354157893031857</v>
      </c>
      <c r="OR90" s="39">
        <f t="shared" si="1446"/>
        <v>0.49149558015460471</v>
      </c>
      <c r="OS90" s="587">
        <f>OJ90</f>
        <v>13752.274029065698</v>
      </c>
      <c r="OT90" s="284">
        <f t="shared" si="1487"/>
        <v>44.477999999999994</v>
      </c>
      <c r="OU90" s="584">
        <f t="shared" si="1687"/>
        <v>3.2342287468963226E-3</v>
      </c>
      <c r="OV90" s="585">
        <f t="shared" si="1674"/>
        <v>75.55</v>
      </c>
      <c r="OW90" s="284">
        <f t="shared" si="1686"/>
        <v>79.327500000000001</v>
      </c>
      <c r="OX90" s="33">
        <f>OW90/OT90</f>
        <v>1.7835221907459871</v>
      </c>
      <c r="OY90" s="30">
        <f>OU90*(OW90-OT90)/OT90</f>
        <v>2.534089993141855E-3</v>
      </c>
      <c r="OZ90" s="33">
        <f>(1+OY90)*MY90-MY90</f>
        <v>1.1289481356700826E-2</v>
      </c>
      <c r="PA90" s="588">
        <f>OZ90+NS90</f>
        <v>2.6910629432606567E-2</v>
      </c>
      <c r="PB90" s="32">
        <f t="shared" si="1447"/>
        <v>4.455043580636139</v>
      </c>
      <c r="PC90" s="589">
        <f t="shared" si="1448"/>
        <v>1.0549559293541322</v>
      </c>
      <c r="PD90" s="590">
        <f t="shared" si="1474"/>
        <v>4.6998746409231584</v>
      </c>
      <c r="PE90" s="591">
        <f t="shared" si="1450"/>
        <v>0.50201090932908665</v>
      </c>
      <c r="PF90" s="592">
        <f t="shared" si="1451"/>
        <v>0.62572717927059929</v>
      </c>
      <c r="PG90" s="592">
        <f t="shared" si="1452"/>
        <v>0.26361830996260865</v>
      </c>
      <c r="PH90" s="592">
        <f t="shared" si="1453"/>
        <v>2.1478213877006137E-2</v>
      </c>
      <c r="PI90" s="593">
        <f t="shared" si="1475"/>
        <v>0.49149558015460471</v>
      </c>
      <c r="PJ90" s="593">
        <f t="shared" si="1476"/>
        <v>2.6910629432606567E-2</v>
      </c>
      <c r="PK90" s="592">
        <f t="shared" si="1454"/>
        <v>0.69090536869785668</v>
      </c>
      <c r="PL90" s="592">
        <f t="shared" si="1455"/>
        <v>3.2653238558667481E-2</v>
      </c>
      <c r="PM90" s="592">
        <f t="shared" si="1456"/>
        <v>1.1085976053868589E-3</v>
      </c>
      <c r="PN90" s="592">
        <f t="shared" si="1457"/>
        <v>3.2986429985771434E-2</v>
      </c>
      <c r="PO90" s="592">
        <f t="shared" si="1458"/>
        <v>0.15389912092807292</v>
      </c>
      <c r="PP90" s="592">
        <f t="shared" si="1459"/>
        <v>0.99267762694692285</v>
      </c>
      <c r="PQ90" s="592">
        <f t="shared" si="1460"/>
        <v>0.24528597240770031</v>
      </c>
      <c r="PR90" s="592">
        <f t="shared" si="1461"/>
        <v>4.0312640195885782E-4</v>
      </c>
      <c r="PS90" s="592">
        <f t="shared" si="1462"/>
        <v>0.32572613304354148</v>
      </c>
      <c r="PT90" s="594">
        <f t="shared" si="1463"/>
        <v>0.29337523902555879</v>
      </c>
      <c r="PU90" s="334"/>
      <c r="PV90" s="310">
        <f t="shared" si="1477"/>
        <v>4.7002616756279485</v>
      </c>
      <c r="PW90" s="281">
        <f t="shared" si="1478"/>
        <v>-3.8703470479006796E-4</v>
      </c>
      <c r="PX90" s="4"/>
      <c r="QA90" s="133">
        <f t="shared" si="1479"/>
        <v>796.2782063792489</v>
      </c>
      <c r="QB90" s="323">
        <f t="shared" si="1480"/>
        <v>48.220921995513429</v>
      </c>
      <c r="QC90" s="258"/>
      <c r="QD90" s="323">
        <f>G90</f>
        <v>3086.9</v>
      </c>
      <c r="QF90" s="133">
        <f t="shared" si="1464"/>
        <v>1517.1977063792492</v>
      </c>
      <c r="QH90" s="133">
        <f t="shared" si="1481"/>
        <v>83.070421995513215</v>
      </c>
      <c r="QJ90" s="390">
        <f>'лист 1'!E227</f>
        <v>1371.43</v>
      </c>
      <c r="QK90" s="390">
        <f>'лист 1'!F227</f>
        <v>75.55</v>
      </c>
      <c r="QM90" s="389">
        <f t="shared" si="1482"/>
        <v>0</v>
      </c>
      <c r="QN90" s="389">
        <f t="shared" si="1483"/>
        <v>0</v>
      </c>
      <c r="QP90" s="4">
        <f t="shared" si="1484"/>
        <v>13752.274029065698</v>
      </c>
      <c r="QQ90" s="4">
        <f t="shared" si="1485"/>
        <v>14508.043029065699</v>
      </c>
      <c r="QS90" s="395">
        <f t="shared" si="1486"/>
        <v>14.689863617221164</v>
      </c>
      <c r="QU90" s="5">
        <v>3</v>
      </c>
    </row>
    <row r="91" spans="1:463" ht="15.05" customHeight="1" x14ac:dyDescent="0.3">
      <c r="A91" s="452">
        <f t="shared" si="1676"/>
        <v>79</v>
      </c>
      <c r="B91" s="25" t="s">
        <v>483</v>
      </c>
      <c r="C91" s="26">
        <v>9</v>
      </c>
      <c r="D91" s="256">
        <v>4074.6</v>
      </c>
      <c r="E91" s="27">
        <v>4074.6</v>
      </c>
      <c r="F91" s="28">
        <v>500.7</v>
      </c>
      <c r="G91" s="311">
        <f t="shared" si="1465"/>
        <v>3573.9</v>
      </c>
      <c r="H91" s="27"/>
      <c r="I91" s="257"/>
      <c r="J91" s="32">
        <v>3.512192157547807</v>
      </c>
      <c r="K91" s="33">
        <v>4.0827921575478072</v>
      </c>
      <c r="L91" s="33">
        <v>2.8434000000000004</v>
      </c>
      <c r="M91" s="122">
        <v>3.2183000000000002</v>
      </c>
      <c r="N91" s="1">
        <v>0.37490000000000001</v>
      </c>
      <c r="O91" s="2">
        <v>0.66979999999999995</v>
      </c>
      <c r="P91" s="2">
        <v>0.29389215754780701</v>
      </c>
      <c r="Q91" s="2">
        <v>2.1899999999999999E-2</v>
      </c>
      <c r="R91" s="2">
        <v>0.26050000000000001</v>
      </c>
      <c r="S91" s="2">
        <v>0</v>
      </c>
      <c r="T91" s="2">
        <v>0.5756</v>
      </c>
      <c r="U91" s="2">
        <v>3.3099999999999997E-2</v>
      </c>
      <c r="V91" s="2">
        <v>1.1000000000000001E-3</v>
      </c>
      <c r="W91" s="2">
        <v>2.5600000000000001E-2</v>
      </c>
      <c r="X91" s="2">
        <v>0.11890000000000001</v>
      </c>
      <c r="Y91" s="2">
        <v>0.84550000000000003</v>
      </c>
      <c r="Z91" s="2">
        <v>0.20219999999999999</v>
      </c>
      <c r="AA91" s="2">
        <v>2.0000000000000001E-4</v>
      </c>
      <c r="AB91" s="2">
        <v>0.34949999999999998</v>
      </c>
      <c r="AC91" s="3">
        <v>0.31009999999999999</v>
      </c>
      <c r="AD91" s="123">
        <v>589.26</v>
      </c>
      <c r="AE91" s="60">
        <v>129.63720000000001</v>
      </c>
      <c r="AF91" s="60">
        <v>396.60321077999998</v>
      </c>
      <c r="AG91" s="60">
        <f t="shared" si="1344"/>
        <v>39.25340618373972</v>
      </c>
      <c r="AH91" s="60">
        <f t="shared" si="1345"/>
        <v>124.11300878149319</v>
      </c>
      <c r="AI91" s="60">
        <v>14.408448709749999</v>
      </c>
      <c r="AJ91" s="60">
        <v>82.483346814267463</v>
      </c>
      <c r="AK91" s="60">
        <f t="shared" si="1346"/>
        <v>1.5956403441220042</v>
      </c>
      <c r="AL91" s="60">
        <f t="shared" si="1347"/>
        <v>48.274863423292693</v>
      </c>
      <c r="AM91" s="60">
        <v>60.619610315200873</v>
      </c>
      <c r="AN91" s="124">
        <v>1527.6141799430618</v>
      </c>
      <c r="AO91" s="123">
        <v>1021.35</v>
      </c>
      <c r="AP91" s="60">
        <v>224.697</v>
      </c>
      <c r="AQ91" s="60">
        <v>687.42268154999999</v>
      </c>
      <c r="AR91" s="60">
        <f t="shared" si="1348"/>
        <v>68.036972483729699</v>
      </c>
      <c r="AS91" s="60">
        <f t="shared" si="1349"/>
        <v>215.12205396425699</v>
      </c>
      <c r="AT91" s="125">
        <v>85.202266803066706</v>
      </c>
      <c r="AU91" s="126">
        <v>8.4199875222456324</v>
      </c>
      <c r="AV91" s="60">
        <v>147.36305222977387</v>
      </c>
      <c r="AW91" s="60">
        <f t="shared" si="1350"/>
        <v>2.8507382453849757</v>
      </c>
      <c r="AX91" s="60">
        <f t="shared" si="1351"/>
        <v>86.246878852415293</v>
      </c>
      <c r="AY91" s="60">
        <v>108.30175002914206</v>
      </c>
      <c r="AZ91" s="124">
        <v>2729.2041007343796</v>
      </c>
      <c r="BA91" s="127">
        <v>152</v>
      </c>
      <c r="BB91" s="60">
        <v>774.76933333333318</v>
      </c>
      <c r="BC91" s="60">
        <v>80.79735934321279</v>
      </c>
      <c r="BD91" s="61">
        <v>64.637887474570235</v>
      </c>
      <c r="BE91" s="61">
        <v>16.159471868642555</v>
      </c>
      <c r="BF91" s="60">
        <v>30.299014999999997</v>
      </c>
      <c r="BG91" s="61">
        <v>24.239211999999998</v>
      </c>
      <c r="BH91" s="61">
        <v>6.0598029999999987</v>
      </c>
      <c r="BI91" s="60">
        <v>64.668196660387849</v>
      </c>
      <c r="BJ91" s="61">
        <f t="shared" si="1352"/>
        <v>37.848226123031878</v>
      </c>
      <c r="BK91" s="60">
        <f t="shared" si="1353"/>
        <v>1.2510062643952029</v>
      </c>
      <c r="BL91" s="60">
        <v>47.52669521684669</v>
      </c>
      <c r="BM91" s="124">
        <v>1197.6727194645366</v>
      </c>
      <c r="BN91" s="123">
        <v>32.54</v>
      </c>
      <c r="BO91" s="60">
        <v>7.1588000000000003</v>
      </c>
      <c r="BP91" s="60">
        <v>21.90114462</v>
      </c>
      <c r="BQ91" s="60">
        <f t="shared" si="1354"/>
        <v>2.1676438876198802</v>
      </c>
      <c r="BR91" s="60">
        <f t="shared" si="1355"/>
        <v>6.8537441973827997</v>
      </c>
      <c r="BS91" s="60">
        <v>4.2624111383833299</v>
      </c>
      <c r="BT91" s="60">
        <v>4.8079519703619829</v>
      </c>
      <c r="BU91" s="60">
        <f t="shared" si="1356"/>
        <v>9.3009830866652557E-2</v>
      </c>
      <c r="BV91" s="60">
        <f t="shared" si="1357"/>
        <v>2.8139404337898171</v>
      </c>
      <c r="BW91" s="60">
        <v>3.5335153864372657</v>
      </c>
      <c r="BX91" s="124">
        <v>89.044587738219107</v>
      </c>
      <c r="BY91" s="59">
        <v>688.58</v>
      </c>
      <c r="BZ91" s="60">
        <v>50.26634</v>
      </c>
      <c r="CA91" s="61">
        <f t="shared" si="1358"/>
        <v>29.419280279119999</v>
      </c>
      <c r="CB91" s="61">
        <f t="shared" si="1359"/>
        <v>0.97240234730000008</v>
      </c>
      <c r="CC91" s="60">
        <v>36.942317000000003</v>
      </c>
      <c r="CD91" s="62">
        <v>930.94638840000005</v>
      </c>
      <c r="CE91" s="123"/>
      <c r="CF91" s="60">
        <v>0</v>
      </c>
      <c r="CG91" s="61">
        <f t="shared" si="1360"/>
        <v>0</v>
      </c>
      <c r="CH91" s="61">
        <f t="shared" si="1361"/>
        <v>0</v>
      </c>
      <c r="CI91" s="60">
        <v>0</v>
      </c>
      <c r="CJ91" s="124">
        <v>0</v>
      </c>
      <c r="CK91" s="128">
        <v>865.25631985063887</v>
      </c>
      <c r="CL91" s="129">
        <v>190.35639036714053</v>
      </c>
      <c r="CM91" s="129">
        <v>93.500811441276113</v>
      </c>
      <c r="CN91" s="130">
        <v>64.79160772229946</v>
      </c>
      <c r="CO91" s="131">
        <f t="shared" si="1489"/>
        <v>31.58266918423487</v>
      </c>
      <c r="CP91" s="129">
        <v>582.36336184443189</v>
      </c>
      <c r="CQ91" s="131">
        <f t="shared" si="1362"/>
        <v>57.638831375190804</v>
      </c>
      <c r="CR91" s="129">
        <v>182.2447904555965</v>
      </c>
      <c r="CS91" s="129">
        <v>126.39781249575455</v>
      </c>
      <c r="CT91" s="131">
        <f t="shared" si="1363"/>
        <v>2.445165682730372</v>
      </c>
      <c r="CU91" s="131">
        <f t="shared" si="1364"/>
        <v>73.976594923765276</v>
      </c>
      <c r="CV91" s="129">
        <f t="shared" si="1490"/>
        <v>1857.8746959992418</v>
      </c>
      <c r="CW91" s="124">
        <f t="shared" si="1491"/>
        <v>2340.9221169590446</v>
      </c>
      <c r="CX91" s="123">
        <v>99.912130000000005</v>
      </c>
      <c r="CY91" s="60">
        <v>7.2935854899999999</v>
      </c>
      <c r="CZ91" s="60">
        <f t="shared" si="1365"/>
        <v>0.14109441130405001</v>
      </c>
      <c r="DA91" s="60">
        <f t="shared" si="1366"/>
        <v>4.26870219256132</v>
      </c>
      <c r="DB91" s="60">
        <v>5.3602857745000003</v>
      </c>
      <c r="DC91" s="124">
        <v>135.07920151740001</v>
      </c>
      <c r="DD91" s="123">
        <v>3.3460200000000002</v>
      </c>
      <c r="DE91" s="60">
        <v>0.24425946000000001</v>
      </c>
      <c r="DF91" s="60">
        <f t="shared" si="1367"/>
        <v>4.7251992537000005E-3</v>
      </c>
      <c r="DG91" s="60">
        <f t="shared" si="1368"/>
        <v>0.14295724563528001</v>
      </c>
      <c r="DH91" s="60">
        <v>0.17951397299999999</v>
      </c>
      <c r="DI91" s="124">
        <v>4.5237521196000001</v>
      </c>
      <c r="DJ91" s="59">
        <v>40.415398781840004</v>
      </c>
      <c r="DK91" s="60">
        <v>8.8913877320048016</v>
      </c>
      <c r="DL91" s="60">
        <v>0.66071913276809313</v>
      </c>
      <c r="DM91" s="60">
        <v>27.201705396313759</v>
      </c>
      <c r="DN91" s="60">
        <f t="shared" si="1369"/>
        <v>2.6922615898947582</v>
      </c>
      <c r="DO91" s="60">
        <f t="shared" si="1370"/>
        <v>8.5125016867224268</v>
      </c>
      <c r="DP91" s="60">
        <v>5.6333524061336462</v>
      </c>
      <c r="DQ91" s="60">
        <f t="shared" si="1371"/>
        <v>0.10897720229665539</v>
      </c>
      <c r="DR91" s="60">
        <f t="shared" si="1372"/>
        <v>3.2970208960330267</v>
      </c>
      <c r="DS91" s="60">
        <v>4.1401281724530152</v>
      </c>
      <c r="DT91" s="62">
        <v>104.33122994581598</v>
      </c>
      <c r="DU91" s="123">
        <v>186.27</v>
      </c>
      <c r="DV91" s="60">
        <v>40.979399999999998</v>
      </c>
      <c r="DW91" s="60">
        <v>125.36958231</v>
      </c>
      <c r="DX91" s="60">
        <f t="shared" si="1373"/>
        <v>12.40832903954994</v>
      </c>
      <c r="DY91" s="60">
        <f t="shared" si="1374"/>
        <v>39.233157088091396</v>
      </c>
      <c r="DZ91" s="60">
        <v>3.6023233826666701</v>
      </c>
      <c r="EA91" s="60">
        <v>2.0158155638291699</v>
      </c>
      <c r="EB91" s="60"/>
      <c r="EC91" s="60">
        <v>26.151309851724193</v>
      </c>
      <c r="ED91" s="60">
        <f t="shared" si="1375"/>
        <v>0.50589708908160458</v>
      </c>
      <c r="EE91" s="60">
        <f t="shared" si="1376"/>
        <v>15.305524814298915</v>
      </c>
      <c r="EF91" s="60">
        <v>19.219421555411003</v>
      </c>
      <c r="EG91" s="124">
        <v>484.32942319635714</v>
      </c>
      <c r="EH91" s="128">
        <v>766.34215591269879</v>
      </c>
      <c r="EI91" s="129">
        <v>168.59527430079373</v>
      </c>
      <c r="EJ91" s="129">
        <v>1097.3574567437854</v>
      </c>
      <c r="EK91" s="129">
        <v>515.78888706350949</v>
      </c>
      <c r="EL91" s="129">
        <f t="shared" si="1377"/>
        <v>51.04968930822379</v>
      </c>
      <c r="EM91" s="129">
        <v>161.41097431765465</v>
      </c>
      <c r="EN91" s="129">
        <v>186.01011550351751</v>
      </c>
      <c r="EO91" s="129">
        <f t="shared" si="1378"/>
        <v>3.5983656844155463</v>
      </c>
      <c r="EP91" s="129">
        <f t="shared" si="1379"/>
        <v>108.86576828051268</v>
      </c>
      <c r="EQ91" s="129">
        <v>2734.0938895243048</v>
      </c>
      <c r="ER91" s="124">
        <v>3444.9583008006243</v>
      </c>
      <c r="ES91" s="123">
        <v>309</v>
      </c>
      <c r="ET91" s="60">
        <v>67.98</v>
      </c>
      <c r="EU91" s="60">
        <v>207.973377</v>
      </c>
      <c r="EV91" s="60">
        <f t="shared" si="1380"/>
        <v>20.583957015198003</v>
      </c>
      <c r="EW91" s="60">
        <f t="shared" si="1381"/>
        <v>65.083188598380005</v>
      </c>
      <c r="EX91" s="60">
        <v>24.297106674199998</v>
      </c>
      <c r="EY91" s="60">
        <v>44.475285308216598</v>
      </c>
      <c r="EZ91" s="60">
        <f t="shared" si="1382"/>
        <v>0.86037439428745011</v>
      </c>
      <c r="FA91" s="60">
        <f t="shared" si="1383"/>
        <v>26.029961281769314</v>
      </c>
      <c r="FB91" s="60">
        <v>32.686288449120802</v>
      </c>
      <c r="FC91" s="124">
        <v>823.6944689178448</v>
      </c>
      <c r="FD91" s="123">
        <v>0.83333333333333293</v>
      </c>
      <c r="FE91" s="60">
        <v>6.0833333333333302E-2</v>
      </c>
      <c r="FF91" s="60">
        <f t="shared" si="1384"/>
        <v>1.1768208333333328E-3</v>
      </c>
      <c r="FG91" s="60">
        <f t="shared" si="1385"/>
        <v>3.5603803333333316E-2</v>
      </c>
      <c r="FH91" s="60">
        <v>4.4708333333333301E-2</v>
      </c>
      <c r="FI91" s="124">
        <v>1.1266499999999995</v>
      </c>
      <c r="FJ91" s="123">
        <v>1053.43044333333</v>
      </c>
      <c r="FK91" s="60">
        <v>76.900422363333107</v>
      </c>
      <c r="FL91" s="60">
        <f t="shared" si="1386"/>
        <v>1.487638670618679</v>
      </c>
      <c r="FM91" s="60">
        <f t="shared" si="1387"/>
        <v>45.007356395743244</v>
      </c>
      <c r="FN91" s="60">
        <v>56.516500000000001</v>
      </c>
      <c r="FO91" s="124">
        <v>1424.2168388359955</v>
      </c>
      <c r="FP91" s="123">
        <v>819.73616666666851</v>
      </c>
      <c r="FQ91" s="60">
        <v>59.840740166666798</v>
      </c>
      <c r="FR91" s="60">
        <f t="shared" si="1388"/>
        <v>1.1576191185241693</v>
      </c>
      <c r="FS91" s="60">
        <f t="shared" si="1389"/>
        <v>35.022870315864743</v>
      </c>
      <c r="FT91" s="60">
        <v>43.978845341666698</v>
      </c>
      <c r="FU91" s="62">
        <v>1108.2669026100023</v>
      </c>
      <c r="FV91" s="132">
        <f t="shared" si="1492"/>
        <v>4648.7293269451166</v>
      </c>
      <c r="FW91" s="133">
        <f t="shared" si="1493"/>
        <v>1308.3573110852208</v>
      </c>
      <c r="FX91" s="133">
        <f t="shared" si="1494"/>
        <v>128.87975618105074</v>
      </c>
      <c r="FY91" s="133">
        <f t="shared" si="1495"/>
        <v>774.76933333333318</v>
      </c>
      <c r="FZ91" s="133">
        <f t="shared" si="1496"/>
        <v>688.58</v>
      </c>
      <c r="GA91" s="133">
        <f t="shared" si="1497"/>
        <v>0</v>
      </c>
      <c r="GB91" s="133">
        <f t="shared" si="1498"/>
        <v>99.912130000000005</v>
      </c>
      <c r="GC91" s="133">
        <f t="shared" si="1499"/>
        <v>3.3460200000000002</v>
      </c>
      <c r="GD91" s="133">
        <f t="shared" si="1500"/>
        <v>1053.43044333333</v>
      </c>
      <c r="GE91" s="133">
        <f t="shared" si="1501"/>
        <v>819.73616666666851</v>
      </c>
      <c r="GF91" s="133">
        <f t="shared" si="1502"/>
        <v>2564.6239505642548</v>
      </c>
      <c r="GG91" s="134">
        <f t="shared" si="1503"/>
        <v>979.13957128928519</v>
      </c>
      <c r="GH91" s="134">
        <f t="shared" si="1504"/>
        <v>253.83109088314654</v>
      </c>
      <c r="GI91" s="133">
        <f t="shared" si="1505"/>
        <v>882.59660405347097</v>
      </c>
      <c r="GJ91" s="134">
        <f t="shared" si="1506"/>
        <v>630.19777009862344</v>
      </c>
      <c r="GK91" s="135">
        <f t="shared" si="1507"/>
        <v>17.073831305414394</v>
      </c>
      <c r="GL91" s="132">
        <f t="shared" si="1508"/>
        <v>12972.961042162447</v>
      </c>
      <c r="GM91" s="136">
        <f t="shared" si="1509"/>
        <v>16345.930913124685</v>
      </c>
      <c r="GN91" s="114">
        <f t="shared" si="1510"/>
        <v>14306.717622114682</v>
      </c>
      <c r="GO91" s="115">
        <f t="shared" si="1511"/>
        <v>7786.1035282050007</v>
      </c>
      <c r="GP91" s="115">
        <f t="shared" si="1512"/>
        <v>501.04486769877224</v>
      </c>
      <c r="GQ91" s="30">
        <f t="shared" si="1513"/>
        <v>0.54422710602532554</v>
      </c>
      <c r="GR91" s="31">
        <f t="shared" si="1514"/>
        <v>3.5021650733098944E-2</v>
      </c>
      <c r="GS91" s="137">
        <f t="shared" si="1390"/>
        <v>1.0907052412127256</v>
      </c>
      <c r="GT91" s="116">
        <f t="shared" si="1515"/>
        <v>16345.930913124685</v>
      </c>
      <c r="GU91" s="115">
        <f t="shared" si="1516"/>
        <v>7885.1640020996119</v>
      </c>
      <c r="GV91" s="115">
        <f t="shared" si="1517"/>
        <v>503.7286947457107</v>
      </c>
      <c r="GW91" s="24">
        <f t="shared" si="1518"/>
        <v>0.48239308265816511</v>
      </c>
      <c r="GX91" s="117">
        <f t="shared" si="1519"/>
        <v>3.0816763965474146E-2</v>
      </c>
      <c r="GY91" s="137">
        <f t="shared" si="1391"/>
        <v>1.0803645127907864</v>
      </c>
      <c r="GZ91" s="114">
        <f t="shared" si="1520"/>
        <v>11581.430722707082</v>
      </c>
      <c r="HA91" s="115">
        <f t="shared" si="1521"/>
        <v>6557.1181258554798</v>
      </c>
      <c r="HB91" s="115">
        <f t="shared" si="1522"/>
        <v>336.01365584256996</v>
      </c>
      <c r="HC91" s="30">
        <f t="shared" si="1523"/>
        <v>0.56617513698020872</v>
      </c>
      <c r="HD91" s="31">
        <f t="shared" si="1524"/>
        <v>2.9013138694838993E-2</v>
      </c>
      <c r="HE91" s="137">
        <f t="shared" si="1392"/>
        <v>1.0932137791486294</v>
      </c>
      <c r="HF91" s="114">
        <f t="shared" si="1525"/>
        <v>13109.044902650145</v>
      </c>
      <c r="HG91" s="115">
        <f t="shared" si="1526"/>
        <v>7727.9232350086768</v>
      </c>
      <c r="HH91" s="115">
        <f t="shared" si="1527"/>
        <v>387.48345446767576</v>
      </c>
      <c r="HI91" s="30">
        <f t="shared" si="1528"/>
        <v>0.58951077613948732</v>
      </c>
      <c r="HJ91" s="31">
        <f t="shared" si="1529"/>
        <v>2.955848098356437E-2</v>
      </c>
      <c r="HK91" s="138">
        <f t="shared" si="1393"/>
        <v>1.0969549473254119</v>
      </c>
      <c r="HL91" s="29">
        <f t="shared" si="1530"/>
        <v>3.8307663943836241</v>
      </c>
      <c r="HM91" s="30">
        <f t="shared" si="1531"/>
        <v>4.4109037601151799</v>
      </c>
      <c r="HN91" s="30">
        <f t="shared" si="1532"/>
        <v>3.1084440596312133</v>
      </c>
      <c r="HO91" s="31">
        <f t="shared" si="1533"/>
        <v>3.5303301069773734</v>
      </c>
      <c r="HR91" s="32">
        <f t="shared" si="1534"/>
        <v>929.21040408983868</v>
      </c>
      <c r="HS91" s="33">
        <f t="shared" si="1394"/>
        <v>1074.8176744107166</v>
      </c>
      <c r="HT91" s="33">
        <f t="shared" si="1535"/>
        <v>40.849046527861724</v>
      </c>
      <c r="HU91" s="33">
        <f t="shared" si="1395"/>
        <v>47.176563835027508</v>
      </c>
      <c r="HV91" s="33">
        <f t="shared" si="1536"/>
        <v>1212.3922063040172</v>
      </c>
      <c r="HW91" s="30">
        <f t="shared" si="1537"/>
        <v>0.76642723308370686</v>
      </c>
      <c r="HX91" s="31">
        <f t="shared" si="1538"/>
        <v>3.3692930650214434E-2</v>
      </c>
      <c r="HY91" s="139">
        <f t="shared" si="1396"/>
        <v>1.1253181823819349</v>
      </c>
      <c r="HZ91" s="32">
        <f t="shared" si="1539"/>
        <v>1613.7170980363403</v>
      </c>
      <c r="IA91" s="33">
        <f t="shared" si="1397"/>
        <v>1866.5865672986349</v>
      </c>
      <c r="IB91" s="33">
        <f t="shared" si="1540"/>
        <v>79.307698251360307</v>
      </c>
      <c r="IC91" s="33">
        <f t="shared" si="1398"/>
        <v>91.592460710496027</v>
      </c>
      <c r="ID91" s="33">
        <f t="shared" si="1541"/>
        <v>2166.0350005828409</v>
      </c>
      <c r="IE91" s="30">
        <f t="shared" si="1542"/>
        <v>0.74500970556898582</v>
      </c>
      <c r="IF91" s="31">
        <f t="shared" si="1543"/>
        <v>3.6614227484791352E-2</v>
      </c>
      <c r="IG91" s="139">
        <f t="shared" si="1399"/>
        <v>1.1224145647000543</v>
      </c>
      <c r="IH91" s="32">
        <f t="shared" si="1544"/>
        <v>46.174835870098889</v>
      </c>
      <c r="II91" s="33">
        <f t="shared" si="1400"/>
        <v>53.410432650943385</v>
      </c>
      <c r="IJ91" s="33">
        <f t="shared" si="1545"/>
        <v>90.128105738965431</v>
      </c>
      <c r="IK91" s="33">
        <f t="shared" si="1401"/>
        <v>104.08894931793118</v>
      </c>
      <c r="IL91" s="33">
        <f t="shared" si="1546"/>
        <v>950.5339043369338</v>
      </c>
      <c r="IM91" s="30">
        <f t="shared" si="1547"/>
        <v>4.857778945013979E-2</v>
      </c>
      <c r="IN91" s="31">
        <f t="shared" si="1548"/>
        <v>9.481840187682343E-2</v>
      </c>
      <c r="IO91" s="139">
        <f t="shared" si="1402"/>
        <v>1.0222995100575569</v>
      </c>
      <c r="IP91" s="32">
        <f t="shared" si="1549"/>
        <v>51.493375250030589</v>
      </c>
      <c r="IQ91" s="33">
        <f t="shared" si="1403"/>
        <v>59.562387151710382</v>
      </c>
      <c r="IR91" s="33">
        <f t="shared" si="1550"/>
        <v>2.260653718486533</v>
      </c>
      <c r="IS91" s="33">
        <f t="shared" si="1404"/>
        <v>2.6108289794800972</v>
      </c>
      <c r="IT91" s="33">
        <f t="shared" si="1551"/>
        <v>70.670307728745328</v>
      </c>
      <c r="IU91" s="30">
        <f t="shared" si="1552"/>
        <v>0.72864229554055737</v>
      </c>
      <c r="IV91" s="31">
        <f t="shared" si="1553"/>
        <v>3.198873460638698E-2</v>
      </c>
      <c r="IW91" s="139">
        <f t="shared" si="1405"/>
        <v>1.1191333027017347</v>
      </c>
      <c r="IX91" s="32">
        <f t="shared" si="1554"/>
        <v>35.891521940526395</v>
      </c>
      <c r="IY91" s="33">
        <f t="shared" si="1406"/>
        <v>41.515723428606883</v>
      </c>
      <c r="IZ91" s="33">
        <f t="shared" si="1555"/>
        <v>0.97240234730000008</v>
      </c>
      <c r="JA91" s="33">
        <f t="shared" si="1407"/>
        <v>1.12302747089677</v>
      </c>
      <c r="JB91" s="33">
        <f t="shared" si="1556"/>
        <v>738.84633999999994</v>
      </c>
      <c r="JC91" s="30">
        <f t="shared" si="1557"/>
        <v>4.857778945013979E-2</v>
      </c>
      <c r="JD91" s="31">
        <f t="shared" si="1558"/>
        <v>1.3161090400745576E-3</v>
      </c>
      <c r="JE91" s="139">
        <f t="shared" si="1559"/>
        <v>1.0078160048971445</v>
      </c>
      <c r="JF91" s="32">
        <f t="shared" si="1560"/>
        <v>0</v>
      </c>
      <c r="JG91" s="33">
        <f t="shared" si="1408"/>
        <v>0</v>
      </c>
      <c r="JH91" s="33">
        <f t="shared" si="1561"/>
        <v>0</v>
      </c>
      <c r="JI91" s="33">
        <f t="shared" si="1409"/>
        <v>0</v>
      </c>
      <c r="JJ91" s="33">
        <f t="shared" si="1562"/>
        <v>0</v>
      </c>
      <c r="JK91" s="30"/>
      <c r="JL91" s="31"/>
      <c r="JM91" s="139"/>
      <c r="JN91" s="32">
        <f t="shared" si="1563"/>
        <v>1368.2028003806006</v>
      </c>
      <c r="JO91" s="33">
        <f t="shared" si="1410"/>
        <v>1582.6001792002407</v>
      </c>
      <c r="JP91" s="33">
        <f t="shared" si="1564"/>
        <v>91.666666242156055</v>
      </c>
      <c r="JQ91" s="33">
        <f t="shared" si="1411"/>
        <v>105.86583284306603</v>
      </c>
      <c r="JR91" s="33">
        <f t="shared" si="1565"/>
        <v>1857.8746959992418</v>
      </c>
      <c r="JS91" s="30">
        <f t="shared" si="1566"/>
        <v>0.73643438027704267</v>
      </c>
      <c r="JT91" s="31">
        <f t="shared" si="1567"/>
        <v>4.9339531045635959E-2</v>
      </c>
      <c r="JU91" s="139">
        <f t="shared" si="1412"/>
        <v>1.1230419607483817</v>
      </c>
      <c r="JV91" s="32">
        <f t="shared" si="1568"/>
        <v>5.2078166749248105</v>
      </c>
      <c r="JW91" s="33">
        <f t="shared" si="1413"/>
        <v>6.0238815478855283</v>
      </c>
      <c r="JX91" s="33">
        <f t="shared" si="1569"/>
        <v>0.14109441130405001</v>
      </c>
      <c r="JY91" s="33">
        <f t="shared" si="1414"/>
        <v>0.16294993561504736</v>
      </c>
      <c r="JZ91" s="33">
        <f t="shared" si="1570"/>
        <v>107.20571549000002</v>
      </c>
      <c r="KA91" s="30">
        <f t="shared" si="1571"/>
        <v>4.857778945013979E-2</v>
      </c>
      <c r="KB91" s="31">
        <f t="shared" si="1572"/>
        <v>1.3161090400745572E-3</v>
      </c>
      <c r="KC91" s="139">
        <f t="shared" si="1415"/>
        <v>1.0078160048971445</v>
      </c>
      <c r="KD91" s="32">
        <f t="shared" si="1573"/>
        <v>0.17440783967504161</v>
      </c>
      <c r="KE91" s="33">
        <f t="shared" si="1416"/>
        <v>0.20173754815212064</v>
      </c>
      <c r="KF91" s="33">
        <f t="shared" si="1574"/>
        <v>4.7251992537000005E-3</v>
      </c>
      <c r="KG91" s="33">
        <f t="shared" si="1417"/>
        <v>5.4571326180981308E-3</v>
      </c>
      <c r="KH91" s="33">
        <f t="shared" si="1575"/>
        <v>3.5902794600000005</v>
      </c>
      <c r="KI91" s="30">
        <f t="shared" si="1576"/>
        <v>4.857778945013979E-2</v>
      </c>
      <c r="KJ91" s="31">
        <f t="shared" si="1577"/>
        <v>1.3161090400745572E-3</v>
      </c>
      <c r="KK91" s="139">
        <f t="shared" si="1418"/>
        <v>1.0078160048971445</v>
      </c>
      <c r="KL91" s="32">
        <f t="shared" si="1578"/>
        <v>63.714404064806459</v>
      </c>
      <c r="KM91" s="33">
        <f t="shared" si="1419"/>
        <v>73.698451181761641</v>
      </c>
      <c r="KN91" s="33">
        <f t="shared" si="1579"/>
        <v>2.8012387921914135</v>
      </c>
      <c r="KO91" s="33">
        <f t="shared" si="1420"/>
        <v>3.2351506811018633</v>
      </c>
      <c r="KP91" s="33">
        <f t="shared" si="1580"/>
        <v>82.802563449060301</v>
      </c>
      <c r="KQ91" s="30">
        <f t="shared" si="1581"/>
        <v>0.76947381108560997</v>
      </c>
      <c r="KR91" s="31">
        <f t="shared" si="1582"/>
        <v>3.3830339007737617E-2</v>
      </c>
      <c r="KS91" s="139">
        <f t="shared" si="1421"/>
        <v>1.1258168657094136</v>
      </c>
      <c r="KT91" s="32">
        <f t="shared" si="1583"/>
        <v>293.78659192091618</v>
      </c>
      <c r="KU91" s="33">
        <f t="shared" si="1422"/>
        <v>339.82295087492378</v>
      </c>
      <c r="KV91" s="33">
        <f t="shared" si="1584"/>
        <v>12.914226128631546</v>
      </c>
      <c r="KW91" s="33">
        <f t="shared" si="1423"/>
        <v>14.914639755956573</v>
      </c>
      <c r="KX91" s="33">
        <f t="shared" si="1585"/>
        <v>384.38843110821995</v>
      </c>
      <c r="KY91" s="30">
        <f t="shared" si="1586"/>
        <v>0.76429613418361197</v>
      </c>
      <c r="KZ91" s="31">
        <f t="shared" si="1587"/>
        <v>3.3596812712075874E-2</v>
      </c>
      <c r="LA91" s="139">
        <f t="shared" si="1424"/>
        <v>1.1249693505156726</v>
      </c>
      <c r="LB91" s="32">
        <f t="shared" si="1588"/>
        <v>1264.6750561832566</v>
      </c>
      <c r="LC91" s="33">
        <f t="shared" si="1425"/>
        <v>1462.8496374871729</v>
      </c>
      <c r="LD91" s="33">
        <f t="shared" si="1589"/>
        <v>54.648054992639338</v>
      </c>
      <c r="LE91" s="33">
        <f t="shared" si="1426"/>
        <v>63.11303871099917</v>
      </c>
      <c r="LF91" s="33">
        <f t="shared" si="1590"/>
        <v>2734.0938895243053</v>
      </c>
      <c r="LG91" s="30">
        <f t="shared" si="1591"/>
        <v>0.46255728855137918</v>
      </c>
      <c r="LH91" s="31">
        <f t="shared" si="1592"/>
        <v>1.9987629247855621E-2</v>
      </c>
      <c r="LI91" s="139">
        <f t="shared" si="1427"/>
        <v>1.0755788108864939</v>
      </c>
      <c r="LJ91" s="32">
        <f t="shared" si="1593"/>
        <v>488.13804285378217</v>
      </c>
      <c r="LK91" s="33">
        <f t="shared" si="1428"/>
        <v>564.62927416896991</v>
      </c>
      <c r="LL91" s="33">
        <f t="shared" si="1594"/>
        <v>21.444331409485454</v>
      </c>
      <c r="LM91" s="33">
        <f t="shared" si="1429"/>
        <v>24.766058344814752</v>
      </c>
      <c r="LN91" s="33">
        <f t="shared" si="1595"/>
        <v>653.72576898241653</v>
      </c>
      <c r="LO91" s="30">
        <f t="shared" si="1596"/>
        <v>0.74670154675654488</v>
      </c>
      <c r="LP91" s="31">
        <f t="shared" si="1597"/>
        <v>3.2803252414029052E-2</v>
      </c>
      <c r="LQ91" s="139">
        <f t="shared" si="1430"/>
        <v>1.1220893561756837</v>
      </c>
      <c r="LR91" s="32">
        <f t="shared" si="1598"/>
        <v>4.3436640066666643E-2</v>
      </c>
      <c r="LS91" s="33">
        <f t="shared" si="1431"/>
        <v>5.0243161565113312E-2</v>
      </c>
      <c r="LT91" s="33">
        <f t="shared" si="1599"/>
        <v>1.1768208333333328E-3</v>
      </c>
      <c r="LU91" s="33">
        <f t="shared" si="1432"/>
        <v>1.359110380416666E-3</v>
      </c>
      <c r="LV91" s="33">
        <f t="shared" si="1600"/>
        <v>0.89416666666666633</v>
      </c>
      <c r="LW91" s="30">
        <f t="shared" si="1601"/>
        <v>4.857778945013979E-2</v>
      </c>
      <c r="LX91" s="31">
        <f t="shared" si="1602"/>
        <v>1.3161090400745572E-3</v>
      </c>
      <c r="LY91" s="139">
        <f t="shared" si="1671"/>
        <v>1.0078160048971445</v>
      </c>
      <c r="LZ91" s="32">
        <f t="shared" si="1603"/>
        <v>54.908974802806753</v>
      </c>
      <c r="MA91" s="33">
        <f t="shared" si="1434"/>
        <v>63.513211154406576</v>
      </c>
      <c r="MB91" s="33">
        <f t="shared" si="1604"/>
        <v>1.487638670618679</v>
      </c>
      <c r="MC91" s="33">
        <f t="shared" si="1435"/>
        <v>1.7180739006975125</v>
      </c>
      <c r="MD91" s="33">
        <f t="shared" si="1605"/>
        <v>1130.3308244730122</v>
      </c>
      <c r="ME91" s="30">
        <f t="shared" si="1606"/>
        <v>4.8577791221792663E-2</v>
      </c>
      <c r="MF91" s="31">
        <f t="shared" si="1607"/>
        <v>1.31610908807362E-3</v>
      </c>
      <c r="MG91" s="139">
        <f t="shared" si="1436"/>
        <v>1.0078160051821974</v>
      </c>
      <c r="MH91" s="32">
        <f t="shared" si="1608"/>
        <v>42.727901785354987</v>
      </c>
      <c r="MI91" s="33">
        <f t="shared" si="1437"/>
        <v>49.42336399512012</v>
      </c>
      <c r="MJ91" s="33">
        <f t="shared" si="1609"/>
        <v>1.1576191185241693</v>
      </c>
      <c r="MK91" s="33">
        <f t="shared" si="1438"/>
        <v>1.3369343199835633</v>
      </c>
      <c r="ML91" s="33">
        <f t="shared" si="1610"/>
        <v>879.5769068333351</v>
      </c>
      <c r="MM91" s="30">
        <f t="shared" si="1611"/>
        <v>4.8577789450139804E-2</v>
      </c>
      <c r="MN91" s="31">
        <f t="shared" si="1612"/>
        <v>1.3161090400745576E-3</v>
      </c>
      <c r="MO91" s="139">
        <f t="shared" si="1613"/>
        <v>1.0078160048971445</v>
      </c>
      <c r="MP91" s="34">
        <v>3.512192157547807</v>
      </c>
      <c r="MQ91" s="35">
        <v>4.0827921575478072</v>
      </c>
      <c r="MR91" s="35">
        <v>2.8434000000000004</v>
      </c>
      <c r="MS91" s="36">
        <v>3.2183000000000002</v>
      </c>
      <c r="MT91" s="34">
        <f t="shared" si="1614"/>
        <v>1.0907052412127256</v>
      </c>
      <c r="MU91" s="35">
        <f t="shared" si="1677"/>
        <v>1.0803645127907864</v>
      </c>
      <c r="MV91" s="35">
        <f t="shared" si="1616"/>
        <v>1.0932137791486294</v>
      </c>
      <c r="MW91" s="36">
        <f t="shared" si="1617"/>
        <v>1.0969549473254119</v>
      </c>
      <c r="MX91" s="41">
        <f t="shared" si="1618"/>
        <v>3.8307663943836241</v>
      </c>
      <c r="MY91" s="271">
        <f t="shared" si="1619"/>
        <v>4.4109037601151799</v>
      </c>
      <c r="MZ91" s="42">
        <f t="shared" si="1620"/>
        <v>3.1084440596312133</v>
      </c>
      <c r="NA91" s="140">
        <f t="shared" si="1621"/>
        <v>3.5303301069773734</v>
      </c>
      <c r="NB91" s="34">
        <f t="shared" si="1622"/>
        <v>1.0907209386954293</v>
      </c>
      <c r="NC91" s="35">
        <f t="shared" si="1678"/>
        <v>1.0803590212642193</v>
      </c>
      <c r="ND91" s="35">
        <f t="shared" si="1624"/>
        <v>1.0932313187428433</v>
      </c>
      <c r="NE91" s="141">
        <f t="shared" si="1679"/>
        <v>1.096969119811201</v>
      </c>
      <c r="NF91" s="37">
        <f t="shared" si="1626"/>
        <v>3.8308215269592694</v>
      </c>
      <c r="NG91" s="38">
        <f t="shared" si="1680"/>
        <v>4.4108813393535797</v>
      </c>
      <c r="NH91" s="38">
        <f t="shared" si="1627"/>
        <v>3.1084939317134008</v>
      </c>
      <c r="NI91" s="39">
        <f t="shared" si="1681"/>
        <v>3.5303757182883881</v>
      </c>
      <c r="NJ91" s="118">
        <f t="shared" si="1628"/>
        <v>-5.5132575645266968E-5</v>
      </c>
      <c r="NK91" s="118">
        <f t="shared" si="1629"/>
        <v>2.2420761600194794E-5</v>
      </c>
      <c r="NL91" s="118">
        <f t="shared" si="1630"/>
        <v>-4.9872082187540911E-5</v>
      </c>
      <c r="NM91" s="118">
        <f t="shared" si="1631"/>
        <v>-4.561131101477045E-5</v>
      </c>
      <c r="NN91" s="119">
        <f t="shared" si="1632"/>
        <v>0.42188178657498743</v>
      </c>
      <c r="NO91" s="120">
        <f t="shared" si="1633"/>
        <v>0.75179327543609631</v>
      </c>
      <c r="NP91" s="120">
        <f t="shared" si="1682"/>
        <v>0.30044580867088144</v>
      </c>
      <c r="NQ91" s="120">
        <f t="shared" si="1635"/>
        <v>2.4509019329167988E-2</v>
      </c>
      <c r="NR91" s="120">
        <f>R91*JE91+0.005</f>
        <v>0.26753606927570617</v>
      </c>
      <c r="NS91" s="120">
        <f t="shared" si="1637"/>
        <v>0</v>
      </c>
      <c r="NT91" s="120">
        <f t="shared" si="1638"/>
        <v>0.64642295260676852</v>
      </c>
      <c r="NU91" s="120">
        <f t="shared" si="1639"/>
        <v>3.3358709762095484E-2</v>
      </c>
      <c r="NV91" s="120">
        <f t="shared" si="1640"/>
        <v>1.1085976053868589E-3</v>
      </c>
      <c r="NW91" s="120">
        <f t="shared" si="1641"/>
        <v>2.8820911762160992E-2</v>
      </c>
      <c r="NX91" s="120">
        <f t="shared" si="1642"/>
        <v>0.13375885577631347</v>
      </c>
      <c r="NY91" s="120">
        <f t="shared" si="1643"/>
        <v>0.90940188460453064</v>
      </c>
      <c r="NZ91" s="120">
        <f t="shared" si="1644"/>
        <v>0.22688646781872324</v>
      </c>
      <c r="OA91" s="120">
        <f t="shared" si="1645"/>
        <v>2.0156320097942891E-4</v>
      </c>
      <c r="OB91" s="120">
        <f t="shared" si="1646"/>
        <v>0.35223169381117797</v>
      </c>
      <c r="OC91" s="121">
        <f t="shared" si="1647"/>
        <v>0.31252374311860448</v>
      </c>
      <c r="OD91" s="4"/>
      <c r="OE91" s="4">
        <f t="shared" si="1441"/>
        <v>17682.193681943521</v>
      </c>
      <c r="OF91" s="4"/>
      <c r="OG91" s="4"/>
      <c r="OH91" s="4">
        <f t="shared" si="1442"/>
        <v>0</v>
      </c>
      <c r="OI91" s="4"/>
      <c r="OJ91" s="583">
        <f t="shared" si="1443"/>
        <v>15764.128948275642</v>
      </c>
      <c r="OK91" s="284">
        <f t="shared" si="1444"/>
        <v>867.61080000000015</v>
      </c>
      <c r="OL91" s="584">
        <f t="shared" si="1683"/>
        <v>5.5037027598972013E-2</v>
      </c>
      <c r="OM91" s="585">
        <f t="shared" si="1672"/>
        <v>1654.72</v>
      </c>
      <c r="ON91" s="284">
        <f t="shared" si="1684"/>
        <v>1737.4560000000001</v>
      </c>
      <c r="OO91" s="33">
        <f t="shared" si="1685"/>
        <v>2.0025753483013351</v>
      </c>
      <c r="OP91" s="586">
        <f t="shared" si="1688"/>
        <v>5.5178767114509544E-2</v>
      </c>
      <c r="OQ91" s="33">
        <f t="shared" si="1445"/>
        <v>0.24338823134391063</v>
      </c>
      <c r="OR91" s="39">
        <f t="shared" si="1446"/>
        <v>0.5109243006196168</v>
      </c>
      <c r="OS91" s="587"/>
      <c r="OT91" s="284">
        <f t="shared" si="1487"/>
        <v>0</v>
      </c>
      <c r="OU91" s="584"/>
      <c r="OV91" s="585">
        <f t="shared" si="1674"/>
        <v>0</v>
      </c>
      <c r="OW91" s="284">
        <f t="shared" si="1686"/>
        <v>0</v>
      </c>
      <c r="OX91" s="33"/>
      <c r="OY91" s="33"/>
      <c r="OZ91" s="33"/>
      <c r="PA91" s="588"/>
      <c r="PB91" s="32">
        <f t="shared" si="1447"/>
        <v>4.4109037601151799</v>
      </c>
      <c r="PC91" s="589">
        <f t="shared" si="1448"/>
        <v>1.0551787671145096</v>
      </c>
      <c r="PD91" s="590">
        <f t="shared" si="1474"/>
        <v>4.6542919914590906</v>
      </c>
      <c r="PE91" s="591">
        <f t="shared" si="1450"/>
        <v>0.42188178657498743</v>
      </c>
      <c r="PF91" s="592">
        <f t="shared" si="1451"/>
        <v>0.75179327543609631</v>
      </c>
      <c r="PG91" s="592">
        <f t="shared" si="1452"/>
        <v>0.30044580867088144</v>
      </c>
      <c r="PH91" s="592">
        <f t="shared" si="1453"/>
        <v>2.4509019329167988E-2</v>
      </c>
      <c r="PI91" s="593">
        <f t="shared" si="1475"/>
        <v>0.5109243006196168</v>
      </c>
      <c r="PJ91" s="593">
        <f t="shared" si="1476"/>
        <v>0</v>
      </c>
      <c r="PK91" s="592">
        <f t="shared" si="1454"/>
        <v>0.64642295260676852</v>
      </c>
      <c r="PL91" s="592">
        <f t="shared" si="1455"/>
        <v>3.3358709762095484E-2</v>
      </c>
      <c r="PM91" s="592">
        <f t="shared" si="1456"/>
        <v>1.1085976053868589E-3</v>
      </c>
      <c r="PN91" s="592">
        <f t="shared" si="1457"/>
        <v>2.8820911762160992E-2</v>
      </c>
      <c r="PO91" s="592">
        <f t="shared" si="1458"/>
        <v>0.13375885577631347</v>
      </c>
      <c r="PP91" s="592">
        <f t="shared" si="1459"/>
        <v>0.90940188460453064</v>
      </c>
      <c r="PQ91" s="592">
        <f t="shared" si="1460"/>
        <v>0.22688646781872324</v>
      </c>
      <c r="PR91" s="592">
        <f t="shared" si="1461"/>
        <v>2.0156320097942891E-4</v>
      </c>
      <c r="PS91" s="592">
        <f t="shared" si="1462"/>
        <v>0.35223169381117797</v>
      </c>
      <c r="PT91" s="594">
        <f t="shared" si="1463"/>
        <v>0.31252374311860448</v>
      </c>
      <c r="PU91" s="334"/>
      <c r="PV91" s="310">
        <f t="shared" si="1477"/>
        <v>4.6542695706974913</v>
      </c>
      <c r="PW91" s="281">
        <f t="shared" si="1478"/>
        <v>2.2420761599306616E-5</v>
      </c>
      <c r="PX91" s="4"/>
      <c r="QA91" s="133">
        <f t="shared" si="1479"/>
        <v>956.14715798444627</v>
      </c>
      <c r="QB91" s="323">
        <f t="shared" si="1480"/>
        <v>0</v>
      </c>
      <c r="QC91" s="258"/>
      <c r="QD91" s="323">
        <v>0</v>
      </c>
      <c r="QF91" s="133">
        <f t="shared" si="1464"/>
        <v>1825.9923579844485</v>
      </c>
      <c r="QH91" s="133">
        <f t="shared" si="1481"/>
        <v>0</v>
      </c>
      <c r="QJ91" s="390">
        <f>'лист 1'!E229</f>
        <v>1654.72</v>
      </c>
      <c r="QK91" s="390">
        <f>'лист 1'!F229</f>
        <v>0</v>
      </c>
      <c r="QM91" s="389">
        <f t="shared" si="1482"/>
        <v>0</v>
      </c>
      <c r="QN91" s="389">
        <f t="shared" si="1483"/>
        <v>0</v>
      </c>
      <c r="QP91" s="4">
        <f t="shared" si="1484"/>
        <v>15764.128948275642</v>
      </c>
      <c r="QQ91" s="4">
        <f t="shared" si="1485"/>
        <v>16633.974148275644</v>
      </c>
      <c r="QS91" s="395">
        <f t="shared" si="1486"/>
        <v>14.603293880634638</v>
      </c>
      <c r="QU91" s="5">
        <v>3</v>
      </c>
    </row>
    <row r="92" spans="1:463" ht="15.05" customHeight="1" x14ac:dyDescent="0.3">
      <c r="A92" s="452">
        <f t="shared" si="1676"/>
        <v>80</v>
      </c>
      <c r="B92" s="25" t="s">
        <v>484</v>
      </c>
      <c r="C92" s="26">
        <v>9</v>
      </c>
      <c r="D92" s="256">
        <v>4388</v>
      </c>
      <c r="E92" s="27">
        <v>4388</v>
      </c>
      <c r="F92" s="28">
        <v>446.3</v>
      </c>
      <c r="G92" s="311">
        <f t="shared" si="1465"/>
        <v>3941.7</v>
      </c>
      <c r="H92" s="27"/>
      <c r="I92" s="257"/>
      <c r="J92" s="32">
        <v>3.1961027368224908</v>
      </c>
      <c r="K92" s="33">
        <v>3.7289027368224907</v>
      </c>
      <c r="L92" s="33">
        <v>2.5773999999999999</v>
      </c>
      <c r="M92" s="122">
        <v>2.9015999999999997</v>
      </c>
      <c r="N92" s="1">
        <v>0.32419999999999999</v>
      </c>
      <c r="O92" s="2">
        <v>0.52390000000000003</v>
      </c>
      <c r="P92" s="2">
        <v>0.29450273682249084</v>
      </c>
      <c r="Q92" s="2">
        <v>1.8700000000000001E-2</v>
      </c>
      <c r="R92" s="2">
        <v>0.24010000000000001</v>
      </c>
      <c r="S92" s="2">
        <v>0</v>
      </c>
      <c r="T92" s="2">
        <v>0.64139999999999997</v>
      </c>
      <c r="U92" s="2">
        <v>2.92E-2</v>
      </c>
      <c r="V92" s="2">
        <v>1E-3</v>
      </c>
      <c r="W92" s="2">
        <v>3.8199999999999998E-2</v>
      </c>
      <c r="X92" s="2">
        <v>7.4200000000000002E-2</v>
      </c>
      <c r="Y92" s="2">
        <v>0.74909999999999999</v>
      </c>
      <c r="Z92" s="2">
        <v>0.1636</v>
      </c>
      <c r="AA92" s="2">
        <v>2.0000000000000001E-4</v>
      </c>
      <c r="AB92" s="2">
        <v>0.33789999999999998</v>
      </c>
      <c r="AC92" s="3">
        <v>0.29270000000000002</v>
      </c>
      <c r="AD92" s="123">
        <v>548.76</v>
      </c>
      <c r="AE92" s="60">
        <v>120.7272</v>
      </c>
      <c r="AF92" s="60">
        <v>369.34456427999999</v>
      </c>
      <c r="AG92" s="60">
        <f t="shared" si="1344"/>
        <v>36.555508905048718</v>
      </c>
      <c r="AH92" s="60">
        <f t="shared" si="1345"/>
        <v>115.58268794578319</v>
      </c>
      <c r="AI92" s="60">
        <v>13.235793784108299</v>
      </c>
      <c r="AJ92" s="60">
        <v>76.800931805268789</v>
      </c>
      <c r="AK92" s="60">
        <f t="shared" si="1346"/>
        <v>1.4857140257729249</v>
      </c>
      <c r="AL92" s="60">
        <f t="shared" si="1347"/>
        <v>44.949127755806053</v>
      </c>
      <c r="AM92" s="60">
        <v>56.443424493468868</v>
      </c>
      <c r="AN92" s="124">
        <v>1422.3742972354155</v>
      </c>
      <c r="AO92" s="123">
        <v>858.3</v>
      </c>
      <c r="AP92" s="60">
        <v>188.82599999999999</v>
      </c>
      <c r="AQ92" s="60">
        <v>577.6813899</v>
      </c>
      <c r="AR92" s="60">
        <f t="shared" si="1348"/>
        <v>57.175437883962601</v>
      </c>
      <c r="AS92" s="60">
        <f t="shared" si="1349"/>
        <v>180.77961415530601</v>
      </c>
      <c r="AT92" s="125">
        <v>75.548775474916695</v>
      </c>
      <c r="AU92" s="126">
        <v>7.2921903364088463</v>
      </c>
      <c r="AV92" s="60">
        <v>124.12600007236892</v>
      </c>
      <c r="AW92" s="60">
        <f t="shared" si="1350"/>
        <v>2.4012174713999768</v>
      </c>
      <c r="AX92" s="60">
        <f t="shared" si="1351"/>
        <v>72.646975810355215</v>
      </c>
      <c r="AY92" s="60">
        <v>91.22410827236429</v>
      </c>
      <c r="AZ92" s="124">
        <v>2298.8475284635797</v>
      </c>
      <c r="BA92" s="127">
        <v>164</v>
      </c>
      <c r="BB92" s="60">
        <v>835.93533333333323</v>
      </c>
      <c r="BC92" s="60">
        <v>87.176098238729594</v>
      </c>
      <c r="BD92" s="61">
        <v>69.740878590983684</v>
      </c>
      <c r="BE92" s="61">
        <v>17.43521964774591</v>
      </c>
      <c r="BF92" s="60">
        <v>32.691042499999995</v>
      </c>
      <c r="BG92" s="61">
        <v>26.152833999999999</v>
      </c>
      <c r="BH92" s="61">
        <v>6.5382084999999961</v>
      </c>
      <c r="BI92" s="60">
        <v>69.773580607260584</v>
      </c>
      <c r="BJ92" s="61">
        <f t="shared" si="1352"/>
        <v>40.836243974850191</v>
      </c>
      <c r="BK92" s="60">
        <f t="shared" si="1353"/>
        <v>1.3497699168474562</v>
      </c>
      <c r="BL92" s="60">
        <v>51.278802733966181</v>
      </c>
      <c r="BM92" s="124">
        <v>1292.2258288959476</v>
      </c>
      <c r="BN92" s="123">
        <v>29.87</v>
      </c>
      <c r="BO92" s="60">
        <v>6.5714000000000006</v>
      </c>
      <c r="BP92" s="60">
        <v>20.104093110000001</v>
      </c>
      <c r="BQ92" s="60">
        <f t="shared" si="1354"/>
        <v>1.9897825114691403</v>
      </c>
      <c r="BR92" s="60">
        <f t="shared" si="1355"/>
        <v>6.2913748978433999</v>
      </c>
      <c r="BS92" s="60">
        <v>4.1137512361083299</v>
      </c>
      <c r="BT92" s="60">
        <v>4.4281248372659077</v>
      </c>
      <c r="BU92" s="60">
        <f t="shared" si="1356"/>
        <v>8.5662074976908989E-2</v>
      </c>
      <c r="BV92" s="60">
        <f t="shared" si="1357"/>
        <v>2.5916397672569431</v>
      </c>
      <c r="BW92" s="60">
        <v>3.2543684591687119</v>
      </c>
      <c r="BX92" s="124">
        <v>82.010085171051543</v>
      </c>
      <c r="BY92" s="59">
        <v>700.14</v>
      </c>
      <c r="BZ92" s="60">
        <v>51.110219999999998</v>
      </c>
      <c r="CA92" s="61">
        <f t="shared" si="1358"/>
        <v>29.913176238959998</v>
      </c>
      <c r="CB92" s="61">
        <f t="shared" si="1359"/>
        <v>0.98872720590000007</v>
      </c>
      <c r="CC92" s="60">
        <v>37.562511000000001</v>
      </c>
      <c r="CD92" s="62">
        <v>946.57527719999996</v>
      </c>
      <c r="CE92" s="123"/>
      <c r="CF92" s="60">
        <v>0</v>
      </c>
      <c r="CG92" s="61">
        <f t="shared" si="1360"/>
        <v>0</v>
      </c>
      <c r="CH92" s="61">
        <f t="shared" si="1361"/>
        <v>0</v>
      </c>
      <c r="CI92" s="60">
        <v>0</v>
      </c>
      <c r="CJ92" s="124">
        <v>0</v>
      </c>
      <c r="CK92" s="128">
        <v>1041.0531663242043</v>
      </c>
      <c r="CL92" s="129">
        <v>229.03169659132493</v>
      </c>
      <c r="CM92" s="129">
        <v>107.30964597769564</v>
      </c>
      <c r="CN92" s="130">
        <v>69.775088275033141</v>
      </c>
      <c r="CO92" s="131">
        <f t="shared" si="1489"/>
        <v>34.011866779664906</v>
      </c>
      <c r="CP92" s="129">
        <v>700.68395675400484</v>
      </c>
      <c r="CQ92" s="131">
        <f t="shared" si="1362"/>
        <v>69.34949393577088</v>
      </c>
      <c r="CR92" s="129">
        <v>219.27203742659827</v>
      </c>
      <c r="CS92" s="129">
        <v>151.6997279922478</v>
      </c>
      <c r="CT92" s="131">
        <f t="shared" si="1363"/>
        <v>2.9346312380100339</v>
      </c>
      <c r="CU92" s="131">
        <f t="shared" si="1364"/>
        <v>88.78499640256689</v>
      </c>
      <c r="CV92" s="129">
        <f t="shared" si="1490"/>
        <v>2229.7781936394776</v>
      </c>
      <c r="CW92" s="124">
        <f t="shared" si="1491"/>
        <v>2809.5205239857419</v>
      </c>
      <c r="CX92" s="123">
        <v>94.613200000000006</v>
      </c>
      <c r="CY92" s="60">
        <v>6.9067635999999997</v>
      </c>
      <c r="CZ92" s="60">
        <f t="shared" si="1365"/>
        <v>0.13361134184199999</v>
      </c>
      <c r="DA92" s="60">
        <f t="shared" si="1366"/>
        <v>4.0423077186447998</v>
      </c>
      <c r="DB92" s="60">
        <v>5.07599818</v>
      </c>
      <c r="DC92" s="124">
        <v>127.91515413600001</v>
      </c>
      <c r="DD92" s="123">
        <v>3.1320000000000001</v>
      </c>
      <c r="DE92" s="60">
        <v>0.22863600000000001</v>
      </c>
      <c r="DF92" s="60">
        <f t="shared" si="1367"/>
        <v>4.4229634200000003E-3</v>
      </c>
      <c r="DG92" s="60">
        <f t="shared" si="1368"/>
        <v>0.133813334448</v>
      </c>
      <c r="DH92" s="60">
        <v>0.16803180000000001</v>
      </c>
      <c r="DI92" s="124">
        <v>4.2344013599999997</v>
      </c>
      <c r="DJ92" s="59">
        <v>64.796924664396016</v>
      </c>
      <c r="DK92" s="60">
        <v>14.255323426167124</v>
      </c>
      <c r="DL92" s="60">
        <v>1.0664148196182295</v>
      </c>
      <c r="DM92" s="60">
        <v>43.611764536145735</v>
      </c>
      <c r="DN92" s="60">
        <f t="shared" si="1369"/>
        <v>4.316430783200488</v>
      </c>
      <c r="DO92" s="60">
        <f t="shared" si="1370"/>
        <v>13.647865593941447</v>
      </c>
      <c r="DP92" s="60">
        <v>9.0323212035818781</v>
      </c>
      <c r="DQ92" s="60">
        <f t="shared" si="1371"/>
        <v>0.17473025368329145</v>
      </c>
      <c r="DR92" s="60">
        <f t="shared" si="1372"/>
        <v>5.2863285661779589</v>
      </c>
      <c r="DS92" s="60">
        <v>6.6381374324954496</v>
      </c>
      <c r="DT92" s="62">
        <v>167.28106329888533</v>
      </c>
      <c r="DU92" s="123">
        <v>125.23</v>
      </c>
      <c r="DV92" s="60">
        <v>27.550599999999999</v>
      </c>
      <c r="DW92" s="60">
        <v>84.286427189999998</v>
      </c>
      <c r="DX92" s="60">
        <f t="shared" si="1373"/>
        <v>8.3421648447030599</v>
      </c>
      <c r="DY92" s="60">
        <f t="shared" si="1374"/>
        <v>26.376594524838598</v>
      </c>
      <c r="DZ92" s="60">
        <v>2.4431907995</v>
      </c>
      <c r="EA92" s="60">
        <v>1.2120969653</v>
      </c>
      <c r="EB92" s="60"/>
      <c r="EC92" s="60">
        <v>17.572728991700398</v>
      </c>
      <c r="ED92" s="60">
        <f t="shared" si="1375"/>
        <v>0.33994444234444421</v>
      </c>
      <c r="EE92" s="60">
        <f t="shared" si="1376"/>
        <v>10.284755951514509</v>
      </c>
      <c r="EF92" s="60">
        <v>12.914752197325022</v>
      </c>
      <c r="EG92" s="124">
        <v>325.45175537259041</v>
      </c>
      <c r="EH92" s="128">
        <v>719.18194285714321</v>
      </c>
      <c r="EI92" s="129">
        <v>158.22442742857149</v>
      </c>
      <c r="EJ92" s="129">
        <v>1069.866342057707</v>
      </c>
      <c r="EK92" s="129">
        <v>484.06102524582883</v>
      </c>
      <c r="EL92" s="129">
        <f t="shared" si="1377"/>
        <v>47.909455912680663</v>
      </c>
      <c r="EM92" s="129">
        <v>151.48205724042967</v>
      </c>
      <c r="EN92" s="129">
        <v>177.48882284401526</v>
      </c>
      <c r="EO92" s="129">
        <f t="shared" si="1378"/>
        <v>3.4335212779174755</v>
      </c>
      <c r="EP92" s="129">
        <f t="shared" si="1379"/>
        <v>103.87852836827112</v>
      </c>
      <c r="EQ92" s="129">
        <v>2608.8225604332661</v>
      </c>
      <c r="ER92" s="124">
        <v>3287.1164261459157</v>
      </c>
      <c r="ES92" s="123">
        <v>269.31</v>
      </c>
      <c r="ET92" s="60">
        <v>59.248199999999997</v>
      </c>
      <c r="EU92" s="60">
        <v>181.25990343000001</v>
      </c>
      <c r="EV92" s="60">
        <f t="shared" si="1380"/>
        <v>17.940017682080821</v>
      </c>
      <c r="EW92" s="60">
        <f t="shared" si="1381"/>
        <v>56.723474179384205</v>
      </c>
      <c r="EX92" s="60">
        <v>21.110404565524998</v>
      </c>
      <c r="EY92" s="60">
        <v>38.757781083673301</v>
      </c>
      <c r="EZ92" s="60">
        <f t="shared" si="1382"/>
        <v>0.74976927506366009</v>
      </c>
      <c r="FA92" s="60">
        <f t="shared" si="1383"/>
        <v>22.683689019279306</v>
      </c>
      <c r="FB92" s="60">
        <v>28.4843144539599</v>
      </c>
      <c r="FC92" s="124">
        <v>717.80472423978983</v>
      </c>
      <c r="FD92" s="123">
        <v>0.83333333333333293</v>
      </c>
      <c r="FE92" s="60">
        <v>6.0833333333333302E-2</v>
      </c>
      <c r="FF92" s="60">
        <f t="shared" si="1384"/>
        <v>1.1768208333333328E-3</v>
      </c>
      <c r="FG92" s="60">
        <f t="shared" si="1385"/>
        <v>3.5603803333333316E-2</v>
      </c>
      <c r="FH92" s="60">
        <v>4.4708333333333301E-2</v>
      </c>
      <c r="FI92" s="124">
        <v>1.1266499999999995</v>
      </c>
      <c r="FJ92" s="123">
        <v>1096.77421</v>
      </c>
      <c r="FK92" s="60">
        <v>80.064517330000001</v>
      </c>
      <c r="FL92" s="60">
        <f t="shared" si="1386"/>
        <v>1.5488480877488502</v>
      </c>
      <c r="FM92" s="60">
        <f t="shared" si="1387"/>
        <v>46.859199928694444</v>
      </c>
      <c r="FN92" s="60">
        <v>58.841999999999999</v>
      </c>
      <c r="FO92" s="124">
        <v>1482.8168727960001</v>
      </c>
      <c r="FP92" s="123">
        <v>853.46450000000004</v>
      </c>
      <c r="FQ92" s="60">
        <v>62.302908500000001</v>
      </c>
      <c r="FR92" s="60">
        <f t="shared" si="1388"/>
        <v>1.2052497649325</v>
      </c>
      <c r="FS92" s="60">
        <f t="shared" si="1389"/>
        <v>36.463898651977999</v>
      </c>
      <c r="FT92" s="60">
        <v>45.788370424999997</v>
      </c>
      <c r="FU92" s="62">
        <v>1153.8669347100001</v>
      </c>
      <c r="FV92" s="132">
        <f t="shared" si="1492"/>
        <v>4460.9368812918074</v>
      </c>
      <c r="FW92" s="133">
        <f t="shared" si="1493"/>
        <v>1279.4091200454845</v>
      </c>
      <c r="FX92" s="133">
        <f t="shared" si="1494"/>
        <v>137.19776970705743</v>
      </c>
      <c r="FY92" s="133">
        <f t="shared" si="1495"/>
        <v>835.93533333333323</v>
      </c>
      <c r="FZ92" s="133">
        <f t="shared" si="1496"/>
        <v>700.14</v>
      </c>
      <c r="GA92" s="133">
        <f t="shared" si="1497"/>
        <v>0</v>
      </c>
      <c r="GB92" s="133">
        <f t="shared" si="1498"/>
        <v>94.613200000000006</v>
      </c>
      <c r="GC92" s="133">
        <f t="shared" si="1499"/>
        <v>3.1320000000000001</v>
      </c>
      <c r="GD92" s="133">
        <f t="shared" si="1500"/>
        <v>1096.77421</v>
      </c>
      <c r="GE92" s="133">
        <f t="shared" si="1501"/>
        <v>853.46450000000004</v>
      </c>
      <c r="GF92" s="133">
        <f t="shared" si="1502"/>
        <v>2461.0331244459794</v>
      </c>
      <c r="GG92" s="134">
        <f t="shared" si="1503"/>
        <v>939.58996127623232</v>
      </c>
      <c r="GH92" s="134">
        <f t="shared" si="1504"/>
        <v>243.57829245891639</v>
      </c>
      <c r="GI92" s="133">
        <f t="shared" si="1505"/>
        <v>870.35389820071623</v>
      </c>
      <c r="GJ92" s="134">
        <f t="shared" si="1506"/>
        <v>621.45614805640696</v>
      </c>
      <c r="GK92" s="135">
        <f t="shared" si="1507"/>
        <v>16.836996160692856</v>
      </c>
      <c r="GL92" s="132">
        <f t="shared" si="1508"/>
        <v>12792.990037024378</v>
      </c>
      <c r="GM92" s="136">
        <f t="shared" si="1509"/>
        <v>16119.167446650716</v>
      </c>
      <c r="GN92" s="114">
        <f t="shared" si="1510"/>
        <v>14018.725234740716</v>
      </c>
      <c r="GO92" s="115">
        <f t="shared" si="1511"/>
        <v>7485.6637286644527</v>
      </c>
      <c r="GP92" s="115">
        <f t="shared" si="1512"/>
        <v>498.22804250835111</v>
      </c>
      <c r="GQ92" s="30">
        <f t="shared" si="1513"/>
        <v>0.53397606439376832</v>
      </c>
      <c r="GR92" s="31">
        <f t="shared" si="1514"/>
        <v>3.5540181733048008E-2</v>
      </c>
      <c r="GS92" s="137">
        <f t="shared" si="1390"/>
        <v>1.0891792234409525</v>
      </c>
      <c r="GT92" s="116">
        <f t="shared" si="1515"/>
        <v>16119.167446650716</v>
      </c>
      <c r="GU92" s="115">
        <f t="shared" si="1516"/>
        <v>7587.6985681868027</v>
      </c>
      <c r="GV92" s="115">
        <f t="shared" si="1517"/>
        <v>500.99245349160003</v>
      </c>
      <c r="GW92" s="24">
        <f t="shared" si="1518"/>
        <v>0.4707252153871877</v>
      </c>
      <c r="GX92" s="117">
        <f t="shared" si="1519"/>
        <v>3.1080541544699792E-2</v>
      </c>
      <c r="GY92" s="137">
        <f t="shared" si="1391"/>
        <v>1.0785770171364462</v>
      </c>
      <c r="GZ92" s="114">
        <f t="shared" si="1520"/>
        <v>11304.125108609353</v>
      </c>
      <c r="HA92" s="115">
        <f t="shared" si="1521"/>
        <v>6332.5668753298305</v>
      </c>
      <c r="HB92" s="115">
        <f t="shared" si="1522"/>
        <v>327.7693136556486</v>
      </c>
      <c r="HC92" s="30">
        <f t="shared" si="1523"/>
        <v>0.56019964521684873</v>
      </c>
      <c r="HD92" s="31">
        <f t="shared" si="1524"/>
        <v>2.8995549014758842E-2</v>
      </c>
      <c r="HE92" s="137">
        <f t="shared" si="1392"/>
        <v>1.0922746949478663</v>
      </c>
      <c r="HF92" s="114">
        <f t="shared" si="1525"/>
        <v>12726.499405844768</v>
      </c>
      <c r="HG92" s="115">
        <f t="shared" si="1526"/>
        <v>7422.8902544263137</v>
      </c>
      <c r="HH92" s="115">
        <f t="shared" si="1527"/>
        <v>375.70125454848386</v>
      </c>
      <c r="HI92" s="30">
        <f t="shared" si="1528"/>
        <v>0.58326253101597436</v>
      </c>
      <c r="HJ92" s="31">
        <f t="shared" si="1529"/>
        <v>2.9521178021344928E-2</v>
      </c>
      <c r="HK92" s="138">
        <f t="shared" si="1393"/>
        <v>1.0959700690857095</v>
      </c>
      <c r="HL92" s="29">
        <f t="shared" si="1530"/>
        <v>3.4811286969298236</v>
      </c>
      <c r="HM92" s="30">
        <f t="shared" si="1531"/>
        <v>4.0219087910739324</v>
      </c>
      <c r="HN92" s="30">
        <f t="shared" si="1532"/>
        <v>2.8152287987586306</v>
      </c>
      <c r="HO92" s="31">
        <f t="shared" si="1533"/>
        <v>3.1800667524590942</v>
      </c>
      <c r="HR92" s="32">
        <f t="shared" si="1534"/>
        <v>865.33601515593887</v>
      </c>
      <c r="HS92" s="33">
        <f t="shared" si="1394"/>
        <v>1000.9341687308745</v>
      </c>
      <c r="HT92" s="33">
        <f t="shared" si="1535"/>
        <v>38.041222930821647</v>
      </c>
      <c r="HU92" s="33">
        <f t="shared" si="1395"/>
        <v>43.93380836280592</v>
      </c>
      <c r="HV92" s="33">
        <f t="shared" si="1536"/>
        <v>1128.8684898693773</v>
      </c>
      <c r="HW92" s="30">
        <f t="shared" si="1537"/>
        <v>0.76655166028778776</v>
      </c>
      <c r="HX92" s="31">
        <f t="shared" si="1538"/>
        <v>3.3698542631146911E-2</v>
      </c>
      <c r="HY92" s="139">
        <f t="shared" si="1396"/>
        <v>1.1253385494206609</v>
      </c>
      <c r="HZ92" s="32">
        <f t="shared" si="1539"/>
        <v>1356.3064397581068</v>
      </c>
      <c r="IA92" s="33">
        <f t="shared" si="1397"/>
        <v>1568.8396588682022</v>
      </c>
      <c r="IB92" s="33">
        <f t="shared" si="1540"/>
        <v>66.868845691771426</v>
      </c>
      <c r="IC92" s="33">
        <f t="shared" si="1398"/>
        <v>77.226829889426824</v>
      </c>
      <c r="ID92" s="33">
        <f t="shared" si="1541"/>
        <v>1824.4821654472855</v>
      </c>
      <c r="IE92" s="30">
        <f t="shared" si="1542"/>
        <v>0.74339254471451521</v>
      </c>
      <c r="IF92" s="31">
        <f t="shared" si="1543"/>
        <v>3.6650862890390615E-2</v>
      </c>
      <c r="IG92" s="139">
        <f t="shared" si="1399"/>
        <v>1.1221668304184862</v>
      </c>
      <c r="IH92" s="32">
        <f t="shared" si="1544"/>
        <v>49.820217649317229</v>
      </c>
      <c r="II92" s="33">
        <f t="shared" si="1400"/>
        <v>57.627045754965245</v>
      </c>
      <c r="IJ92" s="33">
        <f t="shared" si="1545"/>
        <v>97.243482507831132</v>
      </c>
      <c r="IK92" s="33">
        <f t="shared" si="1401"/>
        <v>112.30649794829418</v>
      </c>
      <c r="IL92" s="33">
        <f t="shared" si="1546"/>
        <v>1025.5760546793235</v>
      </c>
      <c r="IM92" s="30">
        <f t="shared" si="1547"/>
        <v>4.857778945013979E-2</v>
      </c>
      <c r="IN92" s="31">
        <f t="shared" si="1548"/>
        <v>9.481840187682343E-2</v>
      </c>
      <c r="IO92" s="139">
        <f t="shared" si="1402"/>
        <v>1.0222995100575569</v>
      </c>
      <c r="IP92" s="32">
        <f t="shared" si="1549"/>
        <v>47.278677891422419</v>
      </c>
      <c r="IQ92" s="33">
        <f t="shared" si="1403"/>
        <v>54.687246717008314</v>
      </c>
      <c r="IR92" s="33">
        <f t="shared" si="1550"/>
        <v>2.0754445864460491</v>
      </c>
      <c r="IS92" s="33">
        <f t="shared" si="1404"/>
        <v>2.3969309528865423</v>
      </c>
      <c r="IT92" s="33">
        <f t="shared" si="1551"/>
        <v>65.08736918337425</v>
      </c>
      <c r="IU92" s="30">
        <f t="shared" si="1552"/>
        <v>0.72638790727923852</v>
      </c>
      <c r="IV92" s="31">
        <f t="shared" si="1553"/>
        <v>3.1887056006193522E-2</v>
      </c>
      <c r="IW92" s="139">
        <f t="shared" si="1405"/>
        <v>1.1187642900460162</v>
      </c>
      <c r="IX92" s="32">
        <f t="shared" si="1554"/>
        <v>36.494075011531194</v>
      </c>
      <c r="IY92" s="33">
        <f t="shared" si="1406"/>
        <v>42.212696565838137</v>
      </c>
      <c r="IZ92" s="33">
        <f t="shared" si="1555"/>
        <v>0.98872720590000007</v>
      </c>
      <c r="JA92" s="33">
        <f t="shared" si="1407"/>
        <v>1.1418810500939101</v>
      </c>
      <c r="JB92" s="33">
        <f t="shared" si="1556"/>
        <v>751.2502199999999</v>
      </c>
      <c r="JC92" s="30">
        <f t="shared" si="1557"/>
        <v>4.8577789450139797E-2</v>
      </c>
      <c r="JD92" s="31">
        <f t="shared" si="1558"/>
        <v>1.3161090400745576E-3</v>
      </c>
      <c r="JE92" s="139">
        <f t="shared" si="1559"/>
        <v>1.0078160048971445</v>
      </c>
      <c r="JF92" s="32">
        <f t="shared" si="1560"/>
        <v>0</v>
      </c>
      <c r="JG92" s="33">
        <f t="shared" si="1408"/>
        <v>0</v>
      </c>
      <c r="JH92" s="33">
        <f t="shared" si="1561"/>
        <v>0</v>
      </c>
      <c r="JI92" s="33">
        <f t="shared" si="1409"/>
        <v>0</v>
      </c>
      <c r="JJ92" s="33">
        <f t="shared" si="1562"/>
        <v>0</v>
      </c>
      <c r="JK92" s="30"/>
      <c r="JL92" s="31"/>
      <c r="JM92" s="139"/>
      <c r="JN92" s="32">
        <f t="shared" si="1563"/>
        <v>1645.9144441871108</v>
      </c>
      <c r="JO92" s="33">
        <f t="shared" si="1410"/>
        <v>1903.8292375912313</v>
      </c>
      <c r="JP92" s="33">
        <f t="shared" si="1564"/>
        <v>106.29599195344581</v>
      </c>
      <c r="JQ92" s="33">
        <f t="shared" si="1411"/>
        <v>122.76124110703456</v>
      </c>
      <c r="JR92" s="33">
        <f t="shared" si="1565"/>
        <v>2229.7781936394776</v>
      </c>
      <c r="JS92" s="30">
        <f t="shared" si="1566"/>
        <v>0.73815164615123641</v>
      </c>
      <c r="JT92" s="31">
        <f t="shared" si="1567"/>
        <v>4.767110569861116E-2</v>
      </c>
      <c r="JU92" s="139">
        <f t="shared" si="1412"/>
        <v>1.1230526172246136</v>
      </c>
      <c r="JV92" s="32">
        <f t="shared" si="1568"/>
        <v>4.9316154167466557</v>
      </c>
      <c r="JW92" s="33">
        <f t="shared" si="1413"/>
        <v>5.7043995525508571</v>
      </c>
      <c r="JX92" s="33">
        <f t="shared" si="1569"/>
        <v>0.13361134184199999</v>
      </c>
      <c r="JY92" s="33">
        <f t="shared" si="1414"/>
        <v>0.15430773869332579</v>
      </c>
      <c r="JZ92" s="33">
        <f t="shared" si="1570"/>
        <v>101.51996360000001</v>
      </c>
      <c r="KA92" s="30">
        <f t="shared" si="1571"/>
        <v>4.857778945013979E-2</v>
      </c>
      <c r="KB92" s="31">
        <f t="shared" si="1572"/>
        <v>1.3161090400745572E-3</v>
      </c>
      <c r="KC92" s="139">
        <f t="shared" si="1415"/>
        <v>1.0078160048971445</v>
      </c>
      <c r="KD92" s="32">
        <f t="shared" si="1573"/>
        <v>0.16325226802656001</v>
      </c>
      <c r="KE92" s="33">
        <f t="shared" si="1416"/>
        <v>0.18883389842632198</v>
      </c>
      <c r="KF92" s="33">
        <f t="shared" si="1574"/>
        <v>4.4229634200000003E-3</v>
      </c>
      <c r="KG92" s="33">
        <f t="shared" si="1417"/>
        <v>5.1080804537580009E-3</v>
      </c>
      <c r="KH92" s="33">
        <f t="shared" si="1575"/>
        <v>3.360636</v>
      </c>
      <c r="KI92" s="30">
        <f t="shared" si="1576"/>
        <v>4.8577789450139797E-2</v>
      </c>
      <c r="KJ92" s="31">
        <f t="shared" si="1577"/>
        <v>1.3161090400745574E-3</v>
      </c>
      <c r="KK92" s="139">
        <f t="shared" si="1418"/>
        <v>1.0078160048971445</v>
      </c>
      <c r="KL92" s="32">
        <f t="shared" si="1578"/>
        <v>102.15196496590882</v>
      </c>
      <c r="KM92" s="33">
        <f t="shared" si="1419"/>
        <v>118.15917787606674</v>
      </c>
      <c r="KN92" s="33">
        <f t="shared" si="1579"/>
        <v>4.4911610368837795</v>
      </c>
      <c r="KO92" s="33">
        <f t="shared" si="1420"/>
        <v>5.1868418814970774</v>
      </c>
      <c r="KP92" s="33">
        <f t="shared" si="1580"/>
        <v>132.76274864990899</v>
      </c>
      <c r="KQ92" s="30">
        <f t="shared" si="1581"/>
        <v>0.76943243496170899</v>
      </c>
      <c r="KR92" s="31">
        <f t="shared" si="1582"/>
        <v>3.3828472840124933E-2</v>
      </c>
      <c r="KS92" s="139">
        <f t="shared" si="1421"/>
        <v>1.1258100930014352</v>
      </c>
      <c r="KT92" s="32">
        <f t="shared" si="1583"/>
        <v>197.50744758115079</v>
      </c>
      <c r="KU92" s="33">
        <f t="shared" si="1422"/>
        <v>228.45686461711713</v>
      </c>
      <c r="KV92" s="33">
        <f t="shared" si="1584"/>
        <v>8.6821092870475045</v>
      </c>
      <c r="KW92" s="33">
        <f t="shared" si="1423"/>
        <v>10.026968015611164</v>
      </c>
      <c r="KX92" s="33">
        <f t="shared" si="1585"/>
        <v>258.2950439465003</v>
      </c>
      <c r="KY92" s="30">
        <f t="shared" si="1586"/>
        <v>0.76465829372266148</v>
      </c>
      <c r="KZ92" s="31">
        <f t="shared" si="1587"/>
        <v>3.3613147021302497E-2</v>
      </c>
      <c r="LA92" s="139">
        <f t="shared" si="1424"/>
        <v>1.1250286310999409</v>
      </c>
      <c r="LB92" s="32">
        <f t="shared" si="1588"/>
        <v>1188.9462847283296</v>
      </c>
      <c r="LC92" s="33">
        <f t="shared" si="1425"/>
        <v>1375.254167545259</v>
      </c>
      <c r="LD92" s="33">
        <f t="shared" si="1589"/>
        <v>51.342977190598141</v>
      </c>
      <c r="LE92" s="33">
        <f t="shared" si="1426"/>
        <v>59.296004357421793</v>
      </c>
      <c r="LF92" s="33">
        <f t="shared" si="1590"/>
        <v>2608.8225604332665</v>
      </c>
      <c r="LG92" s="30">
        <f t="shared" si="1591"/>
        <v>0.45574057153617703</v>
      </c>
      <c r="LH92" s="31">
        <f t="shared" si="1592"/>
        <v>1.9680517168661416E-2</v>
      </c>
      <c r="LI92" s="139">
        <f t="shared" si="1427"/>
        <v>1.0744630596691447</v>
      </c>
      <c r="LJ92" s="32">
        <f t="shared" si="1593"/>
        <v>425.43493910236947</v>
      </c>
      <c r="LK92" s="33">
        <f t="shared" si="1428"/>
        <v>492.10059405971077</v>
      </c>
      <c r="LL92" s="33">
        <f t="shared" si="1594"/>
        <v>18.689786957144481</v>
      </c>
      <c r="LM92" s="33">
        <f t="shared" si="1429"/>
        <v>21.584834956806162</v>
      </c>
      <c r="LN92" s="33">
        <f t="shared" si="1595"/>
        <v>569.68628907919822</v>
      </c>
      <c r="LO92" s="30">
        <f t="shared" si="1596"/>
        <v>0.74678809593612172</v>
      </c>
      <c r="LP92" s="31">
        <f t="shared" si="1597"/>
        <v>3.2807156000460129E-2</v>
      </c>
      <c r="LQ92" s="139">
        <f t="shared" si="1430"/>
        <v>1.1221035230976617</v>
      </c>
      <c r="LR92" s="32">
        <f t="shared" si="1598"/>
        <v>4.3436640066666643E-2</v>
      </c>
      <c r="LS92" s="33">
        <f t="shared" si="1431"/>
        <v>5.0243161565113312E-2</v>
      </c>
      <c r="LT92" s="33">
        <f t="shared" si="1599"/>
        <v>1.1768208333333328E-3</v>
      </c>
      <c r="LU92" s="33">
        <f t="shared" si="1432"/>
        <v>1.359110380416666E-3</v>
      </c>
      <c r="LV92" s="33">
        <f t="shared" si="1600"/>
        <v>0.89416666666666633</v>
      </c>
      <c r="LW92" s="30">
        <f t="shared" si="1601"/>
        <v>4.857778945013979E-2</v>
      </c>
      <c r="LX92" s="31">
        <f t="shared" si="1602"/>
        <v>1.3161090400745572E-3</v>
      </c>
      <c r="LY92" s="139">
        <f t="shared" si="1671"/>
        <v>1.0078160048971445</v>
      </c>
      <c r="LZ92" s="32">
        <f t="shared" si="1603"/>
        <v>57.168223913007218</v>
      </c>
      <c r="MA92" s="33">
        <f t="shared" si="1434"/>
        <v>66.126484600175459</v>
      </c>
      <c r="MB92" s="33">
        <f t="shared" si="1604"/>
        <v>1.5488480877488502</v>
      </c>
      <c r="MC92" s="33">
        <f t="shared" si="1435"/>
        <v>1.7887646565411472</v>
      </c>
      <c r="MD92" s="33">
        <f t="shared" si="1605"/>
        <v>1176.8387879333334</v>
      </c>
      <c r="ME92" s="30">
        <f t="shared" si="1606"/>
        <v>4.8577786948543145E-2</v>
      </c>
      <c r="MF92" s="31">
        <f t="shared" si="1607"/>
        <v>1.3161089722992633E-3</v>
      </c>
      <c r="MG92" s="139">
        <f t="shared" si="1436"/>
        <v>1.0078160044946458</v>
      </c>
      <c r="MH92" s="32">
        <f t="shared" si="1608"/>
        <v>44.485956355413158</v>
      </c>
      <c r="MI92" s="33">
        <f t="shared" si="1437"/>
        <v>51.456905716306402</v>
      </c>
      <c r="MJ92" s="33">
        <f t="shared" si="1609"/>
        <v>1.2052497649325</v>
      </c>
      <c r="MK92" s="33">
        <f t="shared" si="1438"/>
        <v>1.3919429535205443</v>
      </c>
      <c r="ML92" s="33">
        <f t="shared" si="1610"/>
        <v>915.7674085000001</v>
      </c>
      <c r="MM92" s="30">
        <f t="shared" si="1611"/>
        <v>4.857778945013979E-2</v>
      </c>
      <c r="MN92" s="31">
        <f t="shared" si="1612"/>
        <v>1.3161090400745572E-3</v>
      </c>
      <c r="MO92" s="139">
        <f t="shared" si="1613"/>
        <v>1.0078160048971445</v>
      </c>
      <c r="MP92" s="34">
        <v>3.1961027368224908</v>
      </c>
      <c r="MQ92" s="35">
        <v>3.7289027368224907</v>
      </c>
      <c r="MR92" s="35">
        <v>2.5773999999999999</v>
      </c>
      <c r="MS92" s="36">
        <v>2.9015999999999997</v>
      </c>
      <c r="MT92" s="34">
        <f t="shared" si="1614"/>
        <v>1.0891792234409525</v>
      </c>
      <c r="MU92" s="35">
        <f t="shared" si="1677"/>
        <v>1.0785770171364462</v>
      </c>
      <c r="MV92" s="35">
        <f t="shared" si="1616"/>
        <v>1.0922746949478663</v>
      </c>
      <c r="MW92" s="36">
        <f t="shared" si="1617"/>
        <v>1.0959700690857095</v>
      </c>
      <c r="MX92" s="41">
        <f t="shared" si="1618"/>
        <v>3.4811286969298236</v>
      </c>
      <c r="MY92" s="271">
        <f t="shared" si="1619"/>
        <v>4.0219087910739324</v>
      </c>
      <c r="MZ92" s="42">
        <f t="shared" si="1620"/>
        <v>2.8152287987586306</v>
      </c>
      <c r="NA92" s="140">
        <f t="shared" si="1621"/>
        <v>3.1800667524590942</v>
      </c>
      <c r="NB92" s="34">
        <f t="shared" si="1622"/>
        <v>1.0891930610904366</v>
      </c>
      <c r="NC92" s="35">
        <f t="shared" si="1678"/>
        <v>1.0786382951666347</v>
      </c>
      <c r="ND92" s="35">
        <f t="shared" si="1624"/>
        <v>1.0922899674838171</v>
      </c>
      <c r="NE92" s="141">
        <f t="shared" si="1679"/>
        <v>1.0959825337451643</v>
      </c>
      <c r="NF92" s="37">
        <f t="shared" si="1626"/>
        <v>3.4811729234792104</v>
      </c>
      <c r="NG92" s="38">
        <f t="shared" si="1680"/>
        <v>4.0221372908884092</v>
      </c>
      <c r="NH92" s="38">
        <f t="shared" si="1627"/>
        <v>2.81526816219279</v>
      </c>
      <c r="NI92" s="39">
        <f t="shared" si="1681"/>
        <v>3.1801029199149684</v>
      </c>
      <c r="NJ92" s="118">
        <f t="shared" si="1628"/>
        <v>-4.4226549386738867E-5</v>
      </c>
      <c r="NK92" s="118">
        <f t="shared" si="1629"/>
        <v>-2.2849981447681245E-4</v>
      </c>
      <c r="NL92" s="118">
        <f t="shared" si="1630"/>
        <v>-3.9363434159334076E-5</v>
      </c>
      <c r="NM92" s="118">
        <f t="shared" si="1631"/>
        <v>-3.6167455874203114E-5</v>
      </c>
      <c r="NN92" s="119">
        <f t="shared" si="1632"/>
        <v>0.36483475772217827</v>
      </c>
      <c r="NO92" s="120">
        <f t="shared" si="1633"/>
        <v>0.58790320245624494</v>
      </c>
      <c r="NP92" s="120">
        <f t="shared" si="1682"/>
        <v>0.30107000356424202</v>
      </c>
      <c r="NQ92" s="120">
        <f t="shared" si="1635"/>
        <v>2.0920892223860503E-2</v>
      </c>
      <c r="NR92" s="120">
        <f>R92*JE92+0.004</f>
        <v>0.2459766227758044</v>
      </c>
      <c r="NS92" s="120">
        <f t="shared" si="1637"/>
        <v>0</v>
      </c>
      <c r="NT92" s="120">
        <f t="shared" si="1638"/>
        <v>0.72032594868786715</v>
      </c>
      <c r="NU92" s="120">
        <f t="shared" si="1639"/>
        <v>2.9428227342996618E-2</v>
      </c>
      <c r="NV92" s="120">
        <f t="shared" si="1640"/>
        <v>1.0078160048971445E-3</v>
      </c>
      <c r="NW92" s="120">
        <f t="shared" si="1641"/>
        <v>4.3005945552654821E-2</v>
      </c>
      <c r="NX92" s="120">
        <f t="shared" si="1642"/>
        <v>8.3477124427615623E-2</v>
      </c>
      <c r="NY92" s="120">
        <f t="shared" si="1643"/>
        <v>0.80488027799815631</v>
      </c>
      <c r="NZ92" s="120">
        <f t="shared" si="1644"/>
        <v>0.18357613637877745</v>
      </c>
      <c r="OA92" s="120">
        <f t="shared" si="1645"/>
        <v>2.0156320097942891E-4</v>
      </c>
      <c r="OB92" s="120">
        <f t="shared" si="1646"/>
        <v>0.3405410279187408</v>
      </c>
      <c r="OC92" s="121">
        <f t="shared" si="1647"/>
        <v>0.29498774463339422</v>
      </c>
      <c r="OD92" s="4"/>
      <c r="OE92" s="4">
        <f t="shared" si="1441"/>
        <v>17406.785619215898</v>
      </c>
      <c r="OF92" s="4"/>
      <c r="OG92" s="4"/>
      <c r="OH92" s="4">
        <f t="shared" si="1442"/>
        <v>0</v>
      </c>
      <c r="OI92" s="4"/>
      <c r="OJ92" s="583">
        <f t="shared" si="1443"/>
        <v>15853.157881776118</v>
      </c>
      <c r="OK92" s="284">
        <f t="shared" si="1444"/>
        <v>882.17640000000006</v>
      </c>
      <c r="OL92" s="584">
        <f t="shared" si="1683"/>
        <v>5.5646730233734662E-2</v>
      </c>
      <c r="OM92" s="585">
        <f t="shared" si="1672"/>
        <v>1682.49</v>
      </c>
      <c r="ON92" s="284">
        <f t="shared" si="1684"/>
        <v>1766.6145000000001</v>
      </c>
      <c r="OO92" s="33">
        <f t="shared" si="1685"/>
        <v>2.0025637729596939</v>
      </c>
      <c r="OP92" s="586">
        <f t="shared" si="1688"/>
        <v>5.5789395816003291E-2</v>
      </c>
      <c r="OQ92" s="33">
        <f t="shared" si="1445"/>
        <v>0.22437986148108724</v>
      </c>
      <c r="OR92" s="39">
        <f t="shared" si="1446"/>
        <v>0.47035648425689164</v>
      </c>
      <c r="OS92" s="587"/>
      <c r="OT92" s="284">
        <f t="shared" si="1487"/>
        <v>0</v>
      </c>
      <c r="OU92" s="584"/>
      <c r="OV92" s="585">
        <f t="shared" si="1674"/>
        <v>0</v>
      </c>
      <c r="OW92" s="284">
        <f t="shared" si="1686"/>
        <v>0</v>
      </c>
      <c r="OX92" s="33"/>
      <c r="OY92" s="33"/>
      <c r="OZ92" s="33"/>
      <c r="PA92" s="588"/>
      <c r="PB92" s="32">
        <f t="shared" si="1447"/>
        <v>4.0219087910739324</v>
      </c>
      <c r="PC92" s="589">
        <f t="shared" si="1448"/>
        <v>1.0557893958160034</v>
      </c>
      <c r="PD92" s="590">
        <f t="shared" si="1474"/>
        <v>4.2462886525550196</v>
      </c>
      <c r="PE92" s="591">
        <f t="shared" si="1450"/>
        <v>0.36483475772217827</v>
      </c>
      <c r="PF92" s="592">
        <f t="shared" si="1451"/>
        <v>0.58790320245624494</v>
      </c>
      <c r="PG92" s="592">
        <f t="shared" si="1452"/>
        <v>0.30107000356424202</v>
      </c>
      <c r="PH92" s="592">
        <f t="shared" si="1453"/>
        <v>2.0920892223860503E-2</v>
      </c>
      <c r="PI92" s="593">
        <f t="shared" si="1475"/>
        <v>0.47035648425689164</v>
      </c>
      <c r="PJ92" s="593">
        <f t="shared" si="1476"/>
        <v>0</v>
      </c>
      <c r="PK92" s="592">
        <f t="shared" si="1454"/>
        <v>0.72032594868786715</v>
      </c>
      <c r="PL92" s="592">
        <f t="shared" si="1455"/>
        <v>2.9428227342996618E-2</v>
      </c>
      <c r="PM92" s="592">
        <f t="shared" si="1456"/>
        <v>1.0078160048971445E-3</v>
      </c>
      <c r="PN92" s="592">
        <f t="shared" si="1457"/>
        <v>4.3005945552654821E-2</v>
      </c>
      <c r="PO92" s="592">
        <f t="shared" si="1458"/>
        <v>8.3477124427615623E-2</v>
      </c>
      <c r="PP92" s="592">
        <f t="shared" si="1459"/>
        <v>0.80488027799815631</v>
      </c>
      <c r="PQ92" s="592">
        <f t="shared" si="1460"/>
        <v>0.18357613637877745</v>
      </c>
      <c r="PR92" s="592">
        <f t="shared" si="1461"/>
        <v>2.0156320097942891E-4</v>
      </c>
      <c r="PS92" s="592">
        <f t="shared" si="1462"/>
        <v>0.3405410279187408</v>
      </c>
      <c r="PT92" s="594">
        <f t="shared" si="1463"/>
        <v>0.29498774463339422</v>
      </c>
      <c r="PU92" s="334"/>
      <c r="PV92" s="310">
        <f t="shared" si="1477"/>
        <v>4.2465171523694965</v>
      </c>
      <c r="PW92" s="281">
        <f t="shared" si="1478"/>
        <v>-2.2849981447681245E-4</v>
      </c>
      <c r="PX92" s="4"/>
      <c r="QA92" s="133">
        <f t="shared" si="1479"/>
        <v>969.56605399538819</v>
      </c>
      <c r="QB92" s="323">
        <f t="shared" si="1480"/>
        <v>0</v>
      </c>
      <c r="QC92" s="258"/>
      <c r="QD92" s="323">
        <v>0</v>
      </c>
      <c r="QF92" s="133">
        <f t="shared" si="1464"/>
        <v>1854.0041539953897</v>
      </c>
      <c r="QH92" s="133">
        <f t="shared" si="1481"/>
        <v>0</v>
      </c>
      <c r="QJ92" s="390">
        <f>'лист 1'!E231</f>
        <v>1682.49</v>
      </c>
      <c r="QK92" s="390">
        <f>'лист 1'!F231</f>
        <v>0</v>
      </c>
      <c r="QM92" s="389">
        <f t="shared" si="1482"/>
        <v>0</v>
      </c>
      <c r="QN92" s="389">
        <f t="shared" si="1483"/>
        <v>0</v>
      </c>
      <c r="QP92" s="4">
        <f t="shared" si="1484"/>
        <v>15853.157881776118</v>
      </c>
      <c r="QQ92" s="4">
        <f t="shared" si="1485"/>
        <v>16737.595981776121</v>
      </c>
      <c r="QS92" s="395">
        <f t="shared" si="1486"/>
        <v>13.462791688865234</v>
      </c>
      <c r="QU92" s="5">
        <v>3</v>
      </c>
    </row>
    <row r="93" spans="1:463" ht="15.05" customHeight="1" x14ac:dyDescent="0.3">
      <c r="A93" s="452">
        <f t="shared" si="1676"/>
        <v>81</v>
      </c>
      <c r="B93" s="25" t="s">
        <v>485</v>
      </c>
      <c r="C93" s="26">
        <v>14</v>
      </c>
      <c r="D93" s="256">
        <v>5143.5</v>
      </c>
      <c r="E93" s="27">
        <v>5047.7</v>
      </c>
      <c r="F93" s="28">
        <v>0</v>
      </c>
      <c r="G93" s="311">
        <f t="shared" si="1465"/>
        <v>5047.7</v>
      </c>
      <c r="H93" s="27">
        <v>95.8</v>
      </c>
      <c r="I93" s="257"/>
      <c r="J93" s="32">
        <v>2.9327440570190761</v>
      </c>
      <c r="K93" s="33">
        <v>3.506544057019076</v>
      </c>
      <c r="L93" s="33">
        <v>2.2756999999999996</v>
      </c>
      <c r="M93" s="122">
        <v>2.7281999999999997</v>
      </c>
      <c r="N93" s="1">
        <v>0.45250000000000001</v>
      </c>
      <c r="O93" s="2">
        <v>0.35360000000000003</v>
      </c>
      <c r="P93" s="2">
        <v>0.20454405701907621</v>
      </c>
      <c r="Q93" s="2">
        <v>1.2699999999999999E-2</v>
      </c>
      <c r="R93" s="2">
        <v>0.1628</v>
      </c>
      <c r="S93" s="2">
        <v>0</v>
      </c>
      <c r="T93" s="2">
        <v>0.5464</v>
      </c>
      <c r="U93" s="2">
        <v>1.9800000000000002E-2</v>
      </c>
      <c r="V93" s="2">
        <v>5.9999999999999995E-4</v>
      </c>
      <c r="W93" s="2">
        <v>2.6499999999999999E-2</v>
      </c>
      <c r="X93" s="2">
        <v>7.9600000000000004E-2</v>
      </c>
      <c r="Y93" s="2">
        <v>0.66690000000000005</v>
      </c>
      <c r="Z93" s="2">
        <v>7.6600000000000001E-2</v>
      </c>
      <c r="AA93" s="2">
        <v>2.0000000000000001E-4</v>
      </c>
      <c r="AB93" s="2">
        <v>0.49280000000000002</v>
      </c>
      <c r="AC93" s="3">
        <v>0.41099999999999998</v>
      </c>
      <c r="AD93" s="123">
        <v>881.62</v>
      </c>
      <c r="AE93" s="60">
        <v>193.9564</v>
      </c>
      <c r="AF93" s="60">
        <v>593.37698585999999</v>
      </c>
      <c r="AG93" s="60">
        <f t="shared" si="1344"/>
        <v>58.728893798507642</v>
      </c>
      <c r="AH93" s="60">
        <f t="shared" si="1345"/>
        <v>185.69139395502839</v>
      </c>
      <c r="AI93" s="60">
        <v>20.298011203033301</v>
      </c>
      <c r="AJ93" s="60">
        <v>123.31535209251979</v>
      </c>
      <c r="AK93" s="60">
        <f t="shared" si="1346"/>
        <v>2.3855354862297955</v>
      </c>
      <c r="AL93" s="60">
        <f t="shared" si="1347"/>
        <v>72.172529488484869</v>
      </c>
      <c r="AM93" s="60">
        <v>90.628337457777661</v>
      </c>
      <c r="AN93" s="124">
        <v>2283.8341039359966</v>
      </c>
      <c r="AO93" s="123">
        <v>676.16</v>
      </c>
      <c r="AP93" s="60">
        <v>148.7552</v>
      </c>
      <c r="AQ93" s="60">
        <v>455.09151648</v>
      </c>
      <c r="AR93" s="60">
        <f t="shared" si="1348"/>
        <v>45.04222775209152</v>
      </c>
      <c r="AS93" s="60">
        <f t="shared" si="1349"/>
        <v>142.41633916725121</v>
      </c>
      <c r="AT93" s="125">
        <v>65.101505789266696</v>
      </c>
      <c r="AU93" s="126">
        <v>12.432713004275838</v>
      </c>
      <c r="AV93" s="60">
        <v>98.192900225656444</v>
      </c>
      <c r="AW93" s="60">
        <f t="shared" si="1350"/>
        <v>1.8995416548653241</v>
      </c>
      <c r="AX93" s="60">
        <f t="shared" si="1351"/>
        <v>57.469162329269494</v>
      </c>
      <c r="AY93" s="60">
        <v>72.165056124746144</v>
      </c>
      <c r="AZ93" s="124">
        <v>1818.5594143436026</v>
      </c>
      <c r="BA93" s="127">
        <v>131</v>
      </c>
      <c r="BB93" s="60">
        <v>667.72883333333323</v>
      </c>
      <c r="BC93" s="60">
        <v>69.634566276058393</v>
      </c>
      <c r="BD93" s="61">
        <v>55.70765302084672</v>
      </c>
      <c r="BE93" s="61">
        <v>13.926913255211673</v>
      </c>
      <c r="BF93" s="60">
        <v>26.112966874999994</v>
      </c>
      <c r="BG93" s="61">
        <v>20.890373499999995</v>
      </c>
      <c r="BH93" s="61">
        <v>5.2225933749999989</v>
      </c>
      <c r="BI93" s="60">
        <v>55.733774753360585</v>
      </c>
      <c r="BJ93" s="61">
        <f t="shared" si="1352"/>
        <v>32.619194882349845</v>
      </c>
      <c r="BK93" s="60">
        <f t="shared" si="1353"/>
        <v>1.0781698726037605</v>
      </c>
      <c r="BL93" s="60">
        <v>40.960507061887611</v>
      </c>
      <c r="BM93" s="124">
        <v>1032.2047779595678</v>
      </c>
      <c r="BN93" s="123">
        <v>23.93</v>
      </c>
      <c r="BO93" s="60">
        <v>5.2645999999999997</v>
      </c>
      <c r="BP93" s="60">
        <v>16.10615829</v>
      </c>
      <c r="BQ93" s="60">
        <f t="shared" si="1354"/>
        <v>1.5940909105944601</v>
      </c>
      <c r="BR93" s="60">
        <f t="shared" si="1355"/>
        <v>5.0402611752726001</v>
      </c>
      <c r="BS93" s="60">
        <v>3.1238123583499999</v>
      </c>
      <c r="BT93" s="60">
        <v>3.5349936573295504</v>
      </c>
      <c r="BU93" s="60">
        <f t="shared" si="1356"/>
        <v>6.8384452301040149E-2</v>
      </c>
      <c r="BV93" s="60">
        <f t="shared" si="1357"/>
        <v>2.0689186678379512</v>
      </c>
      <c r="BW93" s="60">
        <v>2.5979782152839781</v>
      </c>
      <c r="BX93" s="124">
        <v>65.469051025156247</v>
      </c>
      <c r="BY93" s="59">
        <v>602.54999999999995</v>
      </c>
      <c r="BZ93" s="60">
        <v>43.986150000000002</v>
      </c>
      <c r="CA93" s="61">
        <f t="shared" si="1358"/>
        <v>25.743686038200003</v>
      </c>
      <c r="CB93" s="61">
        <f t="shared" si="1359"/>
        <v>0.85091207175000005</v>
      </c>
      <c r="CC93" s="60">
        <v>32.326807500000001</v>
      </c>
      <c r="CD93" s="62">
        <v>814.63554899999986</v>
      </c>
      <c r="CE93" s="123"/>
      <c r="CF93" s="60">
        <v>0</v>
      </c>
      <c r="CG93" s="61">
        <f t="shared" si="1360"/>
        <v>0</v>
      </c>
      <c r="CH93" s="61">
        <f t="shared" si="1361"/>
        <v>0</v>
      </c>
      <c r="CI93" s="60">
        <v>0</v>
      </c>
      <c r="CJ93" s="124">
        <v>0</v>
      </c>
      <c r="CK93" s="128">
        <v>1036.7531839080548</v>
      </c>
      <c r="CL93" s="129">
        <v>228.08570045977208</v>
      </c>
      <c r="CM93" s="129">
        <v>113.15271308014685</v>
      </c>
      <c r="CN93" s="130">
        <v>81.78855208355354</v>
      </c>
      <c r="CO93" s="131">
        <f t="shared" si="1489"/>
        <v>39.867829713128174</v>
      </c>
      <c r="CP93" s="129">
        <v>697.78984068886814</v>
      </c>
      <c r="CQ93" s="131">
        <f t="shared" si="1362"/>
        <v>69.063051692340039</v>
      </c>
      <c r="CR93" s="129">
        <v>218.3663527451744</v>
      </c>
      <c r="CS93" s="129">
        <v>151.53204498398941</v>
      </c>
      <c r="CT93" s="131">
        <f t="shared" si="1363"/>
        <v>2.931387410215275</v>
      </c>
      <c r="CU93" s="131">
        <f t="shared" si="1364"/>
        <v>88.686856903689517</v>
      </c>
      <c r="CV93" s="129">
        <f t="shared" si="1490"/>
        <v>2227.3134831208317</v>
      </c>
      <c r="CW93" s="124">
        <f t="shared" si="1491"/>
        <v>2806.4149887322478</v>
      </c>
      <c r="CX93" s="123">
        <v>75.450050000000005</v>
      </c>
      <c r="CY93" s="60">
        <v>5.5082186499999999</v>
      </c>
      <c r="CZ93" s="60">
        <f t="shared" si="1365"/>
        <v>0.10655648978425</v>
      </c>
      <c r="DA93" s="60">
        <f t="shared" si="1366"/>
        <v>3.2237841128481999</v>
      </c>
      <c r="DB93" s="60">
        <v>4.0481634325</v>
      </c>
      <c r="DC93" s="124">
        <v>102.00771849900001</v>
      </c>
      <c r="DD93" s="123">
        <v>2.4969000000000001</v>
      </c>
      <c r="DE93" s="60">
        <v>0.18227370000000001</v>
      </c>
      <c r="DF93" s="60">
        <f t="shared" si="1367"/>
        <v>3.5260847265000004E-3</v>
      </c>
      <c r="DG93" s="60">
        <f t="shared" si="1368"/>
        <v>0.10667896385160001</v>
      </c>
      <c r="DH93" s="60">
        <v>0.13395868499999999</v>
      </c>
      <c r="DI93" s="124">
        <v>3.3757588620000001</v>
      </c>
      <c r="DJ93" s="59">
        <v>52.928070360240007</v>
      </c>
      <c r="DK93" s="60">
        <v>11.644175479252802</v>
      </c>
      <c r="DL93" s="60">
        <v>0.87045253559059954</v>
      </c>
      <c r="DM93" s="60">
        <v>35.623396540170617</v>
      </c>
      <c r="DN93" s="60">
        <f t="shared" si="1369"/>
        <v>3.5257900491668468</v>
      </c>
      <c r="DO93" s="60">
        <f t="shared" si="1370"/>
        <v>11.147985713280994</v>
      </c>
      <c r="DP93" s="60">
        <v>7.3778249288135438</v>
      </c>
      <c r="DQ93" s="60">
        <f t="shared" si="1371"/>
        <v>0.14272402324789801</v>
      </c>
      <c r="DR93" s="60">
        <f t="shared" si="1372"/>
        <v>4.3180048404368456</v>
      </c>
      <c r="DS93" s="60">
        <v>5.4221959922033793</v>
      </c>
      <c r="DT93" s="62">
        <v>136.63933900352512</v>
      </c>
      <c r="DU93" s="123">
        <v>157.33000000000001</v>
      </c>
      <c r="DV93" s="60">
        <v>34.6126</v>
      </c>
      <c r="DW93" s="60">
        <v>105.89142849</v>
      </c>
      <c r="DX93" s="60">
        <f t="shared" si="1373"/>
        <v>10.48049824336926</v>
      </c>
      <c r="DY93" s="60">
        <f t="shared" si="1374"/>
        <v>33.137663631660601</v>
      </c>
      <c r="DZ93" s="60">
        <v>3.03400203966667</v>
      </c>
      <c r="EA93" s="60">
        <v>1.8090037670791701</v>
      </c>
      <c r="EB93" s="60"/>
      <c r="EC93" s="60">
        <v>22.095423503662449</v>
      </c>
      <c r="ED93" s="60">
        <f t="shared" si="1375"/>
        <v>0.42743596767835007</v>
      </c>
      <c r="EE93" s="60">
        <f t="shared" si="1376"/>
        <v>12.931744323141514</v>
      </c>
      <c r="EF93" s="60">
        <v>16.238622890020419</v>
      </c>
      <c r="EG93" s="124">
        <v>409.2132968285145</v>
      </c>
      <c r="EH93" s="128">
        <v>785.0508242063496</v>
      </c>
      <c r="EI93" s="129">
        <v>172.70638132539688</v>
      </c>
      <c r="EJ93" s="129">
        <v>1051.1607962223673</v>
      </c>
      <c r="EK93" s="129">
        <v>528.38081238455595</v>
      </c>
      <c r="EL93" s="129">
        <f t="shared" si="1377"/>
        <v>52.295962524949047</v>
      </c>
      <c r="EM93" s="129">
        <v>165.35149142762293</v>
      </c>
      <c r="EN93" s="129">
        <v>185.22316383212288</v>
      </c>
      <c r="EO93" s="129">
        <f t="shared" si="1378"/>
        <v>3.5831421043324174</v>
      </c>
      <c r="EP93" s="129">
        <f t="shared" si="1379"/>
        <v>108.40519064969889</v>
      </c>
      <c r="EQ93" s="129">
        <v>2722.5219779707922</v>
      </c>
      <c r="ER93" s="124">
        <v>3430.377692243198</v>
      </c>
      <c r="ES93" s="123">
        <v>147.86000000000001</v>
      </c>
      <c r="ET93" s="60">
        <v>32.529200000000003</v>
      </c>
      <c r="EU93" s="60">
        <v>99.517616579999995</v>
      </c>
      <c r="EV93" s="60">
        <f t="shared" si="1380"/>
        <v>9.8496565833889207</v>
      </c>
      <c r="EW93" s="60">
        <f t="shared" si="1381"/>
        <v>31.1430429325452</v>
      </c>
      <c r="EX93" s="60">
        <v>11.1930696984</v>
      </c>
      <c r="EY93" s="60">
        <v>21.250291698323199</v>
      </c>
      <c r="EZ93" s="60">
        <f t="shared" si="1382"/>
        <v>0.41108689290406231</v>
      </c>
      <c r="FA93" s="60">
        <f t="shared" si="1383"/>
        <v>12.437115721694223</v>
      </c>
      <c r="FB93" s="60">
        <v>15.617508898836199</v>
      </c>
      <c r="FC93" s="124">
        <v>393.56122425067127</v>
      </c>
      <c r="FD93" s="123">
        <v>0.83333333333333293</v>
      </c>
      <c r="FE93" s="60">
        <v>6.0833333333333302E-2</v>
      </c>
      <c r="FF93" s="60">
        <f t="shared" si="1384"/>
        <v>1.1768208333333328E-3</v>
      </c>
      <c r="FG93" s="60">
        <f t="shared" si="1385"/>
        <v>3.5603803333333316E-2</v>
      </c>
      <c r="FH93" s="60">
        <v>4.4708333333333301E-2</v>
      </c>
      <c r="FI93" s="124">
        <v>1.1266499999999995</v>
      </c>
      <c r="FJ93" s="123">
        <v>1874.8247699999999</v>
      </c>
      <c r="FK93" s="60">
        <v>136.86220821000001</v>
      </c>
      <c r="FL93" s="60">
        <f t="shared" si="1386"/>
        <v>2.6475994178224505</v>
      </c>
      <c r="FM93" s="60">
        <f t="shared" si="1387"/>
        <v>80.10107087465029</v>
      </c>
      <c r="FN93" s="60">
        <v>100.58450000000001</v>
      </c>
      <c r="FO93" s="124">
        <v>2534.7257738520002</v>
      </c>
      <c r="FP93" s="123">
        <v>1521.1560000000002</v>
      </c>
      <c r="FQ93" s="60">
        <v>111.044388</v>
      </c>
      <c r="FR93" s="60">
        <f t="shared" si="1388"/>
        <v>2.1481536858600001</v>
      </c>
      <c r="FS93" s="60">
        <f t="shared" si="1389"/>
        <v>64.990726875983995</v>
      </c>
      <c r="FT93" s="60">
        <v>81.610019399999999</v>
      </c>
      <c r="FU93" s="62">
        <v>2056.57248888</v>
      </c>
      <c r="FV93" s="132">
        <f t="shared" si="1492"/>
        <v>4589.1863357390657</v>
      </c>
      <c r="FW93" s="133">
        <f t="shared" si="1493"/>
        <v>1237.4256639400414</v>
      </c>
      <c r="FX93" s="133">
        <f t="shared" si="1494"/>
        <v>128.89856923825073</v>
      </c>
      <c r="FY93" s="133">
        <f t="shared" si="1495"/>
        <v>667.72883333333323</v>
      </c>
      <c r="FZ93" s="133">
        <f t="shared" si="1496"/>
        <v>602.54999999999995</v>
      </c>
      <c r="GA93" s="133">
        <f t="shared" si="1497"/>
        <v>0</v>
      </c>
      <c r="GB93" s="133">
        <f t="shared" si="1498"/>
        <v>75.450050000000005</v>
      </c>
      <c r="GC93" s="133">
        <f t="shared" si="1499"/>
        <v>2.4969000000000001</v>
      </c>
      <c r="GD93" s="133">
        <f t="shared" si="1500"/>
        <v>1874.8247699999999</v>
      </c>
      <c r="GE93" s="133">
        <f t="shared" si="1501"/>
        <v>1521.1560000000002</v>
      </c>
      <c r="GF93" s="133">
        <f t="shared" si="1502"/>
        <v>2531.7777553135943</v>
      </c>
      <c r="GG93" s="134">
        <f t="shared" si="1503"/>
        <v>966.59932751236022</v>
      </c>
      <c r="GH93" s="134">
        <f t="shared" si="1504"/>
        <v>250.58017155440774</v>
      </c>
      <c r="GI93" s="133">
        <f t="shared" si="1505"/>
        <v>965.89984156911123</v>
      </c>
      <c r="GJ93" s="134">
        <f t="shared" si="1506"/>
        <v>689.67852754007413</v>
      </c>
      <c r="GK93" s="135">
        <f t="shared" si="1507"/>
        <v>18.685332435154457</v>
      </c>
      <c r="GL93" s="132">
        <f t="shared" si="1508"/>
        <v>14197.394719133399</v>
      </c>
      <c r="GM93" s="136">
        <f t="shared" si="1509"/>
        <v>17888.717346108082</v>
      </c>
      <c r="GN93" s="114">
        <f t="shared" si="1510"/>
        <v>15017.509308228084</v>
      </c>
      <c r="GO93" s="115">
        <f t="shared" si="1511"/>
        <v>7729.8079408656058</v>
      </c>
      <c r="GP93" s="115">
        <f t="shared" si="1512"/>
        <v>497.90790941245569</v>
      </c>
      <c r="GQ93" s="30">
        <f t="shared" si="1513"/>
        <v>0.51471970366154185</v>
      </c>
      <c r="GR93" s="31">
        <f t="shared" si="1514"/>
        <v>3.3155159034238275E-2</v>
      </c>
      <c r="GS93" s="137">
        <f t="shared" si="1390"/>
        <v>1.0857923116981671</v>
      </c>
      <c r="GT93" s="116">
        <f t="shared" si="1515"/>
        <v>17888.717346108082</v>
      </c>
      <c r="GU93" s="115">
        <f t="shared" si="1516"/>
        <v>7869.2848803972902</v>
      </c>
      <c r="GV93" s="115">
        <f t="shared" si="1517"/>
        <v>501.68673226704425</v>
      </c>
      <c r="GW93" s="24">
        <f t="shared" si="1518"/>
        <v>0.43990213094341019</v>
      </c>
      <c r="GX93" s="117">
        <f t="shared" si="1519"/>
        <v>2.8044868872400881E-2</v>
      </c>
      <c r="GY93" s="137">
        <f t="shared" si="1391"/>
        <v>1.0732768141071674</v>
      </c>
      <c r="GZ93" s="114">
        <f t="shared" si="1520"/>
        <v>11701.470426332518</v>
      </c>
      <c r="HA93" s="115">
        <f t="shared" si="1521"/>
        <v>5928.0510273750897</v>
      </c>
      <c r="HB93" s="115">
        <f t="shared" si="1522"/>
        <v>323.03172105793897</v>
      </c>
      <c r="HC93" s="30">
        <f t="shared" si="1523"/>
        <v>0.50660735885251151</v>
      </c>
      <c r="HD93" s="31">
        <f t="shared" si="1524"/>
        <v>2.7606079346318851E-2</v>
      </c>
      <c r="HE93" s="137">
        <f t="shared" si="1392"/>
        <v>1.0836615548229334</v>
      </c>
      <c r="HF93" s="114">
        <f t="shared" si="1525"/>
        <v>13985.304530268515</v>
      </c>
      <c r="HG93" s="115">
        <f t="shared" si="1526"/>
        <v>7679.6657144924584</v>
      </c>
      <c r="HH93" s="115">
        <f t="shared" si="1527"/>
        <v>400.03590195670813</v>
      </c>
      <c r="HI93" s="30">
        <f t="shared" si="1528"/>
        <v>0.54912395349499121</v>
      </c>
      <c r="HJ93" s="31">
        <f t="shared" si="1529"/>
        <v>2.8604017959773916E-2</v>
      </c>
      <c r="HK93" s="138">
        <f t="shared" si="1393"/>
        <v>1.0904784858946341</v>
      </c>
      <c r="HL93" s="29">
        <f t="shared" si="1530"/>
        <v>3.1843509492898039</v>
      </c>
      <c r="HM93" s="30">
        <f t="shared" si="1531"/>
        <v>3.7634924340438554</v>
      </c>
      <c r="HN93" s="30">
        <f t="shared" si="1532"/>
        <v>2.4660886003105489</v>
      </c>
      <c r="HO93" s="31">
        <f t="shared" si="1533"/>
        <v>2.9750434052177406</v>
      </c>
      <c r="HR93" s="32">
        <f t="shared" si="1534"/>
        <v>1390.170386601086</v>
      </c>
      <c r="HS93" s="33">
        <f t="shared" si="1394"/>
        <v>1608.0100861814763</v>
      </c>
      <c r="HT93" s="33">
        <f t="shared" si="1535"/>
        <v>61.11442928473744</v>
      </c>
      <c r="HU93" s="33">
        <f t="shared" si="1395"/>
        <v>70.581054380943272</v>
      </c>
      <c r="HV93" s="33">
        <f t="shared" si="1536"/>
        <v>1812.566749155553</v>
      </c>
      <c r="HW93" s="30">
        <f t="shared" si="1537"/>
        <v>0.76696231311136265</v>
      </c>
      <c r="HX93" s="31">
        <f t="shared" si="1538"/>
        <v>3.3717064109892621E-2</v>
      </c>
      <c r="HY93" s="139">
        <f t="shared" si="1396"/>
        <v>1.125405767695173</v>
      </c>
      <c r="HZ93" s="32">
        <f t="shared" si="1539"/>
        <v>1068.7755118257551</v>
      </c>
      <c r="IA93" s="33">
        <f t="shared" si="1397"/>
        <v>1236.2526345288509</v>
      </c>
      <c r="IB93" s="33">
        <f t="shared" si="1540"/>
        <v>59.374482411232684</v>
      </c>
      <c r="IC93" s="33">
        <f t="shared" si="1398"/>
        <v>68.571589736732633</v>
      </c>
      <c r="ID93" s="33">
        <f t="shared" si="1541"/>
        <v>1443.3011224949228</v>
      </c>
      <c r="IE93" s="30">
        <f t="shared" si="1542"/>
        <v>0.74050764263125191</v>
      </c>
      <c r="IF93" s="31">
        <f t="shared" si="1543"/>
        <v>4.1137972863622953E-2</v>
      </c>
      <c r="IG93" s="139">
        <f t="shared" si="1399"/>
        <v>1.1224098195968926</v>
      </c>
      <c r="IH93" s="32">
        <f t="shared" si="1544"/>
        <v>39.795417756466811</v>
      </c>
      <c r="II93" s="33">
        <f t="shared" si="1400"/>
        <v>46.031359718905165</v>
      </c>
      <c r="IJ93" s="33">
        <f t="shared" si="1545"/>
        <v>77.676196393450482</v>
      </c>
      <c r="IK93" s="33">
        <f t="shared" si="1401"/>
        <v>89.708239214795967</v>
      </c>
      <c r="IL93" s="33">
        <f t="shared" si="1546"/>
        <v>819.21014123775217</v>
      </c>
      <c r="IM93" s="30">
        <f t="shared" si="1547"/>
        <v>4.8577789450139797E-2</v>
      </c>
      <c r="IN93" s="31">
        <f t="shared" si="1548"/>
        <v>9.4818401876823444E-2</v>
      </c>
      <c r="IO93" s="139">
        <f t="shared" si="1402"/>
        <v>1.0222995100575569</v>
      </c>
      <c r="IP93" s="32">
        <f t="shared" si="1549"/>
        <v>37.867799408594877</v>
      </c>
      <c r="IQ93" s="33">
        <f t="shared" si="1403"/>
        <v>43.801683575921693</v>
      </c>
      <c r="IR93" s="33">
        <f t="shared" si="1550"/>
        <v>1.6624753628955002</v>
      </c>
      <c r="IS93" s="33">
        <f t="shared" si="1404"/>
        <v>1.9199927966080133</v>
      </c>
      <c r="IT93" s="33">
        <f t="shared" si="1551"/>
        <v>51.959564305679564</v>
      </c>
      <c r="IU93" s="30">
        <f t="shared" si="1552"/>
        <v>0.72879362855734431</v>
      </c>
      <c r="IV93" s="31">
        <f t="shared" si="1553"/>
        <v>3.1995560107377176E-2</v>
      </c>
      <c r="IW93" s="139">
        <f t="shared" si="1405"/>
        <v>1.1191580738555686</v>
      </c>
      <c r="IX93" s="32">
        <f t="shared" si="1554"/>
        <v>31.407296966604004</v>
      </c>
      <c r="IY93" s="33">
        <f t="shared" si="1406"/>
        <v>36.328820401270853</v>
      </c>
      <c r="IZ93" s="33">
        <f t="shared" si="1555"/>
        <v>0.85091207175000005</v>
      </c>
      <c r="JA93" s="33">
        <f t="shared" si="1407"/>
        <v>0.98271835166407506</v>
      </c>
      <c r="JB93" s="33">
        <f t="shared" si="1556"/>
        <v>646.53614999999991</v>
      </c>
      <c r="JC93" s="30">
        <f t="shared" si="1557"/>
        <v>4.8577789450139811E-2</v>
      </c>
      <c r="JD93" s="31">
        <f t="shared" si="1558"/>
        <v>1.3161090400745576E-3</v>
      </c>
      <c r="JE93" s="139">
        <f t="shared" si="1559"/>
        <v>1.0078160048971445</v>
      </c>
      <c r="JF93" s="32">
        <f t="shared" si="1560"/>
        <v>0</v>
      </c>
      <c r="JG93" s="33">
        <f t="shared" si="1408"/>
        <v>0</v>
      </c>
      <c r="JH93" s="33">
        <f t="shared" si="1561"/>
        <v>0</v>
      </c>
      <c r="JI93" s="33">
        <f t="shared" si="1409"/>
        <v>0</v>
      </c>
      <c r="JJ93" s="33">
        <f t="shared" si="1562"/>
        <v>0</v>
      </c>
      <c r="JK93" s="30"/>
      <c r="JL93" s="31"/>
      <c r="JM93" s="139"/>
      <c r="JN93" s="32">
        <f t="shared" si="1563"/>
        <v>1639.443800139441</v>
      </c>
      <c r="JO93" s="33">
        <f t="shared" si="1410"/>
        <v>1896.3446436212914</v>
      </c>
      <c r="JP93" s="33">
        <f t="shared" si="1564"/>
        <v>111.86226881568349</v>
      </c>
      <c r="JQ93" s="33">
        <f t="shared" si="1411"/>
        <v>129.18973425523288</v>
      </c>
      <c r="JR93" s="33">
        <f t="shared" si="1565"/>
        <v>2227.3134831208317</v>
      </c>
      <c r="JS93" s="30">
        <f t="shared" si="1566"/>
        <v>0.73606333933843526</v>
      </c>
      <c r="JT93" s="31">
        <f t="shared" si="1567"/>
        <v>5.0222956787809719E-2</v>
      </c>
      <c r="JU93" s="139">
        <f t="shared" si="1412"/>
        <v>1.1231206612807645</v>
      </c>
      <c r="JV93" s="32">
        <f t="shared" si="1568"/>
        <v>3.9330166176748036</v>
      </c>
      <c r="JW93" s="33">
        <f t="shared" si="1413"/>
        <v>4.549320321664446</v>
      </c>
      <c r="JX93" s="33">
        <f t="shared" si="1569"/>
        <v>0.10655648978425</v>
      </c>
      <c r="JY93" s="33">
        <f t="shared" si="1414"/>
        <v>0.12306209005183033</v>
      </c>
      <c r="JZ93" s="33">
        <f t="shared" si="1570"/>
        <v>80.958506745238097</v>
      </c>
      <c r="KA93" s="30">
        <f t="shared" si="1571"/>
        <v>4.8580646750949863E-2</v>
      </c>
      <c r="KB93" s="31">
        <f t="shared" si="1572"/>
        <v>1.3161864523954742E-3</v>
      </c>
      <c r="KC93" s="139">
        <f t="shared" si="1415"/>
        <v>1.00781646462735</v>
      </c>
      <c r="KD93" s="32">
        <f t="shared" si="1573"/>
        <v>0.13014833589895203</v>
      </c>
      <c r="KE93" s="33">
        <f t="shared" si="1416"/>
        <v>0.15054258013431782</v>
      </c>
      <c r="KF93" s="33">
        <f t="shared" si="1574"/>
        <v>3.5260847265000004E-3</v>
      </c>
      <c r="KG93" s="33">
        <f t="shared" si="1417"/>
        <v>4.0722752506348507E-3</v>
      </c>
      <c r="KH93" s="33">
        <f t="shared" si="1575"/>
        <v>2.6791737000000002</v>
      </c>
      <c r="KI93" s="30">
        <f t="shared" si="1576"/>
        <v>4.8577789450139804E-2</v>
      </c>
      <c r="KJ93" s="31">
        <f t="shared" si="1577"/>
        <v>1.3161090400745574E-3</v>
      </c>
      <c r="KK93" s="139">
        <f t="shared" si="1418"/>
        <v>1.0078160048971445</v>
      </c>
      <c r="KL93" s="32">
        <f t="shared" si="1578"/>
        <v>83.44075431502857</v>
      </c>
      <c r="KM93" s="33">
        <f t="shared" si="1419"/>
        <v>96.515920516193546</v>
      </c>
      <c r="KN93" s="33">
        <f t="shared" si="1579"/>
        <v>3.6685140724147449</v>
      </c>
      <c r="KO93" s="33">
        <f t="shared" si="1420"/>
        <v>4.2367669022317891</v>
      </c>
      <c r="KP93" s="33">
        <f t="shared" si="1580"/>
        <v>108.44391984406755</v>
      </c>
      <c r="KQ93" s="30">
        <f t="shared" si="1581"/>
        <v>0.76943690743573956</v>
      </c>
      <c r="KR93" s="31">
        <f t="shared" si="1582"/>
        <v>3.3828674559991313E-2</v>
      </c>
      <c r="KS93" s="139">
        <f t="shared" si="1421"/>
        <v>1.1258108250845231</v>
      </c>
      <c r="KT93" s="32">
        <f t="shared" si="1583"/>
        <v>248.1472777048586</v>
      </c>
      <c r="KU93" s="33">
        <f t="shared" si="1422"/>
        <v>287.03195612120993</v>
      </c>
      <c r="KV93" s="33">
        <f t="shared" si="1584"/>
        <v>10.907934211047611</v>
      </c>
      <c r="KW93" s="33">
        <f t="shared" si="1423"/>
        <v>12.597573220338885</v>
      </c>
      <c r="KX93" s="33">
        <f t="shared" si="1585"/>
        <v>324.77245780040835</v>
      </c>
      <c r="KY93" s="30">
        <f t="shared" si="1586"/>
        <v>0.76406502997664782</v>
      </c>
      <c r="KZ93" s="31">
        <f t="shared" si="1587"/>
        <v>3.3586389329082741E-2</v>
      </c>
      <c r="LA93" s="139">
        <f t="shared" si="1424"/>
        <v>1.1249315219044158</v>
      </c>
      <c r="LB93" s="32">
        <f t="shared" si="1588"/>
        <v>1291.740357666079</v>
      </c>
      <c r="LC93" s="33">
        <f t="shared" si="1425"/>
        <v>1494.1560717123537</v>
      </c>
      <c r="LD93" s="33">
        <f t="shared" si="1589"/>
        <v>55.879104629281464</v>
      </c>
      <c r="LE93" s="33">
        <f t="shared" si="1426"/>
        <v>64.534777936357159</v>
      </c>
      <c r="LF93" s="33">
        <f t="shared" si="1590"/>
        <v>2722.5219779707922</v>
      </c>
      <c r="LG93" s="30">
        <f t="shared" si="1591"/>
        <v>0.47446462071496898</v>
      </c>
      <c r="LH93" s="31">
        <f t="shared" si="1592"/>
        <v>2.0524757956565869E-2</v>
      </c>
      <c r="LI93" s="139">
        <f t="shared" si="1427"/>
        <v>1.0775278910735078</v>
      </c>
      <c r="LJ93" s="32">
        <f t="shared" si="1593"/>
        <v>233.55699355817211</v>
      </c>
      <c r="LK93" s="33">
        <f t="shared" si="1428"/>
        <v>270.15537444873769</v>
      </c>
      <c r="LL93" s="33">
        <f t="shared" si="1594"/>
        <v>10.260743476292983</v>
      </c>
      <c r="LM93" s="33">
        <f t="shared" si="1429"/>
        <v>11.850132640770767</v>
      </c>
      <c r="LN93" s="33">
        <f t="shared" si="1595"/>
        <v>312.35017797672322</v>
      </c>
      <c r="LO93" s="30">
        <f t="shared" si="1596"/>
        <v>0.74774086914583771</v>
      </c>
      <c r="LP93" s="31">
        <f t="shared" si="1597"/>
        <v>3.2850128476820104E-2</v>
      </c>
      <c r="LQ93" s="139">
        <f t="shared" si="1430"/>
        <v>1.1222594790962124</v>
      </c>
      <c r="LR93" s="32">
        <f t="shared" si="1598"/>
        <v>4.3436640066666643E-2</v>
      </c>
      <c r="LS93" s="33">
        <f t="shared" si="1431"/>
        <v>5.0243161565113312E-2</v>
      </c>
      <c r="LT93" s="33">
        <f t="shared" si="1599"/>
        <v>1.1768208333333328E-3</v>
      </c>
      <c r="LU93" s="33">
        <f t="shared" si="1432"/>
        <v>1.359110380416666E-3</v>
      </c>
      <c r="LV93" s="33">
        <f t="shared" si="1600"/>
        <v>0.89416666666666633</v>
      </c>
      <c r="LW93" s="30">
        <f t="shared" si="1601"/>
        <v>4.857778945013979E-2</v>
      </c>
      <c r="LX93" s="31">
        <f t="shared" si="1602"/>
        <v>1.3161090400745572E-3</v>
      </c>
      <c r="LY93" s="139">
        <f t="shared" si="1671"/>
        <v>1.0078160048971445</v>
      </c>
      <c r="LZ93" s="32">
        <f t="shared" si="1603"/>
        <v>97.723306467073357</v>
      </c>
      <c r="MA93" s="33">
        <f t="shared" si="1434"/>
        <v>113.03654859046375</v>
      </c>
      <c r="MB93" s="33">
        <f t="shared" si="1604"/>
        <v>2.6475994178224505</v>
      </c>
      <c r="MC93" s="33">
        <f t="shared" si="1435"/>
        <v>3.057712567643148</v>
      </c>
      <c r="MD93" s="33">
        <f t="shared" si="1605"/>
        <v>2011.687122104762</v>
      </c>
      <c r="ME93" s="30">
        <f t="shared" si="1606"/>
        <v>4.8577785975399933E-2</v>
      </c>
      <c r="MF93" s="31">
        <f t="shared" si="1607"/>
        <v>1.3161089459340746E-3</v>
      </c>
      <c r="MG93" s="139">
        <f t="shared" si="1436"/>
        <v>1.0078160043380704</v>
      </c>
      <c r="MH93" s="32">
        <f t="shared" si="1608"/>
        <v>79.288686788700474</v>
      </c>
      <c r="MI93" s="33">
        <f t="shared" si="1437"/>
        <v>91.713224008489846</v>
      </c>
      <c r="MJ93" s="33">
        <f t="shared" si="1609"/>
        <v>2.1481536858600001</v>
      </c>
      <c r="MK93" s="33">
        <f t="shared" si="1438"/>
        <v>2.4809026917997143</v>
      </c>
      <c r="ML93" s="33">
        <f t="shared" si="1610"/>
        <v>1632.200388</v>
      </c>
      <c r="MM93" s="30">
        <f t="shared" si="1611"/>
        <v>4.857778945013979E-2</v>
      </c>
      <c r="MN93" s="31">
        <f t="shared" si="1612"/>
        <v>1.3161090400745574E-3</v>
      </c>
      <c r="MO93" s="139">
        <f t="shared" si="1613"/>
        <v>1.0078160048971445</v>
      </c>
      <c r="MP93" s="34">
        <v>2.9327440570190761</v>
      </c>
      <c r="MQ93" s="35">
        <v>3.506544057019076</v>
      </c>
      <c r="MR93" s="35">
        <v>2.2756999999999996</v>
      </c>
      <c r="MS93" s="36">
        <v>2.7281999999999997</v>
      </c>
      <c r="MT93" s="34">
        <f t="shared" si="1614"/>
        <v>1.0857923116981671</v>
      </c>
      <c r="MU93" s="35">
        <f t="shared" si="1677"/>
        <v>1.0732768141071674</v>
      </c>
      <c r="MV93" s="35">
        <f t="shared" si="1616"/>
        <v>1.0836615548229334</v>
      </c>
      <c r="MW93" s="36">
        <f t="shared" si="1617"/>
        <v>1.0904784858946341</v>
      </c>
      <c r="MX93" s="41">
        <f t="shared" si="1618"/>
        <v>3.1843509492898039</v>
      </c>
      <c r="MY93" s="271">
        <f t="shared" si="1619"/>
        <v>3.7634924340438554</v>
      </c>
      <c r="MZ93" s="42">
        <f t="shared" si="1620"/>
        <v>2.4660886003105489</v>
      </c>
      <c r="NA93" s="140">
        <f t="shared" si="1621"/>
        <v>2.9750434052177406</v>
      </c>
      <c r="NB93" s="34">
        <f t="shared" si="1622"/>
        <v>1.0858368799735119</v>
      </c>
      <c r="NC93" s="35">
        <f t="shared" si="1678"/>
        <v>1.0730697858230174</v>
      </c>
      <c r="ND93" s="35">
        <f t="shared" si="1624"/>
        <v>1.0836798600327815</v>
      </c>
      <c r="NE93" s="141">
        <f t="shared" si="1679"/>
        <v>1.0906005305178017</v>
      </c>
      <c r="NF93" s="37">
        <f t="shared" si="1626"/>
        <v>3.1844816566344529</v>
      </c>
      <c r="NG93" s="38">
        <f t="shared" si="1680"/>
        <v>3.7627664802444345</v>
      </c>
      <c r="NH93" s="38">
        <f t="shared" si="1627"/>
        <v>2.4661302574766006</v>
      </c>
      <c r="NI93" s="39">
        <f t="shared" si="1681"/>
        <v>2.9753763673586664</v>
      </c>
      <c r="NJ93" s="118">
        <f t="shared" si="1628"/>
        <v>-1.3070734464903921E-4</v>
      </c>
      <c r="NK93" s="118">
        <f t="shared" si="1629"/>
        <v>7.2595379942086424E-4</v>
      </c>
      <c r="NL93" s="118">
        <f t="shared" si="1630"/>
        <v>-4.1657166051756178E-5</v>
      </c>
      <c r="NM93" s="118">
        <f t="shared" si="1631"/>
        <v>-3.3296214092581877E-4</v>
      </c>
      <c r="NN93" s="119">
        <f t="shared" si="1632"/>
        <v>0.50924610988206576</v>
      </c>
      <c r="NO93" s="120">
        <f t="shared" si="1633"/>
        <v>0.39688411220946124</v>
      </c>
      <c r="NP93" s="120">
        <f t="shared" si="1682"/>
        <v>0.20910528927578659</v>
      </c>
      <c r="NQ93" s="120">
        <f t="shared" si="1635"/>
        <v>1.4213307537965722E-2</v>
      </c>
      <c r="NR93" s="120">
        <f>R93*JE93</f>
        <v>0.16407244559725512</v>
      </c>
      <c r="NS93" s="120">
        <f t="shared" si="1637"/>
        <v>0</v>
      </c>
      <c r="NT93" s="120">
        <f t="shared" si="1638"/>
        <v>0.61367312932380969</v>
      </c>
      <c r="NU93" s="120">
        <f t="shared" si="1639"/>
        <v>1.9954765999621531E-2</v>
      </c>
      <c r="NV93" s="120">
        <f t="shared" si="1640"/>
        <v>6.046896029382867E-4</v>
      </c>
      <c r="NW93" s="120">
        <f t="shared" si="1641"/>
        <v>2.9833986864739863E-2</v>
      </c>
      <c r="NX93" s="120">
        <f t="shared" si="1642"/>
        <v>8.9544549143591501E-2</v>
      </c>
      <c r="NY93" s="120">
        <f t="shared" si="1643"/>
        <v>0.71860335055692237</v>
      </c>
      <c r="NZ93" s="120">
        <f t="shared" si="1644"/>
        <v>8.5965076098769869E-2</v>
      </c>
      <c r="OA93" s="120">
        <f t="shared" si="1645"/>
        <v>2.0156320097942891E-4</v>
      </c>
      <c r="OB93" s="120">
        <f t="shared" si="1646"/>
        <v>0.49665172693780113</v>
      </c>
      <c r="OC93" s="121">
        <f t="shared" si="1647"/>
        <v>0.41421237801272637</v>
      </c>
      <c r="OD93" s="4"/>
      <c r="OE93" s="4">
        <f t="shared" si="1441"/>
        <v>18996.980759323167</v>
      </c>
      <c r="OF93" s="4"/>
      <c r="OG93" s="4"/>
      <c r="OH93" s="4">
        <f t="shared" si="1442"/>
        <v>236.25128790975057</v>
      </c>
      <c r="OI93" s="4"/>
      <c r="OJ93" s="583">
        <f t="shared" si="1443"/>
        <v>18996.980759323167</v>
      </c>
      <c r="OK93" s="284">
        <f t="shared" si="1444"/>
        <v>759.21299999999997</v>
      </c>
      <c r="OL93" s="584">
        <f t="shared" si="1683"/>
        <v>3.9964929670595166E-2</v>
      </c>
      <c r="OM93" s="585">
        <f t="shared" si="1672"/>
        <v>1795.4299999999998</v>
      </c>
      <c r="ON93" s="284">
        <f t="shared" si="1684"/>
        <v>1885.2014999999999</v>
      </c>
      <c r="OO93" s="33">
        <f t="shared" si="1685"/>
        <v>2.4830996044588276</v>
      </c>
      <c r="OP93" s="586">
        <f t="shared" si="1688"/>
        <v>5.9271971386684559E-2</v>
      </c>
      <c r="OQ93" s="33">
        <f t="shared" si="1445"/>
        <v>0.22306961586465102</v>
      </c>
      <c r="OR93" s="39">
        <f t="shared" si="1446"/>
        <v>0.38714206146190611</v>
      </c>
      <c r="OS93" s="587"/>
      <c r="OT93" s="284">
        <f t="shared" si="1487"/>
        <v>0</v>
      </c>
      <c r="OU93" s="584"/>
      <c r="OV93" s="585">
        <f t="shared" si="1674"/>
        <v>0</v>
      </c>
      <c r="OW93" s="284">
        <f t="shared" si="1686"/>
        <v>0</v>
      </c>
      <c r="OX93" s="33"/>
      <c r="OY93" s="33"/>
      <c r="OZ93" s="33"/>
      <c r="PA93" s="588"/>
      <c r="PB93" s="32">
        <f t="shared" si="1447"/>
        <v>3.7634924340438554</v>
      </c>
      <c r="PC93" s="589">
        <f t="shared" si="1448"/>
        <v>1.0592719713866845</v>
      </c>
      <c r="PD93" s="590">
        <f>PB93*PC93</f>
        <v>3.9865620499085064</v>
      </c>
      <c r="PE93" s="591">
        <f t="shared" si="1450"/>
        <v>0.50924610988206576</v>
      </c>
      <c r="PF93" s="592">
        <f t="shared" si="1451"/>
        <v>0.39688411220946124</v>
      </c>
      <c r="PG93" s="592">
        <f t="shared" si="1452"/>
        <v>0.20910528927578659</v>
      </c>
      <c r="PH93" s="592">
        <f t="shared" si="1453"/>
        <v>1.4213307537965722E-2</v>
      </c>
      <c r="PI93" s="593">
        <f>OR93-0.001</f>
        <v>0.38614206146190611</v>
      </c>
      <c r="PJ93" s="593">
        <f t="shared" si="1476"/>
        <v>0</v>
      </c>
      <c r="PK93" s="592">
        <f t="shared" si="1454"/>
        <v>0.61367312932380969</v>
      </c>
      <c r="PL93" s="592">
        <f t="shared" si="1455"/>
        <v>1.9954765999621531E-2</v>
      </c>
      <c r="PM93" s="592">
        <f t="shared" si="1456"/>
        <v>6.046896029382867E-4</v>
      </c>
      <c r="PN93" s="592">
        <f t="shared" si="1457"/>
        <v>2.9833986864739863E-2</v>
      </c>
      <c r="PO93" s="592">
        <f t="shared" si="1458"/>
        <v>8.9544549143591501E-2</v>
      </c>
      <c r="PP93" s="592">
        <f t="shared" si="1459"/>
        <v>0.71860335055692237</v>
      </c>
      <c r="PQ93" s="592">
        <f t="shared" si="1460"/>
        <v>8.5965076098769869E-2</v>
      </c>
      <c r="PR93" s="592">
        <f t="shared" si="1461"/>
        <v>2.0156320097942891E-4</v>
      </c>
      <c r="PS93" s="592">
        <f t="shared" si="1462"/>
        <v>0.49665172693780113</v>
      </c>
      <c r="PT93" s="594">
        <f t="shared" si="1463"/>
        <v>0.41421237801272637</v>
      </c>
      <c r="PU93" s="334"/>
      <c r="PV93" s="310">
        <f t="shared" si="1477"/>
        <v>3.9848360961090852</v>
      </c>
      <c r="PW93" s="281">
        <f t="shared" si="1478"/>
        <v>1.7259537994211982E-3</v>
      </c>
      <c r="PX93" s="4"/>
      <c r="QA93" s="133">
        <f t="shared" si="1479"/>
        <v>828.18848364126461</v>
      </c>
      <c r="QB93" s="323">
        <f t="shared" si="1480"/>
        <v>0</v>
      </c>
      <c r="QC93" s="258"/>
      <c r="QD93" s="323">
        <v>0</v>
      </c>
      <c r="QF93" s="133">
        <f t="shared" si="1464"/>
        <v>1949.1292836412633</v>
      </c>
      <c r="QH93" s="133">
        <f t="shared" si="1481"/>
        <v>0</v>
      </c>
      <c r="QJ93" s="390">
        <f>'лист 1'!E233</f>
        <v>1795.4299999999998</v>
      </c>
      <c r="QK93" s="390">
        <f>'лист 1'!F233</f>
        <v>0</v>
      </c>
      <c r="QM93" s="389">
        <f t="shared" si="1482"/>
        <v>0</v>
      </c>
      <c r="QN93" s="389">
        <f t="shared" si="1483"/>
        <v>0</v>
      </c>
      <c r="QP93" s="4">
        <f t="shared" si="1484"/>
        <v>18996.980759323167</v>
      </c>
      <c r="QQ93" s="4">
        <f t="shared" si="1485"/>
        <v>20122.969259323167</v>
      </c>
      <c r="QS93" s="395">
        <f t="shared" si="1486"/>
        <v>13.384176951879061</v>
      </c>
      <c r="QU93" s="5">
        <v>3</v>
      </c>
    </row>
    <row r="94" spans="1:463" ht="15.05" customHeight="1" x14ac:dyDescent="0.3">
      <c r="A94" s="452">
        <f t="shared" si="1676"/>
        <v>82</v>
      </c>
      <c r="B94" s="25" t="s">
        <v>486</v>
      </c>
      <c r="C94" s="26">
        <v>9</v>
      </c>
      <c r="D94" s="256">
        <v>3929.36</v>
      </c>
      <c r="E94" s="27">
        <v>3929.36</v>
      </c>
      <c r="F94" s="28">
        <v>436.6</v>
      </c>
      <c r="G94" s="311">
        <f t="shared" si="1465"/>
        <v>3492.76</v>
      </c>
      <c r="H94" s="27"/>
      <c r="I94" s="257"/>
      <c r="J94" s="32">
        <v>3.561137497961941</v>
      </c>
      <c r="K94" s="33">
        <v>4.1140374979619416</v>
      </c>
      <c r="L94" s="33">
        <v>2.7906000000000004</v>
      </c>
      <c r="M94" s="122">
        <v>3.2704000000000004</v>
      </c>
      <c r="N94" s="1">
        <v>0.4798</v>
      </c>
      <c r="O94" s="2">
        <v>0.57640000000000002</v>
      </c>
      <c r="P94" s="2">
        <v>0.29073749796194065</v>
      </c>
      <c r="Q94" s="2">
        <v>1.9300000000000001E-2</v>
      </c>
      <c r="R94" s="2">
        <v>0.26650000000000001</v>
      </c>
      <c r="S94" s="2">
        <v>0</v>
      </c>
      <c r="T94" s="2">
        <v>0.59289999999999998</v>
      </c>
      <c r="U94" s="2">
        <v>2.87E-2</v>
      </c>
      <c r="V94" s="2">
        <v>1E-3</v>
      </c>
      <c r="W94" s="2">
        <v>2.98E-2</v>
      </c>
      <c r="X94" s="2">
        <v>0.12529999999999999</v>
      </c>
      <c r="Y94" s="2">
        <v>0.89070000000000005</v>
      </c>
      <c r="Z94" s="2">
        <v>0.1991</v>
      </c>
      <c r="AA94" s="2">
        <v>2.0000000000000001E-4</v>
      </c>
      <c r="AB94" s="2">
        <v>0.32719999999999999</v>
      </c>
      <c r="AC94" s="3">
        <v>0.28639999999999999</v>
      </c>
      <c r="AD94" s="123">
        <v>727.14</v>
      </c>
      <c r="AE94" s="60">
        <v>159.9708</v>
      </c>
      <c r="AF94" s="60">
        <v>489.40375841999997</v>
      </c>
      <c r="AG94" s="60">
        <f t="shared" si="1344"/>
        <v>48.438247585861077</v>
      </c>
      <c r="AH94" s="60">
        <f t="shared" si="1345"/>
        <v>153.15401215995479</v>
      </c>
      <c r="AI94" s="60">
        <v>17.959418375275</v>
      </c>
      <c r="AJ94" s="60">
        <v>101.79660039431597</v>
      </c>
      <c r="AK94" s="60">
        <f t="shared" si="1346"/>
        <v>1.9692552346280425</v>
      </c>
      <c r="AL94" s="60">
        <f t="shared" si="1347"/>
        <v>59.578292719580524</v>
      </c>
      <c r="AM94" s="60">
        <v>74.813528859479547</v>
      </c>
      <c r="AN94" s="124">
        <v>1885.3009272588843</v>
      </c>
      <c r="AO94" s="123">
        <v>846.97</v>
      </c>
      <c r="AP94" s="60">
        <v>186.33340000000001</v>
      </c>
      <c r="AQ94" s="60">
        <v>570.05569940999999</v>
      </c>
      <c r="AR94" s="60">
        <f t="shared" si="1348"/>
        <v>56.420692793405344</v>
      </c>
      <c r="AS94" s="60">
        <f t="shared" si="1349"/>
        <v>178.3932305733654</v>
      </c>
      <c r="AT94" s="125">
        <v>71.9155837593417</v>
      </c>
      <c r="AU94" s="126">
        <v>6.2356021879030514</v>
      </c>
      <c r="AV94" s="60">
        <v>122.29505187136193</v>
      </c>
      <c r="AW94" s="60">
        <f t="shared" si="1350"/>
        <v>2.3657977784514967</v>
      </c>
      <c r="AX94" s="60">
        <f t="shared" si="1351"/>
        <v>71.575380418648251</v>
      </c>
      <c r="AY94" s="60">
        <v>89.878486752035187</v>
      </c>
      <c r="AZ94" s="124">
        <v>2264.9378661512865</v>
      </c>
      <c r="BA94" s="127">
        <v>145</v>
      </c>
      <c r="BB94" s="60">
        <v>739.08916666666664</v>
      </c>
      <c r="BC94" s="60">
        <v>77.076428320827986</v>
      </c>
      <c r="BD94" s="61">
        <v>61.661142656662392</v>
      </c>
      <c r="BE94" s="61">
        <v>15.415285664165594</v>
      </c>
      <c r="BF94" s="60">
        <v>28.903665624999995</v>
      </c>
      <c r="BG94" s="61">
        <v>23.122932499999997</v>
      </c>
      <c r="BH94" s="61">
        <v>5.7807331249999976</v>
      </c>
      <c r="BI94" s="60">
        <v>61.690056024712106</v>
      </c>
      <c r="BJ94" s="61">
        <f t="shared" si="1352"/>
        <v>36.105215709471203</v>
      </c>
      <c r="BK94" s="60">
        <f t="shared" si="1353"/>
        <v>1.1933941337980558</v>
      </c>
      <c r="BL94" s="60">
        <v>45.337965831860345</v>
      </c>
      <c r="BM94" s="124">
        <v>1142.5167389628805</v>
      </c>
      <c r="BN94" s="123">
        <v>27.8</v>
      </c>
      <c r="BO94" s="60">
        <v>6.1160000000000005</v>
      </c>
      <c r="BP94" s="60">
        <v>18.710873400000001</v>
      </c>
      <c r="BQ94" s="60">
        <f t="shared" si="1354"/>
        <v>1.8518899838916001</v>
      </c>
      <c r="BR94" s="60">
        <f t="shared" si="1355"/>
        <v>5.8553807217960001</v>
      </c>
      <c r="BS94" s="60">
        <v>3.6004693642333301</v>
      </c>
      <c r="BT94" s="60">
        <v>4.1045960217890336</v>
      </c>
      <c r="BU94" s="60">
        <f t="shared" si="1356"/>
        <v>7.940341004150886E-2</v>
      </c>
      <c r="BV94" s="60">
        <f t="shared" si="1357"/>
        <v>2.4022887044804242</v>
      </c>
      <c r="BW94" s="60">
        <v>3.0165969393011189</v>
      </c>
      <c r="BX94" s="124">
        <v>76.018242870388193</v>
      </c>
      <c r="BY94" s="59">
        <v>688.58</v>
      </c>
      <c r="BZ94" s="60">
        <v>50.26634</v>
      </c>
      <c r="CA94" s="61">
        <f t="shared" si="1358"/>
        <v>29.419280279119999</v>
      </c>
      <c r="CB94" s="61">
        <f t="shared" si="1359"/>
        <v>0.97240234730000008</v>
      </c>
      <c r="CC94" s="60">
        <v>36.942317000000003</v>
      </c>
      <c r="CD94" s="62">
        <v>930.94638840000005</v>
      </c>
      <c r="CE94" s="123"/>
      <c r="CF94" s="60">
        <v>0</v>
      </c>
      <c r="CG94" s="61">
        <f t="shared" si="1360"/>
        <v>0</v>
      </c>
      <c r="CH94" s="61">
        <f t="shared" si="1361"/>
        <v>0</v>
      </c>
      <c r="CI94" s="60">
        <v>0</v>
      </c>
      <c r="CJ94" s="124">
        <v>0</v>
      </c>
      <c r="CK94" s="128">
        <v>860.44699125516763</v>
      </c>
      <c r="CL94" s="129">
        <v>189.29833807613687</v>
      </c>
      <c r="CM94" s="129">
        <v>90.956510274345703</v>
      </c>
      <c r="CN94" s="130">
        <v>62.482096824153196</v>
      </c>
      <c r="CO94" s="131">
        <f t="shared" si="1489"/>
        <v>30.456898096933475</v>
      </c>
      <c r="CP94" s="129">
        <v>579.12642880526437</v>
      </c>
      <c r="CQ94" s="131">
        <f t="shared" si="1362"/>
        <v>57.318459164572239</v>
      </c>
      <c r="CR94" s="129">
        <v>181.23182463031944</v>
      </c>
      <c r="CS94" s="129">
        <v>125.54746359399667</v>
      </c>
      <c r="CT94" s="131">
        <f t="shared" si="1363"/>
        <v>2.4287156832258656</v>
      </c>
      <c r="CU94" s="131">
        <f t="shared" si="1364"/>
        <v>73.47891292273124</v>
      </c>
      <c r="CV94" s="129">
        <f t="shared" si="1490"/>
        <v>1845.3757320049112</v>
      </c>
      <c r="CW94" s="124">
        <f t="shared" si="1491"/>
        <v>2325.1734223261883</v>
      </c>
      <c r="CX94" s="123">
        <v>83.360220000000012</v>
      </c>
      <c r="CY94" s="60">
        <v>6.0852960600000001</v>
      </c>
      <c r="CZ94" s="60">
        <f t="shared" si="1365"/>
        <v>0.11772005228070001</v>
      </c>
      <c r="DA94" s="60">
        <f t="shared" si="1366"/>
        <v>3.5615290544440801</v>
      </c>
      <c r="DB94" s="60">
        <v>4.4722758029999996</v>
      </c>
      <c r="DC94" s="124">
        <v>112.70135023560002</v>
      </c>
      <c r="DD94" s="123">
        <v>2.7874800000000004</v>
      </c>
      <c r="DE94" s="60">
        <v>0.20348604000000001</v>
      </c>
      <c r="DF94" s="60">
        <f t="shared" si="1367"/>
        <v>3.9364374438000003E-3</v>
      </c>
      <c r="DG94" s="60">
        <f t="shared" si="1368"/>
        <v>0.11909386765872</v>
      </c>
      <c r="DH94" s="60">
        <v>0.14954830199999999</v>
      </c>
      <c r="DI94" s="124">
        <v>3.7686172104000004</v>
      </c>
      <c r="DJ94" s="59">
        <v>45.310542678120008</v>
      </c>
      <c r="DK94" s="60">
        <v>9.9683193891864015</v>
      </c>
      <c r="DL94" s="60">
        <v>0.74047379402398295</v>
      </c>
      <c r="DM94" s="60">
        <v>30.496396681136705</v>
      </c>
      <c r="DN94" s="60">
        <f t="shared" si="1369"/>
        <v>3.0183503651188244</v>
      </c>
      <c r="DO94" s="60">
        <f t="shared" si="1370"/>
        <v>9.5435423773949211</v>
      </c>
      <c r="DP94" s="60">
        <v>6.3156484756000983</v>
      </c>
      <c r="DQ94" s="60">
        <f t="shared" si="1371"/>
        <v>0.12217621976048391</v>
      </c>
      <c r="DR94" s="60">
        <f t="shared" si="1372"/>
        <v>3.6963469520175183</v>
      </c>
      <c r="DS94" s="60">
        <v>4.6415690509033594</v>
      </c>
      <c r="DT94" s="62">
        <v>116.96754008276467</v>
      </c>
      <c r="DU94" s="123">
        <v>189.29</v>
      </c>
      <c r="DV94" s="60">
        <v>41.643799999999999</v>
      </c>
      <c r="DW94" s="60">
        <v>127.40220237</v>
      </c>
      <c r="DX94" s="60">
        <f t="shared" si="1373"/>
        <v>12.609505577368381</v>
      </c>
      <c r="DY94" s="60">
        <f t="shared" si="1374"/>
        <v>39.869245209667795</v>
      </c>
      <c r="DZ94" s="60">
        <v>3.6626521214166701</v>
      </c>
      <c r="EA94" s="60">
        <v>1.9377366173749999</v>
      </c>
      <c r="EB94" s="60"/>
      <c r="EC94" s="60">
        <v>26.567356550941788</v>
      </c>
      <c r="ED94" s="60">
        <f t="shared" si="1375"/>
        <v>0.51394551247796894</v>
      </c>
      <c r="EE94" s="60">
        <f t="shared" si="1376"/>
        <v>15.549023633856599</v>
      </c>
      <c r="EF94" s="60">
        <v>19.525187382986672</v>
      </c>
      <c r="EG94" s="124">
        <v>492.034722051264</v>
      </c>
      <c r="EH94" s="128">
        <v>776.7845545238099</v>
      </c>
      <c r="EI94" s="129">
        <v>170.89260199523815</v>
      </c>
      <c r="EJ94" s="129">
        <v>1118.3169807379668</v>
      </c>
      <c r="EK94" s="129">
        <v>522.81717477591371</v>
      </c>
      <c r="EL94" s="129">
        <f t="shared" si="1377"/>
        <v>51.745307056271287</v>
      </c>
      <c r="EM94" s="129">
        <v>163.61040667437445</v>
      </c>
      <c r="EN94" s="129">
        <v>188.98322577840366</v>
      </c>
      <c r="EO94" s="129">
        <f t="shared" si="1378"/>
        <v>3.6558805026832193</v>
      </c>
      <c r="EP94" s="129">
        <f t="shared" si="1379"/>
        <v>110.60583458487476</v>
      </c>
      <c r="EQ94" s="129">
        <v>2777.7945378113322</v>
      </c>
      <c r="ER94" s="124">
        <v>3500.0211176422786</v>
      </c>
      <c r="ES94" s="123">
        <v>293.33999999999997</v>
      </c>
      <c r="ET94" s="60">
        <v>64.534800000000004</v>
      </c>
      <c r="EU94" s="60">
        <v>197.43336701999999</v>
      </c>
      <c r="EV94" s="60">
        <f t="shared" si="1380"/>
        <v>19.540770067437482</v>
      </c>
      <c r="EW94" s="60">
        <f t="shared" si="1381"/>
        <v>61.784797875238795</v>
      </c>
      <c r="EX94" s="60">
        <v>23.1252944738</v>
      </c>
      <c r="EY94" s="60">
        <v>42.225642689047397</v>
      </c>
      <c r="EZ94" s="60">
        <f t="shared" si="1382"/>
        <v>0.81685505781962198</v>
      </c>
      <c r="FA94" s="60">
        <f t="shared" si="1383"/>
        <v>24.713317445333391</v>
      </c>
      <c r="FB94" s="60">
        <v>31.032955209142401</v>
      </c>
      <c r="FC94" s="124">
        <v>782.03047127038758</v>
      </c>
      <c r="FD94" s="123">
        <v>0.83333333333333293</v>
      </c>
      <c r="FE94" s="60">
        <v>6.0833333333333302E-2</v>
      </c>
      <c r="FF94" s="60">
        <f t="shared" si="1384"/>
        <v>1.1768208333333328E-3</v>
      </c>
      <c r="FG94" s="60">
        <f t="shared" si="1385"/>
        <v>3.5603803333333316E-2</v>
      </c>
      <c r="FH94" s="60">
        <v>4.4708333333333301E-2</v>
      </c>
      <c r="FI94" s="124">
        <v>1.1266499999999995</v>
      </c>
      <c r="FJ94" s="123">
        <v>950.86493833333395</v>
      </c>
      <c r="FK94" s="60">
        <v>69.413140498333405</v>
      </c>
      <c r="FL94" s="60">
        <f t="shared" si="1386"/>
        <v>1.3427972029402597</v>
      </c>
      <c r="FM94" s="60">
        <f t="shared" si="1387"/>
        <v>40.625289913178598</v>
      </c>
      <c r="FN94" s="60">
        <v>51.014000000000003</v>
      </c>
      <c r="FO94" s="124">
        <v>1285.5504945980008</v>
      </c>
      <c r="FP94" s="123">
        <v>739.92391666666856</v>
      </c>
      <c r="FQ94" s="60">
        <v>54.014445916666801</v>
      </c>
      <c r="FR94" s="60">
        <f t="shared" si="1388"/>
        <v>1.0449094562579193</v>
      </c>
      <c r="FS94" s="60">
        <f t="shared" si="1389"/>
        <v>31.612926732755746</v>
      </c>
      <c r="FT94" s="60">
        <v>39.696918129166697</v>
      </c>
      <c r="FU94" s="62">
        <v>1000.3623368550024</v>
      </c>
      <c r="FV94" s="132">
        <f t="shared" si="1492"/>
        <v>4595.8401479176591</v>
      </c>
      <c r="FW94" s="133">
        <f t="shared" si="1493"/>
        <v>1317.5519713554406</v>
      </c>
      <c r="FX94" s="133">
        <f t="shared" si="1494"/>
        <v>121.47657544149892</v>
      </c>
      <c r="FY94" s="133">
        <f t="shared" si="1495"/>
        <v>739.08916666666664</v>
      </c>
      <c r="FZ94" s="133">
        <f t="shared" si="1496"/>
        <v>688.58</v>
      </c>
      <c r="GA94" s="133">
        <f t="shared" si="1497"/>
        <v>0</v>
      </c>
      <c r="GB94" s="133">
        <f t="shared" si="1498"/>
        <v>83.360220000000012</v>
      </c>
      <c r="GC94" s="133">
        <f t="shared" si="1499"/>
        <v>2.7874800000000004</v>
      </c>
      <c r="GD94" s="133">
        <f t="shared" si="1500"/>
        <v>950.86493833333395</v>
      </c>
      <c r="GE94" s="133">
        <f t="shared" si="1501"/>
        <v>739.92391666666856</v>
      </c>
      <c r="GF94" s="133">
        <f t="shared" si="1502"/>
        <v>2535.4459008823146</v>
      </c>
      <c r="GG94" s="134">
        <f t="shared" si="1503"/>
        <v>967.99977707097628</v>
      </c>
      <c r="GH94" s="134">
        <f t="shared" si="1504"/>
        <v>250.94322259392624</v>
      </c>
      <c r="GI94" s="133">
        <f t="shared" si="1505"/>
        <v>859.5691832485021</v>
      </c>
      <c r="GJ94" s="134">
        <f t="shared" si="1506"/>
        <v>613.75557082461091</v>
      </c>
      <c r="GK94" s="135">
        <f t="shared" si="1507"/>
        <v>16.628365849942274</v>
      </c>
      <c r="GL94" s="132">
        <f t="shared" si="1508"/>
        <v>12634.489500512083</v>
      </c>
      <c r="GM94" s="136">
        <f t="shared" si="1509"/>
        <v>15919.456770645225</v>
      </c>
      <c r="GN94" s="114">
        <f t="shared" si="1510"/>
        <v>13988.148045390224</v>
      </c>
      <c r="GO94" s="115">
        <f t="shared" si="1511"/>
        <v>7689.9516161060346</v>
      </c>
      <c r="GP94" s="115">
        <f t="shared" si="1512"/>
        <v>487.65887362308001</v>
      </c>
      <c r="GQ94" s="30">
        <f t="shared" si="1513"/>
        <v>0.54974765717040353</v>
      </c>
      <c r="GR94" s="31">
        <f t="shared" si="1514"/>
        <v>3.48622899929764E-2</v>
      </c>
      <c r="GS94" s="137">
        <f t="shared" si="1390"/>
        <v>1.0915456265985144</v>
      </c>
      <c r="GT94" s="116">
        <f t="shared" si="1515"/>
        <v>15919.456770645225</v>
      </c>
      <c r="GU94" s="115">
        <f t="shared" si="1516"/>
        <v>7783.77032472469</v>
      </c>
      <c r="GV94" s="115">
        <f t="shared" si="1517"/>
        <v>490.20068649556299</v>
      </c>
      <c r="GW94" s="24">
        <f t="shared" si="1518"/>
        <v>0.48894698084658383</v>
      </c>
      <c r="GX94" s="117">
        <f t="shared" si="1519"/>
        <v>3.0792551125203682E-2</v>
      </c>
      <c r="GY94" s="137">
        <f t="shared" si="1391"/>
        <v>1.0813877580679538</v>
      </c>
      <c r="GZ94" s="114">
        <f t="shared" si="1520"/>
        <v>10960.330379168459</v>
      </c>
      <c r="HA94" s="115">
        <f t="shared" si="1521"/>
        <v>6189.6789714566139</v>
      </c>
      <c r="HB94" s="115">
        <f t="shared" si="1522"/>
        <v>315.81380876328359</v>
      </c>
      <c r="HC94" s="30">
        <f t="shared" si="1523"/>
        <v>0.56473470756145339</v>
      </c>
      <c r="HD94" s="31">
        <f t="shared" si="1524"/>
        <v>2.8814259957302839E-2</v>
      </c>
      <c r="HE94" s="137">
        <f t="shared" si="1392"/>
        <v>1.0929572575422661</v>
      </c>
      <c r="HF94" s="114">
        <f t="shared" si="1525"/>
        <v>12845.631306427344</v>
      </c>
      <c r="HG94" s="115">
        <f t="shared" si="1526"/>
        <v>7634.4506785174353</v>
      </c>
      <c r="HH94" s="115">
        <f t="shared" si="1527"/>
        <v>379.32726231709989</v>
      </c>
      <c r="HI94" s="30">
        <f t="shared" si="1528"/>
        <v>0.59432273092701327</v>
      </c>
      <c r="HJ94" s="31">
        <f t="shared" si="1529"/>
        <v>2.9529670692580331E-2</v>
      </c>
      <c r="HK94" s="138">
        <f t="shared" si="1393"/>
        <v>1.0977045179265437</v>
      </c>
      <c r="HL94" s="29">
        <f t="shared" si="1530"/>
        <v>3.8871440616163326</v>
      </c>
      <c r="HM94" s="30">
        <f t="shared" si="1531"/>
        <v>4.448869786528558</v>
      </c>
      <c r="HN94" s="30">
        <f t="shared" si="1532"/>
        <v>3.0500065228974482</v>
      </c>
      <c r="HO94" s="31">
        <f t="shared" si="1533"/>
        <v>3.5899328554269689</v>
      </c>
      <c r="HR94" s="32">
        <f t="shared" si="1534"/>
        <v>1146.6442119530329</v>
      </c>
      <c r="HS94" s="33">
        <f t="shared" si="1394"/>
        <v>1326.3233599660732</v>
      </c>
      <c r="HT94" s="33">
        <f t="shared" si="1535"/>
        <v>50.407502820489121</v>
      </c>
      <c r="HU94" s="33">
        <f t="shared" si="1395"/>
        <v>58.21562500738289</v>
      </c>
      <c r="HV94" s="33">
        <f t="shared" si="1536"/>
        <v>1496.2705771895908</v>
      </c>
      <c r="HW94" s="30">
        <f t="shared" si="1537"/>
        <v>0.76633479895511103</v>
      </c>
      <c r="HX94" s="31">
        <f t="shared" si="1538"/>
        <v>3.3688761637730207E-2</v>
      </c>
      <c r="HY94" s="139">
        <f t="shared" si="1396"/>
        <v>1.1253030521739504</v>
      </c>
      <c r="HZ94" s="32">
        <f t="shared" si="1539"/>
        <v>1338.2651054102569</v>
      </c>
      <c r="IA94" s="33">
        <f t="shared" si="1397"/>
        <v>1547.9712474280443</v>
      </c>
      <c r="IB94" s="33">
        <f t="shared" si="1540"/>
        <v>65.022092759759886</v>
      </c>
      <c r="IC94" s="33">
        <f t="shared" si="1398"/>
        <v>75.094014928246693</v>
      </c>
      <c r="ID94" s="33">
        <f t="shared" si="1541"/>
        <v>1797.5697350407038</v>
      </c>
      <c r="IE94" s="30">
        <f t="shared" si="1542"/>
        <v>0.74448577950715966</v>
      </c>
      <c r="IF94" s="31">
        <f t="shared" si="1543"/>
        <v>3.6172222691704108E-2</v>
      </c>
      <c r="IG94" s="139">
        <f t="shared" si="1399"/>
        <v>1.1222639989437169</v>
      </c>
      <c r="IH94" s="32">
        <f t="shared" si="1544"/>
        <v>44.048363165554868</v>
      </c>
      <c r="II94" s="33">
        <f t="shared" si="1400"/>
        <v>50.950741673597321</v>
      </c>
      <c r="IJ94" s="33">
        <f t="shared" si="1545"/>
        <v>85.977469290460448</v>
      </c>
      <c r="IK94" s="33">
        <f t="shared" si="1401"/>
        <v>99.295379283552776</v>
      </c>
      <c r="IL94" s="33">
        <f t="shared" si="1546"/>
        <v>906.75931663720678</v>
      </c>
      <c r="IM94" s="30">
        <f t="shared" si="1547"/>
        <v>4.857778945013979E-2</v>
      </c>
      <c r="IN94" s="31">
        <f t="shared" si="1548"/>
        <v>9.4818401876823416E-2</v>
      </c>
      <c r="IO94" s="139">
        <f t="shared" si="1402"/>
        <v>1.0222995100575569</v>
      </c>
      <c r="IP94" s="32">
        <f t="shared" si="1549"/>
        <v>43.990356700057241</v>
      </c>
      <c r="IQ94" s="33">
        <f t="shared" si="1403"/>
        <v>50.883645594956214</v>
      </c>
      <c r="IR94" s="33">
        <f t="shared" si="1550"/>
        <v>1.9312933939331089</v>
      </c>
      <c r="IS94" s="33">
        <f t="shared" si="1404"/>
        <v>2.2304507406533478</v>
      </c>
      <c r="IT94" s="33">
        <f t="shared" si="1551"/>
        <v>60.33193878602237</v>
      </c>
      <c r="IU94" s="30">
        <f t="shared" si="1552"/>
        <v>0.72913878760098583</v>
      </c>
      <c r="IV94" s="31">
        <f t="shared" si="1553"/>
        <v>3.2011127651355185E-2</v>
      </c>
      <c r="IW94" s="139">
        <f t="shared" si="1405"/>
        <v>1.1192145716902693</v>
      </c>
      <c r="IX94" s="32">
        <f t="shared" si="1554"/>
        <v>35.891521940526395</v>
      </c>
      <c r="IY94" s="33">
        <f t="shared" si="1406"/>
        <v>41.515723428606883</v>
      </c>
      <c r="IZ94" s="33">
        <f t="shared" si="1555"/>
        <v>0.97240234730000008</v>
      </c>
      <c r="JA94" s="33">
        <f t="shared" si="1407"/>
        <v>1.12302747089677</v>
      </c>
      <c r="JB94" s="33">
        <f t="shared" si="1556"/>
        <v>738.84633999999994</v>
      </c>
      <c r="JC94" s="30">
        <f t="shared" si="1557"/>
        <v>4.857778945013979E-2</v>
      </c>
      <c r="JD94" s="31">
        <f t="shared" si="1558"/>
        <v>1.3161090400745576E-3</v>
      </c>
      <c r="JE94" s="139">
        <f t="shared" si="1559"/>
        <v>1.0078160048971445</v>
      </c>
      <c r="JF94" s="32">
        <f t="shared" si="1560"/>
        <v>0</v>
      </c>
      <c r="JG94" s="33">
        <f t="shared" si="1408"/>
        <v>0</v>
      </c>
      <c r="JH94" s="33">
        <f t="shared" si="1561"/>
        <v>0</v>
      </c>
      <c r="JI94" s="33">
        <f t="shared" si="1409"/>
        <v>0</v>
      </c>
      <c r="JJ94" s="33">
        <f t="shared" si="1562"/>
        <v>0</v>
      </c>
      <c r="JK94" s="30"/>
      <c r="JL94" s="31"/>
      <c r="JM94" s="139"/>
      <c r="JN94" s="32">
        <f t="shared" si="1563"/>
        <v>1360.4924291460263</v>
      </c>
      <c r="JO94" s="33">
        <f t="shared" si="1410"/>
        <v>1573.6815927932087</v>
      </c>
      <c r="JP94" s="33">
        <f t="shared" si="1564"/>
        <v>90.204072944731578</v>
      </c>
      <c r="JQ94" s="33">
        <f t="shared" si="1411"/>
        <v>104.17668384387051</v>
      </c>
      <c r="JR94" s="33">
        <f t="shared" si="1565"/>
        <v>1845.3757320049112</v>
      </c>
      <c r="JS94" s="30">
        <f t="shared" si="1566"/>
        <v>0.73724413166955294</v>
      </c>
      <c r="JT94" s="31">
        <f t="shared" si="1567"/>
        <v>4.8881141861949827E-2</v>
      </c>
      <c r="JU94" s="139">
        <f t="shared" si="1412"/>
        <v>1.123097844307035</v>
      </c>
      <c r="JV94" s="32">
        <f t="shared" si="1568"/>
        <v>4.3450654464217777</v>
      </c>
      <c r="JW94" s="33">
        <f t="shared" si="1413"/>
        <v>5.0259372018760704</v>
      </c>
      <c r="JX94" s="33">
        <f t="shared" si="1569"/>
        <v>0.11772005228070001</v>
      </c>
      <c r="JY94" s="33">
        <f t="shared" si="1414"/>
        <v>0.13595488837898045</v>
      </c>
      <c r="JZ94" s="33">
        <f t="shared" si="1570"/>
        <v>89.445516060000017</v>
      </c>
      <c r="KA94" s="30">
        <f t="shared" si="1571"/>
        <v>4.857778945013979E-2</v>
      </c>
      <c r="KB94" s="31">
        <f t="shared" si="1572"/>
        <v>1.3161090400745572E-3</v>
      </c>
      <c r="KC94" s="139">
        <f t="shared" si="1415"/>
        <v>1.0078160048971445</v>
      </c>
      <c r="KD94" s="32">
        <f t="shared" si="1573"/>
        <v>0.1452945185436384</v>
      </c>
      <c r="KE94" s="33">
        <f t="shared" si="1416"/>
        <v>0.16806216959942655</v>
      </c>
      <c r="KF94" s="33">
        <f t="shared" si="1574"/>
        <v>3.9364374438000003E-3</v>
      </c>
      <c r="KG94" s="33">
        <f t="shared" si="1417"/>
        <v>4.5461916038446208E-3</v>
      </c>
      <c r="KH94" s="33">
        <f t="shared" si="1575"/>
        <v>2.99096604</v>
      </c>
      <c r="KI94" s="30">
        <f t="shared" si="1576"/>
        <v>4.8577789450139797E-2</v>
      </c>
      <c r="KJ94" s="31">
        <f t="shared" si="1577"/>
        <v>1.3161090400745574E-3</v>
      </c>
      <c r="KK94" s="139">
        <f t="shared" si="1418"/>
        <v>1.0078160048971445</v>
      </c>
      <c r="KL94" s="32">
        <f t="shared" si="1578"/>
        <v>71.431527049189583</v>
      </c>
      <c r="KM94" s="33">
        <f t="shared" si="1419"/>
        <v>82.62484733779759</v>
      </c>
      <c r="KN94" s="33">
        <f t="shared" si="1579"/>
        <v>3.1405265848793085</v>
      </c>
      <c r="KO94" s="33">
        <f t="shared" si="1420"/>
        <v>3.6269941528771135</v>
      </c>
      <c r="KP94" s="33">
        <f t="shared" si="1580"/>
        <v>92.831381018067191</v>
      </c>
      <c r="KQ94" s="30">
        <f t="shared" si="1581"/>
        <v>0.76947607873341139</v>
      </c>
      <c r="KR94" s="31">
        <f t="shared" si="1582"/>
        <v>3.3830441284376532E-2</v>
      </c>
      <c r="KS94" s="139">
        <f t="shared" si="1421"/>
        <v>1.1258172368924757</v>
      </c>
      <c r="KT94" s="32">
        <f t="shared" si="1583"/>
        <v>298.54408798909969</v>
      </c>
      <c r="KU94" s="33">
        <f t="shared" si="1422"/>
        <v>345.32594657699161</v>
      </c>
      <c r="KV94" s="33">
        <f t="shared" si="1584"/>
        <v>13.12345108984635</v>
      </c>
      <c r="KW94" s="33">
        <f t="shared" si="1423"/>
        <v>15.15627366366355</v>
      </c>
      <c r="KX94" s="33">
        <f t="shared" si="1585"/>
        <v>390.50374765973334</v>
      </c>
      <c r="KY94" s="30">
        <f t="shared" si="1586"/>
        <v>0.76451017379028341</v>
      </c>
      <c r="KZ94" s="31">
        <f t="shared" si="1587"/>
        <v>3.3606466438528292E-2</v>
      </c>
      <c r="LA94" s="139">
        <f t="shared" si="1424"/>
        <v>1.1250043858842655</v>
      </c>
      <c r="LB94" s="32">
        <f t="shared" si="1588"/>
        <v>1282.2209708553319</v>
      </c>
      <c r="LC94" s="33">
        <f t="shared" si="1425"/>
        <v>1483.1449969883624</v>
      </c>
      <c r="LD94" s="33">
        <f t="shared" si="1589"/>
        <v>55.401187558954504</v>
      </c>
      <c r="LE94" s="33">
        <f t="shared" si="1426"/>
        <v>63.982831511836558</v>
      </c>
      <c r="LF94" s="33">
        <f t="shared" si="1590"/>
        <v>2777.7945378113322</v>
      </c>
      <c r="LG94" s="30">
        <f t="shared" si="1591"/>
        <v>0.46159676441210579</v>
      </c>
      <c r="LH94" s="31">
        <f t="shared" si="1592"/>
        <v>1.9944307185010869E-2</v>
      </c>
      <c r="LI94" s="139">
        <f t="shared" si="1427"/>
        <v>1.0754215861663352</v>
      </c>
      <c r="LJ94" s="32">
        <f t="shared" si="1593"/>
        <v>463.40250069109806</v>
      </c>
      <c r="LK94" s="33">
        <f t="shared" si="1428"/>
        <v>536.01767254939318</v>
      </c>
      <c r="LL94" s="33">
        <f t="shared" si="1594"/>
        <v>20.357625125257105</v>
      </c>
      <c r="LM94" s="33">
        <f t="shared" si="1429"/>
        <v>23.511021257159431</v>
      </c>
      <c r="LN94" s="33">
        <f t="shared" si="1595"/>
        <v>620.65910418284727</v>
      </c>
      <c r="LO94" s="30">
        <f t="shared" si="1596"/>
        <v>0.74662966766790362</v>
      </c>
      <c r="LP94" s="31">
        <f t="shared" si="1597"/>
        <v>3.2800010485723438E-2</v>
      </c>
      <c r="LQ94" s="139">
        <f t="shared" si="1430"/>
        <v>1.1220775905477991</v>
      </c>
      <c r="LR94" s="32">
        <f t="shared" si="1598"/>
        <v>4.3436640066666643E-2</v>
      </c>
      <c r="LS94" s="33">
        <f t="shared" si="1431"/>
        <v>5.0243161565113312E-2</v>
      </c>
      <c r="LT94" s="33">
        <f t="shared" si="1599"/>
        <v>1.1768208333333328E-3</v>
      </c>
      <c r="LU94" s="33">
        <f t="shared" si="1432"/>
        <v>1.359110380416666E-3</v>
      </c>
      <c r="LV94" s="33">
        <f t="shared" si="1600"/>
        <v>0.89416666666666633</v>
      </c>
      <c r="LW94" s="30">
        <f t="shared" si="1601"/>
        <v>4.857778945013979E-2</v>
      </c>
      <c r="LX94" s="31">
        <f t="shared" si="1602"/>
        <v>1.3161090400745572E-3</v>
      </c>
      <c r="LY94" s="139">
        <f t="shared" si="1671"/>
        <v>1.0078160048971445</v>
      </c>
      <c r="LZ94" s="32">
        <f t="shared" si="1603"/>
        <v>49.562853694077887</v>
      </c>
      <c r="MA94" s="33">
        <f t="shared" si="1434"/>
        <v>57.329352867939896</v>
      </c>
      <c r="MB94" s="33">
        <f t="shared" si="1604"/>
        <v>1.3427972029402597</v>
      </c>
      <c r="MC94" s="33">
        <f t="shared" si="1435"/>
        <v>1.550796489675706</v>
      </c>
      <c r="MD94" s="33">
        <f t="shared" si="1605"/>
        <v>1020.2781703158737</v>
      </c>
      <c r="ME94" s="30">
        <f t="shared" si="1606"/>
        <v>4.8577785094366416E-2</v>
      </c>
      <c r="MF94" s="31">
        <f t="shared" si="1607"/>
        <v>1.3161089220643969E-3</v>
      </c>
      <c r="MG94" s="139">
        <f t="shared" si="1436"/>
        <v>1.0078160041963149</v>
      </c>
      <c r="MH94" s="32">
        <f t="shared" si="1608"/>
        <v>38.567770613962011</v>
      </c>
      <c r="MI94" s="33">
        <f t="shared" si="1437"/>
        <v>44.611340269169858</v>
      </c>
      <c r="MJ94" s="33">
        <f t="shared" si="1609"/>
        <v>1.0449094562579193</v>
      </c>
      <c r="MK94" s="33">
        <f t="shared" si="1438"/>
        <v>1.2067659310322711</v>
      </c>
      <c r="ML94" s="33">
        <f t="shared" si="1610"/>
        <v>793.93836258333511</v>
      </c>
      <c r="MM94" s="30">
        <f t="shared" si="1611"/>
        <v>4.8577789450139811E-2</v>
      </c>
      <c r="MN94" s="31">
        <f t="shared" si="1612"/>
        <v>1.3161090400745578E-3</v>
      </c>
      <c r="MO94" s="139">
        <f t="shared" si="1613"/>
        <v>1.0078160048971445</v>
      </c>
      <c r="MP94" s="34">
        <v>3.561137497961941</v>
      </c>
      <c r="MQ94" s="35">
        <v>4.1140374979619416</v>
      </c>
      <c r="MR94" s="35">
        <v>2.7906000000000004</v>
      </c>
      <c r="MS94" s="36">
        <v>3.2704000000000004</v>
      </c>
      <c r="MT94" s="34">
        <f t="shared" si="1614"/>
        <v>1.0915456265985144</v>
      </c>
      <c r="MU94" s="35">
        <f t="shared" si="1677"/>
        <v>1.0813877580679538</v>
      </c>
      <c r="MV94" s="35">
        <f t="shared" si="1616"/>
        <v>1.0929572575422661</v>
      </c>
      <c r="MW94" s="36">
        <f t="shared" si="1617"/>
        <v>1.0977045179265437</v>
      </c>
      <c r="MX94" s="41">
        <f t="shared" si="1618"/>
        <v>3.8871440616163326</v>
      </c>
      <c r="MY94" s="271">
        <f t="shared" si="1619"/>
        <v>4.448869786528558</v>
      </c>
      <c r="MZ94" s="42">
        <f t="shared" si="1620"/>
        <v>3.0500065228974482</v>
      </c>
      <c r="NA94" s="140">
        <f t="shared" si="1621"/>
        <v>3.5899328554269689</v>
      </c>
      <c r="NB94" s="34">
        <f t="shared" si="1622"/>
        <v>1.0915576508631213</v>
      </c>
      <c r="NC94" s="35">
        <f t="shared" si="1678"/>
        <v>1.0812755967798648</v>
      </c>
      <c r="ND94" s="35">
        <f t="shared" si="1624"/>
        <v>1.0929712877234272</v>
      </c>
      <c r="NE94" s="141">
        <f t="shared" si="1679"/>
        <v>1.0977146770896702</v>
      </c>
      <c r="NF94" s="37">
        <f t="shared" si="1626"/>
        <v>3.8871868816759094</v>
      </c>
      <c r="NG94" s="38">
        <f t="shared" si="1680"/>
        <v>4.4484083507835406</v>
      </c>
      <c r="NH94" s="38">
        <f t="shared" si="1627"/>
        <v>3.0500456755209964</v>
      </c>
      <c r="NI94" s="39">
        <f t="shared" si="1681"/>
        <v>3.589966079954058</v>
      </c>
      <c r="NJ94" s="118">
        <f t="shared" si="1628"/>
        <v>-4.2820059576786917E-5</v>
      </c>
      <c r="NK94" s="118">
        <f t="shared" si="1629"/>
        <v>4.6143574501744666E-4</v>
      </c>
      <c r="NL94" s="118">
        <f t="shared" si="1630"/>
        <v>-3.9152623548144305E-5</v>
      </c>
      <c r="NM94" s="118">
        <f t="shared" si="1631"/>
        <v>-3.3224527089092959E-5</v>
      </c>
      <c r="NN94" s="119">
        <f t="shared" si="1632"/>
        <v>0.53992040443306144</v>
      </c>
      <c r="NO94" s="120">
        <f t="shared" si="1633"/>
        <v>0.64687296899115843</v>
      </c>
      <c r="NP94" s="120">
        <f t="shared" si="1682"/>
        <v>0.29722080172185189</v>
      </c>
      <c r="NQ94" s="120">
        <f t="shared" si="1635"/>
        <v>2.1600841233622197E-2</v>
      </c>
      <c r="NR94" s="120">
        <f>R94*JE94+0.004</f>
        <v>0.27258296530508902</v>
      </c>
      <c r="NS94" s="120">
        <f t="shared" si="1637"/>
        <v>0</v>
      </c>
      <c r="NT94" s="120">
        <f t="shared" si="1638"/>
        <v>0.66588471188964105</v>
      </c>
      <c r="NU94" s="120">
        <f t="shared" si="1639"/>
        <v>2.8924319340548049E-2</v>
      </c>
      <c r="NV94" s="120">
        <f t="shared" si="1640"/>
        <v>1.0078160048971445E-3</v>
      </c>
      <c r="NW94" s="120">
        <f t="shared" si="1641"/>
        <v>3.3549353659395778E-2</v>
      </c>
      <c r="NX94" s="120">
        <f t="shared" si="1642"/>
        <v>0.14096304955129846</v>
      </c>
      <c r="NY94" s="120">
        <f t="shared" si="1643"/>
        <v>0.95787800679835478</v>
      </c>
      <c r="NZ94" s="120">
        <f t="shared" si="1644"/>
        <v>0.2234056482780668</v>
      </c>
      <c r="OA94" s="120">
        <f t="shared" si="1645"/>
        <v>2.0156320097942891E-4</v>
      </c>
      <c r="OB94" s="120">
        <f t="shared" si="1646"/>
        <v>0.32975739657303421</v>
      </c>
      <c r="OC94" s="121">
        <f t="shared" si="1647"/>
        <v>0.28863850380254219</v>
      </c>
      <c r="OD94" s="4"/>
      <c r="OE94" s="4">
        <f t="shared" si="1441"/>
        <v>17235.961532897178</v>
      </c>
      <c r="OF94" s="4"/>
      <c r="OG94" s="4"/>
      <c r="OH94" s="4">
        <f t="shared" si="1442"/>
        <v>0</v>
      </c>
      <c r="OI94" s="4"/>
      <c r="OJ94" s="583">
        <f t="shared" si="1443"/>
        <v>15538.834435595487</v>
      </c>
      <c r="OK94" s="284">
        <f t="shared" si="1444"/>
        <v>867.61080000000015</v>
      </c>
      <c r="OL94" s="584">
        <f t="shared" si="1683"/>
        <v>5.5834998667115353E-2</v>
      </c>
      <c r="OM94" s="585">
        <f t="shared" si="1672"/>
        <v>1985.66</v>
      </c>
      <c r="ON94" s="284">
        <f t="shared" si="1684"/>
        <v>2084.9430000000002</v>
      </c>
      <c r="OO94" s="33">
        <f t="shared" si="1685"/>
        <v>2.4030855770813364</v>
      </c>
      <c r="OP94" s="586">
        <f t="shared" si="1688"/>
        <v>7.8341281326185189E-2</v>
      </c>
      <c r="OQ94" s="33">
        <f t="shared" si="1445"/>
        <v>0.34853015952999922</v>
      </c>
      <c r="OR94" s="39">
        <f t="shared" si="1446"/>
        <v>0.62111312483508829</v>
      </c>
      <c r="OS94" s="587"/>
      <c r="OT94" s="284">
        <f t="shared" si="1487"/>
        <v>0</v>
      </c>
      <c r="OU94" s="584"/>
      <c r="OV94" s="585">
        <f t="shared" si="1674"/>
        <v>0</v>
      </c>
      <c r="OW94" s="284">
        <f t="shared" si="1686"/>
        <v>0</v>
      </c>
      <c r="OX94" s="33"/>
      <c r="OY94" s="33"/>
      <c r="OZ94" s="33"/>
      <c r="PA94" s="588"/>
      <c r="PB94" s="32">
        <f t="shared" si="1447"/>
        <v>4.448869786528558</v>
      </c>
      <c r="PC94" s="589">
        <f t="shared" si="1448"/>
        <v>1.0783412813261852</v>
      </c>
      <c r="PD94" s="590">
        <f t="shared" si="1474"/>
        <v>4.7973999460585572</v>
      </c>
      <c r="PE94" s="591">
        <f t="shared" si="1450"/>
        <v>0.53992040443306144</v>
      </c>
      <c r="PF94" s="592">
        <f t="shared" si="1451"/>
        <v>0.64687296899115843</v>
      </c>
      <c r="PG94" s="592">
        <f t="shared" si="1452"/>
        <v>0.29722080172185189</v>
      </c>
      <c r="PH94" s="592">
        <f t="shared" si="1453"/>
        <v>2.1600841233622197E-2</v>
      </c>
      <c r="PI94" s="593">
        <f t="shared" si="1475"/>
        <v>0.62111312483508829</v>
      </c>
      <c r="PJ94" s="593">
        <f t="shared" si="1476"/>
        <v>0</v>
      </c>
      <c r="PK94" s="592">
        <f t="shared" si="1454"/>
        <v>0.66588471188964105</v>
      </c>
      <c r="PL94" s="592">
        <f t="shared" si="1455"/>
        <v>2.8924319340548049E-2</v>
      </c>
      <c r="PM94" s="592">
        <f t="shared" si="1456"/>
        <v>1.0078160048971445E-3</v>
      </c>
      <c r="PN94" s="592">
        <f t="shared" si="1457"/>
        <v>3.3549353659395778E-2</v>
      </c>
      <c r="PO94" s="592">
        <f t="shared" si="1458"/>
        <v>0.14096304955129846</v>
      </c>
      <c r="PP94" s="592">
        <f t="shared" si="1459"/>
        <v>0.95787800679835478</v>
      </c>
      <c r="PQ94" s="592">
        <f t="shared" si="1460"/>
        <v>0.2234056482780668</v>
      </c>
      <c r="PR94" s="592">
        <f t="shared" si="1461"/>
        <v>2.0156320097942891E-4</v>
      </c>
      <c r="PS94" s="592">
        <f t="shared" si="1462"/>
        <v>0.32975739657303421</v>
      </c>
      <c r="PT94" s="594">
        <f t="shared" si="1463"/>
        <v>0.28863850380254219</v>
      </c>
      <c r="PU94" s="334"/>
      <c r="PV94" s="310">
        <f t="shared" si="1477"/>
        <v>4.7969385103135398</v>
      </c>
      <c r="PW94" s="281">
        <f t="shared" si="1478"/>
        <v>4.6143574501744666E-4</v>
      </c>
      <c r="PX94" s="4"/>
      <c r="QA94" s="133">
        <f t="shared" si="1479"/>
        <v>952.06687789900275</v>
      </c>
      <c r="QB94" s="323">
        <f t="shared" si="1480"/>
        <v>0</v>
      </c>
      <c r="QC94" s="258"/>
      <c r="QD94" s="323">
        <v>0</v>
      </c>
      <c r="QF94" s="133">
        <f t="shared" si="1464"/>
        <v>2169.3990778990033</v>
      </c>
      <c r="QH94" s="133">
        <f t="shared" si="1481"/>
        <v>0</v>
      </c>
      <c r="QJ94" s="390">
        <f>'лист 1'!E235</f>
        <v>1985.66</v>
      </c>
      <c r="QK94" s="390">
        <f>'лист 1'!F235</f>
        <v>0</v>
      </c>
      <c r="QM94" s="389">
        <f t="shared" si="1482"/>
        <v>0</v>
      </c>
      <c r="QN94" s="389">
        <f t="shared" si="1483"/>
        <v>0</v>
      </c>
      <c r="QP94" s="4">
        <f t="shared" si="1484"/>
        <v>15538.834435595487</v>
      </c>
      <c r="QQ94" s="4">
        <f t="shared" si="1485"/>
        <v>16756.166635595488</v>
      </c>
      <c r="QS94" s="395">
        <f t="shared" si="1486"/>
        <v>20.911809571799953</v>
      </c>
      <c r="QU94" s="5">
        <v>3</v>
      </c>
    </row>
    <row r="95" spans="1:463" ht="15.05" customHeight="1" x14ac:dyDescent="0.3">
      <c r="A95" s="452">
        <f t="shared" si="1676"/>
        <v>83</v>
      </c>
      <c r="B95" s="25" t="s">
        <v>487</v>
      </c>
      <c r="C95" s="26">
        <v>9</v>
      </c>
      <c r="D95" s="256">
        <v>6309.46</v>
      </c>
      <c r="E95" s="27">
        <v>6309.46</v>
      </c>
      <c r="F95" s="28">
        <v>689.99</v>
      </c>
      <c r="G95" s="311">
        <f t="shared" si="1465"/>
        <v>5619.47</v>
      </c>
      <c r="H95" s="27"/>
      <c r="I95" s="257"/>
      <c r="J95" s="32">
        <v>3.2472626813872778</v>
      </c>
      <c r="K95" s="33">
        <v>3.8440626813872778</v>
      </c>
      <c r="L95" s="33">
        <v>2.6274999999999999</v>
      </c>
      <c r="M95" s="122">
        <v>2.9089</v>
      </c>
      <c r="N95" s="1">
        <v>0.28139999999999998</v>
      </c>
      <c r="O95" s="2">
        <v>0.53239999999999998</v>
      </c>
      <c r="P95" s="2">
        <v>0.33836268138727787</v>
      </c>
      <c r="Q95" s="2">
        <v>1.8700000000000001E-2</v>
      </c>
      <c r="R95" s="2">
        <v>0.29820000000000002</v>
      </c>
      <c r="S95" s="2">
        <v>0</v>
      </c>
      <c r="T95" s="2">
        <v>0.66020000000000001</v>
      </c>
      <c r="U95" s="2">
        <v>2.9600000000000001E-2</v>
      </c>
      <c r="V95" s="2">
        <v>1E-3</v>
      </c>
      <c r="W95" s="2">
        <v>3.8800000000000001E-2</v>
      </c>
      <c r="X95" s="2">
        <v>8.3000000000000004E-2</v>
      </c>
      <c r="Y95" s="2">
        <v>0.80459999999999998</v>
      </c>
      <c r="Z95" s="2">
        <v>0.1174</v>
      </c>
      <c r="AA95" s="2">
        <v>1E-4</v>
      </c>
      <c r="AB95" s="2">
        <v>0.3417</v>
      </c>
      <c r="AC95" s="3">
        <v>0.29859999999999998</v>
      </c>
      <c r="AD95" s="123">
        <v>685.06</v>
      </c>
      <c r="AE95" s="60">
        <v>150.7132</v>
      </c>
      <c r="AF95" s="60">
        <v>461.08168817999996</v>
      </c>
      <c r="AG95" s="60">
        <f t="shared" si="1344"/>
        <v>45.635099005927316</v>
      </c>
      <c r="AH95" s="60">
        <f t="shared" si="1345"/>
        <v>144.29090349904919</v>
      </c>
      <c r="AI95" s="60">
        <v>16.516802210350001</v>
      </c>
      <c r="AJ95" s="60">
        <v>95.876133481623228</v>
      </c>
      <c r="AK95" s="60">
        <f t="shared" si="1346"/>
        <v>1.8547238022020014</v>
      </c>
      <c r="AL95" s="60">
        <f t="shared" si="1347"/>
        <v>56.113232890522667</v>
      </c>
      <c r="AM95" s="60">
        <v>70.462391193598663</v>
      </c>
      <c r="AN95" s="124">
        <v>1775.6522580786861</v>
      </c>
      <c r="AO95" s="123">
        <v>1245.1400000000001</v>
      </c>
      <c r="AP95" s="60">
        <v>273.93079999999998</v>
      </c>
      <c r="AQ95" s="60">
        <v>838.0452124200001</v>
      </c>
      <c r="AR95" s="60">
        <f t="shared" si="1348"/>
        <v>82.944686854057096</v>
      </c>
      <c r="AS95" s="60">
        <f t="shared" si="1349"/>
        <v>262.25786877471484</v>
      </c>
      <c r="AT95" s="125">
        <v>127.48837780635</v>
      </c>
      <c r="AU95" s="126">
        <v>28.858905804816747</v>
      </c>
      <c r="AV95" s="60">
        <v>181.37612048652355</v>
      </c>
      <c r="AW95" s="60">
        <f t="shared" si="1350"/>
        <v>3.5087210508117983</v>
      </c>
      <c r="AX95" s="60">
        <f t="shared" si="1351"/>
        <v>106.15363928490666</v>
      </c>
      <c r="AY95" s="60">
        <v>133.29902553564369</v>
      </c>
      <c r="AZ95" s="124">
        <v>3359.1354434982204</v>
      </c>
      <c r="BA95" s="127">
        <v>271</v>
      </c>
      <c r="BB95" s="60">
        <v>1381.3321666666664</v>
      </c>
      <c r="BC95" s="60">
        <v>144.05318672375441</v>
      </c>
      <c r="BD95" s="61">
        <v>115.24254937900353</v>
      </c>
      <c r="BE95" s="61">
        <v>28.810637344750873</v>
      </c>
      <c r="BF95" s="60">
        <v>54.01995437499999</v>
      </c>
      <c r="BG95" s="61">
        <v>43.215963499999994</v>
      </c>
      <c r="BH95" s="61">
        <v>10.803990874999997</v>
      </c>
      <c r="BI95" s="60">
        <v>115.29658746687571</v>
      </c>
      <c r="BJ95" s="61">
        <f t="shared" si="1352"/>
        <v>67.47940315356341</v>
      </c>
      <c r="BK95" s="60">
        <f t="shared" si="1353"/>
        <v>2.2304124845467106</v>
      </c>
      <c r="BL95" s="60">
        <v>84.735094761614832</v>
      </c>
      <c r="BM95" s="124">
        <v>2135.3243879926936</v>
      </c>
      <c r="BN95" s="123">
        <v>43.11</v>
      </c>
      <c r="BO95" s="60">
        <v>9.4841999999999995</v>
      </c>
      <c r="BP95" s="60">
        <v>29.015314830000001</v>
      </c>
      <c r="BQ95" s="60">
        <f t="shared" si="1354"/>
        <v>2.8717617699844205</v>
      </c>
      <c r="BR95" s="60">
        <f t="shared" si="1355"/>
        <v>9.080052622900201</v>
      </c>
      <c r="BS95" s="60">
        <v>5.6322942696833298</v>
      </c>
      <c r="BT95" s="60">
        <v>6.3686520642768825</v>
      </c>
      <c r="BU95" s="60">
        <f t="shared" si="1356"/>
        <v>0.1232015741834363</v>
      </c>
      <c r="BV95" s="60">
        <f t="shared" si="1357"/>
        <v>3.7273682563552026</v>
      </c>
      <c r="BW95" s="60">
        <v>4.6805230581980108</v>
      </c>
      <c r="BX95" s="124">
        <v>117.94918106658986</v>
      </c>
      <c r="BY95" s="59">
        <v>1239.45</v>
      </c>
      <c r="BZ95" s="60">
        <v>90.479849999999999</v>
      </c>
      <c r="CA95" s="61">
        <f t="shared" si="1358"/>
        <v>52.954960849800003</v>
      </c>
      <c r="CB95" s="61">
        <f t="shared" si="1359"/>
        <v>1.75033269825</v>
      </c>
      <c r="CC95" s="60">
        <v>66.496492500000002</v>
      </c>
      <c r="CD95" s="62">
        <v>1675.7116109999999</v>
      </c>
      <c r="CE95" s="123"/>
      <c r="CF95" s="60">
        <v>0</v>
      </c>
      <c r="CG95" s="61">
        <f t="shared" si="1360"/>
        <v>0</v>
      </c>
      <c r="CH95" s="61">
        <f t="shared" si="1361"/>
        <v>0</v>
      </c>
      <c r="CI95" s="60">
        <v>0</v>
      </c>
      <c r="CJ95" s="124">
        <v>0</v>
      </c>
      <c r="CK95" s="128">
        <v>1541.6747011841189</v>
      </c>
      <c r="CL95" s="129">
        <v>339.16843426050616</v>
      </c>
      <c r="CM95" s="129">
        <v>157.48655979248537</v>
      </c>
      <c r="CN95" s="130">
        <v>100.32888069001608</v>
      </c>
      <c r="CO95" s="131">
        <f t="shared" si="1489"/>
        <v>48.905312892348334</v>
      </c>
      <c r="CP95" s="129">
        <v>1037.6287826560749</v>
      </c>
      <c r="CQ95" s="131">
        <f t="shared" si="1362"/>
        <v>102.69827113460236</v>
      </c>
      <c r="CR95" s="129">
        <v>324.71555124439209</v>
      </c>
      <c r="CS95" s="129">
        <v>224.54496888620213</v>
      </c>
      <c r="CT95" s="131">
        <f t="shared" si="1363"/>
        <v>4.34382242310358</v>
      </c>
      <c r="CU95" s="131">
        <f t="shared" si="1364"/>
        <v>131.41898485008974</v>
      </c>
      <c r="CV95" s="129">
        <f t="shared" si="1490"/>
        <v>3300.503446779388</v>
      </c>
      <c r="CW95" s="124">
        <f t="shared" si="1491"/>
        <v>4158.6343429420294</v>
      </c>
      <c r="CX95" s="123">
        <v>138.09795</v>
      </c>
      <c r="CY95" s="60">
        <v>10.08115035</v>
      </c>
      <c r="CZ95" s="60">
        <f t="shared" si="1365"/>
        <v>0.19501985352074999</v>
      </c>
      <c r="DA95" s="60">
        <f t="shared" si="1366"/>
        <v>5.9001747030437999</v>
      </c>
      <c r="DB95" s="60">
        <v>7.4089550175000003</v>
      </c>
      <c r="DC95" s="124">
        <v>186.70566644100001</v>
      </c>
      <c r="DD95" s="123">
        <v>4.5674999999999999</v>
      </c>
      <c r="DE95" s="60">
        <v>0.33342749999999999</v>
      </c>
      <c r="DF95" s="60">
        <f t="shared" si="1367"/>
        <v>6.4501549874999998E-3</v>
      </c>
      <c r="DG95" s="60">
        <f t="shared" si="1368"/>
        <v>0.19514444607</v>
      </c>
      <c r="DH95" s="60">
        <v>0.24504637500000001</v>
      </c>
      <c r="DI95" s="124">
        <v>6.1751686499999998</v>
      </c>
      <c r="DJ95" s="59">
        <v>94.692371597040008</v>
      </c>
      <c r="DK95" s="60">
        <v>20.8323217513488</v>
      </c>
      <c r="DL95" s="60">
        <v>1.559303044720419</v>
      </c>
      <c r="DM95" s="60">
        <v>63.732984780502569</v>
      </c>
      <c r="DN95" s="60">
        <f t="shared" si="1369"/>
        <v>6.3079084356654613</v>
      </c>
      <c r="DO95" s="60">
        <f t="shared" si="1370"/>
        <v>19.944600257210475</v>
      </c>
      <c r="DP95" s="60">
        <v>13.19963962567366</v>
      </c>
      <c r="DQ95" s="60">
        <f t="shared" si="1371"/>
        <v>0.25534702855865699</v>
      </c>
      <c r="DR95" s="60">
        <f t="shared" si="1372"/>
        <v>7.7253266844387714</v>
      </c>
      <c r="DS95" s="60">
        <v>9.7008310399642745</v>
      </c>
      <c r="DT95" s="62">
        <v>244.46094220709969</v>
      </c>
      <c r="DU95" s="123">
        <v>201.34</v>
      </c>
      <c r="DV95" s="60">
        <v>44.294800000000002</v>
      </c>
      <c r="DW95" s="60">
        <v>135.51249102</v>
      </c>
      <c r="DX95" s="60">
        <f t="shared" si="1373"/>
        <v>13.412213286213481</v>
      </c>
      <c r="DY95" s="60">
        <f t="shared" si="1374"/>
        <v>42.4072789397988</v>
      </c>
      <c r="DZ95" s="60">
        <v>3.9141449860833299</v>
      </c>
      <c r="EA95" s="60">
        <v>2.4005154785083298</v>
      </c>
      <c r="EB95" s="60"/>
      <c r="EC95" s="60">
        <v>28.284722458375192</v>
      </c>
      <c r="ED95" s="60">
        <f t="shared" si="1375"/>
        <v>0.54716795595726808</v>
      </c>
      <c r="EE95" s="60">
        <f t="shared" si="1376"/>
        <v>16.554142943768333</v>
      </c>
      <c r="EF95" s="60">
        <v>20.787333697148341</v>
      </c>
      <c r="EG95" s="124">
        <v>523.84080916813821</v>
      </c>
      <c r="EH95" s="128">
        <v>1098.2592781746032</v>
      </c>
      <c r="EI95" s="129">
        <v>241.61704119841266</v>
      </c>
      <c r="EJ95" s="129">
        <v>1675.9407977581825</v>
      </c>
      <c r="EK95" s="129">
        <v>739.18670195325126</v>
      </c>
      <c r="EL95" s="129">
        <f t="shared" si="1377"/>
        <v>73.160264639121095</v>
      </c>
      <c r="EM95" s="129">
        <v>231.32108650925045</v>
      </c>
      <c r="EN95" s="129">
        <v>274.1152787931648</v>
      </c>
      <c r="EO95" s="129">
        <f t="shared" si="1378"/>
        <v>5.3027600682537734</v>
      </c>
      <c r="EP95" s="129">
        <f t="shared" si="1379"/>
        <v>160.43090098871798</v>
      </c>
      <c r="EQ95" s="129">
        <v>4029.1190978776144</v>
      </c>
      <c r="ER95" s="124">
        <v>5076.6900633257947</v>
      </c>
      <c r="ES95" s="123">
        <v>277.91000000000003</v>
      </c>
      <c r="ET95" s="60">
        <v>61.1402</v>
      </c>
      <c r="EU95" s="60">
        <v>187.04815923000001</v>
      </c>
      <c r="EV95" s="60">
        <f t="shared" si="1380"/>
        <v>18.512904511630023</v>
      </c>
      <c r="EW95" s="60">
        <f t="shared" si="1381"/>
        <v>58.534850949436205</v>
      </c>
      <c r="EX95" s="60">
        <v>21.813967574749999</v>
      </c>
      <c r="EY95" s="60">
        <v>39.997599856746803</v>
      </c>
      <c r="EZ95" s="60">
        <f t="shared" si="1382"/>
        <v>0.77375356922876692</v>
      </c>
      <c r="FA95" s="60">
        <f t="shared" si="1383"/>
        <v>23.409315272958487</v>
      </c>
      <c r="FB95" s="60">
        <v>29.395496333074799</v>
      </c>
      <c r="FC95" s="124">
        <v>740.76650759348593</v>
      </c>
      <c r="FD95" s="123">
        <v>0.83333333333333293</v>
      </c>
      <c r="FE95" s="60">
        <v>6.0833333333333302E-2</v>
      </c>
      <c r="FF95" s="60">
        <f t="shared" si="1384"/>
        <v>1.1768208333333328E-3</v>
      </c>
      <c r="FG95" s="60">
        <f t="shared" si="1385"/>
        <v>3.5603803333333316E-2</v>
      </c>
      <c r="FH95" s="60">
        <v>4.4708333333333301E-2</v>
      </c>
      <c r="FI95" s="124">
        <v>1.1266499999999995</v>
      </c>
      <c r="FJ95" s="123">
        <v>1594.51987333334</v>
      </c>
      <c r="FK95" s="60">
        <v>116.399950753334</v>
      </c>
      <c r="FL95" s="60">
        <f t="shared" si="1386"/>
        <v>2.2517570473232462</v>
      </c>
      <c r="FM95" s="60">
        <f t="shared" si="1387"/>
        <v>68.125166377502282</v>
      </c>
      <c r="FN95" s="60">
        <v>85.546000000000006</v>
      </c>
      <c r="FO95" s="124">
        <v>2155.7589889040087</v>
      </c>
      <c r="FP95" s="123">
        <v>1240.78966666667</v>
      </c>
      <c r="FQ95" s="60">
        <v>90.577645666666896</v>
      </c>
      <c r="FR95" s="60">
        <f t="shared" si="1388"/>
        <v>1.7522245554216711</v>
      </c>
      <c r="FS95" s="60">
        <f t="shared" si="1389"/>
        <v>53.012197524038804</v>
      </c>
      <c r="FT95" s="60">
        <v>66.568365616666696</v>
      </c>
      <c r="FU95" s="62">
        <v>1677.5228135400041</v>
      </c>
      <c r="FV95" s="132">
        <f t="shared" si="1492"/>
        <v>6328.3673481660298</v>
      </c>
      <c r="FW95" s="133">
        <f t="shared" si="1493"/>
        <v>1975.4365057770324</v>
      </c>
      <c r="FX95" s="133">
        <f t="shared" si="1494"/>
        <v>236.2227315761686</v>
      </c>
      <c r="FY95" s="133">
        <f t="shared" si="1495"/>
        <v>1381.3321666666664</v>
      </c>
      <c r="FZ95" s="133">
        <f t="shared" si="1496"/>
        <v>1239.45</v>
      </c>
      <c r="GA95" s="133">
        <f t="shared" si="1497"/>
        <v>0</v>
      </c>
      <c r="GB95" s="133">
        <f t="shared" si="1498"/>
        <v>138.09795</v>
      </c>
      <c r="GC95" s="133">
        <f t="shared" si="1499"/>
        <v>4.5674999999999999</v>
      </c>
      <c r="GD95" s="133">
        <f t="shared" si="1500"/>
        <v>1594.51987333334</v>
      </c>
      <c r="GE95" s="133">
        <f t="shared" si="1501"/>
        <v>1240.78966666667</v>
      </c>
      <c r="GF95" s="133">
        <f t="shared" si="1502"/>
        <v>3491.2513350698291</v>
      </c>
      <c r="GG95" s="134">
        <f t="shared" si="1503"/>
        <v>1332.9136752120378</v>
      </c>
      <c r="GH95" s="134">
        <f t="shared" si="1504"/>
        <v>345.54310963720127</v>
      </c>
      <c r="GI95" s="133">
        <f t="shared" si="1505"/>
        <v>1286.992560722796</v>
      </c>
      <c r="GJ95" s="134">
        <f t="shared" si="1506"/>
        <v>918.94738567551337</v>
      </c>
      <c r="GK95" s="135">
        <f t="shared" si="1507"/>
        <v>24.896871087182486</v>
      </c>
      <c r="GL95" s="132">
        <f t="shared" si="1508"/>
        <v>18917.027637978532</v>
      </c>
      <c r="GM95" s="136">
        <f t="shared" si="1509"/>
        <v>23835.45482385295</v>
      </c>
      <c r="GN95" s="114">
        <f t="shared" si="1510"/>
        <v>20482.220399312948</v>
      </c>
      <c r="GO95" s="115">
        <f t="shared" si="1511"/>
        <v>10648.195079555248</v>
      </c>
      <c r="GP95" s="115">
        <f t="shared" si="1512"/>
        <v>759.98179535906979</v>
      </c>
      <c r="GQ95" s="30">
        <f t="shared" si="1513"/>
        <v>0.51987503659087808</v>
      </c>
      <c r="GR95" s="31">
        <f t="shared" si="1514"/>
        <v>3.7104463312217971E-2</v>
      </c>
      <c r="GS95" s="137">
        <f t="shared" si="1390"/>
        <v>1.0872118996008533</v>
      </c>
      <c r="GT95" s="116">
        <f t="shared" si="1515"/>
        <v>23835.45482385295</v>
      </c>
      <c r="GU95" s="115">
        <f t="shared" si="1516"/>
        <v>10811.087795407513</v>
      </c>
      <c r="GV95" s="115">
        <f t="shared" si="1517"/>
        <v>764.39501749869601</v>
      </c>
      <c r="GW95" s="24">
        <f t="shared" si="1518"/>
        <v>0.45357170128713004</v>
      </c>
      <c r="GX95" s="117">
        <f t="shared" si="1519"/>
        <v>3.206966358089966E-2</v>
      </c>
      <c r="GY95" s="137">
        <f t="shared" si="1391"/>
        <v>1.0760422764803745</v>
      </c>
      <c r="GZ95" s="114">
        <f t="shared" si="1520"/>
        <v>16571.243753241568</v>
      </c>
      <c r="HA95" s="115">
        <f t="shared" si="1521"/>
        <v>9183.3302705695405</v>
      </c>
      <c r="HB95" s="115">
        <f t="shared" si="1522"/>
        <v>497.67657266275353</v>
      </c>
      <c r="HC95" s="30">
        <f t="shared" si="1523"/>
        <v>0.55417266243356977</v>
      </c>
      <c r="HD95" s="31">
        <f t="shared" si="1524"/>
        <v>3.0032541918611329E-2</v>
      </c>
      <c r="HE95" s="137">
        <f t="shared" si="1392"/>
        <v>1.0914908969465333</v>
      </c>
      <c r="HF95" s="114">
        <f t="shared" si="1525"/>
        <v>18346.896011320256</v>
      </c>
      <c r="HG95" s="115">
        <f t="shared" si="1526"/>
        <v>10544.46574102759</v>
      </c>
      <c r="HH95" s="115">
        <f t="shared" si="1527"/>
        <v>557.51374940099652</v>
      </c>
      <c r="HI95" s="30">
        <f t="shared" si="1528"/>
        <v>0.57472750347097012</v>
      </c>
      <c r="HJ95" s="31">
        <f t="shared" si="1529"/>
        <v>3.0387360840602347E-2</v>
      </c>
      <c r="HK95" s="138">
        <f t="shared" si="1393"/>
        <v>1.0947668019881103</v>
      </c>
      <c r="HL95" s="29">
        <f t="shared" si="1530"/>
        <v>3.5304626283340226</v>
      </c>
      <c r="HM95" s="30">
        <f t="shared" si="1531"/>
        <v>4.1363739586132189</v>
      </c>
      <c r="HN95" s="30">
        <f t="shared" si="1532"/>
        <v>2.8678923317270164</v>
      </c>
      <c r="HO95" s="31">
        <f t="shared" si="1533"/>
        <v>3.1845671503032138</v>
      </c>
      <c r="HR95" s="32">
        <f t="shared" si="1534"/>
        <v>1080.2662463952777</v>
      </c>
      <c r="HS95" s="33">
        <f t="shared" si="1394"/>
        <v>1249.5439672054179</v>
      </c>
      <c r="HT95" s="33">
        <f t="shared" si="1535"/>
        <v>47.489822808129318</v>
      </c>
      <c r="HU95" s="33">
        <f t="shared" si="1395"/>
        <v>54.845996361108554</v>
      </c>
      <c r="HV95" s="33">
        <f t="shared" si="1536"/>
        <v>1409.2478238719732</v>
      </c>
      <c r="HW95" s="30">
        <f t="shared" si="1537"/>
        <v>0.76655519923188276</v>
      </c>
      <c r="HX95" s="31">
        <f t="shared" si="1538"/>
        <v>3.369870224645715E-2</v>
      </c>
      <c r="HY95" s="139">
        <f t="shared" si="1396"/>
        <v>1.1253391286976122</v>
      </c>
      <c r="HZ95" s="32">
        <f t="shared" si="1539"/>
        <v>1968.5328398327381</v>
      </c>
      <c r="IA95" s="33">
        <f t="shared" si="1397"/>
        <v>2277.0019358345285</v>
      </c>
      <c r="IB95" s="33">
        <f t="shared" si="1540"/>
        <v>115.31231370968564</v>
      </c>
      <c r="IC95" s="33">
        <f t="shared" si="1398"/>
        <v>133.17419110331596</v>
      </c>
      <c r="ID95" s="33">
        <f t="shared" si="1541"/>
        <v>2665.9805107128732</v>
      </c>
      <c r="IE95" s="30">
        <f t="shared" si="1542"/>
        <v>0.73838980889862538</v>
      </c>
      <c r="IF95" s="31">
        <f t="shared" si="1543"/>
        <v>4.3253247068505973E-2</v>
      </c>
      <c r="IG95" s="139">
        <f t="shared" si="1399"/>
        <v>1.1224056110253262</v>
      </c>
      <c r="IH95" s="32">
        <f t="shared" si="1544"/>
        <v>82.324871847347353</v>
      </c>
      <c r="II95" s="33">
        <f t="shared" si="1400"/>
        <v>95.225179265826682</v>
      </c>
      <c r="IJ95" s="33">
        <f t="shared" si="1545"/>
        <v>160.68892536355025</v>
      </c>
      <c r="IK95" s="33">
        <f t="shared" si="1401"/>
        <v>185.57963990236419</v>
      </c>
      <c r="IL95" s="33">
        <f t="shared" si="1546"/>
        <v>1694.7018952322965</v>
      </c>
      <c r="IM95" s="30">
        <f t="shared" si="1547"/>
        <v>4.857778945013979E-2</v>
      </c>
      <c r="IN95" s="31">
        <f t="shared" si="1548"/>
        <v>9.4818401876823458E-2</v>
      </c>
      <c r="IO95" s="139">
        <f t="shared" si="1402"/>
        <v>1.0222995100575569</v>
      </c>
      <c r="IP95" s="32">
        <f t="shared" si="1549"/>
        <v>68.219253472691591</v>
      </c>
      <c r="IQ95" s="33">
        <f t="shared" si="1403"/>
        <v>78.909210491862368</v>
      </c>
      <c r="IR95" s="33">
        <f t="shared" si="1550"/>
        <v>2.9949633441678567</v>
      </c>
      <c r="IS95" s="33">
        <f t="shared" si="1404"/>
        <v>3.4588831661794579</v>
      </c>
      <c r="IT95" s="33">
        <f t="shared" si="1551"/>
        <v>93.61046116396021</v>
      </c>
      <c r="IU95" s="30">
        <f t="shared" si="1552"/>
        <v>0.72875672894298094</v>
      </c>
      <c r="IV95" s="31">
        <f t="shared" si="1553"/>
        <v>3.1993895841642431E-2</v>
      </c>
      <c r="IW95" s="139">
        <f t="shared" si="1405"/>
        <v>1.1191520338912355</v>
      </c>
      <c r="IX95" s="32">
        <f t="shared" si="1554"/>
        <v>64.605052236755995</v>
      </c>
      <c r="IY95" s="33">
        <f t="shared" si="1406"/>
        <v>74.728663922255663</v>
      </c>
      <c r="IZ95" s="33">
        <f t="shared" si="1555"/>
        <v>1.75033269825</v>
      </c>
      <c r="JA95" s="33">
        <f t="shared" si="1407"/>
        <v>2.0214592332089252</v>
      </c>
      <c r="JB95" s="33">
        <f t="shared" si="1556"/>
        <v>1329.92985</v>
      </c>
      <c r="JC95" s="30">
        <f t="shared" si="1557"/>
        <v>4.857778945013979E-2</v>
      </c>
      <c r="JD95" s="31">
        <f t="shared" si="1558"/>
        <v>1.3161090400745574E-3</v>
      </c>
      <c r="JE95" s="139">
        <f t="shared" si="1559"/>
        <v>1.0078160048971445</v>
      </c>
      <c r="JF95" s="32">
        <f t="shared" si="1560"/>
        <v>0</v>
      </c>
      <c r="JG95" s="33">
        <f t="shared" si="1408"/>
        <v>0</v>
      </c>
      <c r="JH95" s="33">
        <f t="shared" si="1561"/>
        <v>0</v>
      </c>
      <c r="JI95" s="33">
        <f t="shared" si="1409"/>
        <v>0</v>
      </c>
      <c r="JJ95" s="33">
        <f t="shared" si="1562"/>
        <v>0</v>
      </c>
      <c r="JK95" s="30"/>
      <c r="JL95" s="31"/>
      <c r="JM95" s="139"/>
      <c r="JN95" s="32">
        <f t="shared" si="1563"/>
        <v>2437.3272694798934</v>
      </c>
      <c r="JO95" s="33">
        <f t="shared" si="1410"/>
        <v>2819.2564526073929</v>
      </c>
      <c r="JP95" s="33">
        <f t="shared" si="1564"/>
        <v>155.94740645005427</v>
      </c>
      <c r="JQ95" s="33">
        <f t="shared" si="1411"/>
        <v>180.10365970916769</v>
      </c>
      <c r="JR95" s="33">
        <f t="shared" si="1565"/>
        <v>3300.5034467793885</v>
      </c>
      <c r="JS95" s="30">
        <f t="shared" si="1566"/>
        <v>0.73847136013695813</v>
      </c>
      <c r="JT95" s="31">
        <f t="shared" si="1567"/>
        <v>4.7249581454679834E-2</v>
      </c>
      <c r="JU95" s="139">
        <f t="shared" si="1412"/>
        <v>1.1230374223007913</v>
      </c>
      <c r="JV95" s="32">
        <f t="shared" si="1568"/>
        <v>7.1982131377134353</v>
      </c>
      <c r="JW95" s="33">
        <f t="shared" si="1413"/>
        <v>8.3261731363931304</v>
      </c>
      <c r="JX95" s="33">
        <f t="shared" si="1569"/>
        <v>0.19501985352074999</v>
      </c>
      <c r="JY95" s="33">
        <f t="shared" si="1414"/>
        <v>0.22522842883111419</v>
      </c>
      <c r="JZ95" s="33">
        <f t="shared" si="1570"/>
        <v>148.17910035</v>
      </c>
      <c r="KA95" s="30">
        <f t="shared" si="1571"/>
        <v>4.857778945013979E-2</v>
      </c>
      <c r="KB95" s="31">
        <f t="shared" si="1572"/>
        <v>1.3161090400745574E-3</v>
      </c>
      <c r="KC95" s="139">
        <f t="shared" si="1415"/>
        <v>1.0078160048971445</v>
      </c>
      <c r="KD95" s="32">
        <f t="shared" si="1573"/>
        <v>0.23807622420540001</v>
      </c>
      <c r="KE95" s="33">
        <f t="shared" si="1416"/>
        <v>0.27538276853838622</v>
      </c>
      <c r="KF95" s="33">
        <f t="shared" si="1574"/>
        <v>6.4501549874999998E-3</v>
      </c>
      <c r="KG95" s="33">
        <f t="shared" si="1417"/>
        <v>7.4492839950637503E-3</v>
      </c>
      <c r="KH95" s="33">
        <f t="shared" si="1575"/>
        <v>4.9009274999999999</v>
      </c>
      <c r="KI95" s="30">
        <f t="shared" si="1576"/>
        <v>4.8577789450139797E-2</v>
      </c>
      <c r="KJ95" s="31">
        <f t="shared" si="1577"/>
        <v>1.3161090400745574E-3</v>
      </c>
      <c r="KK95" s="139">
        <f t="shared" si="1418"/>
        <v>1.0078160048971445</v>
      </c>
      <c r="KL95" s="32">
        <f t="shared" si="1578"/>
        <v>149.28200421720086</v>
      </c>
      <c r="KM95" s="33">
        <f t="shared" si="1419"/>
        <v>172.67449427803624</v>
      </c>
      <c r="KN95" s="33">
        <f t="shared" si="1579"/>
        <v>6.5632554642241185</v>
      </c>
      <c r="KO95" s="33">
        <f t="shared" si="1420"/>
        <v>7.5799037356324348</v>
      </c>
      <c r="KP95" s="33">
        <f t="shared" si="1580"/>
        <v>194.01662079928548</v>
      </c>
      <c r="KQ95" s="30">
        <f t="shared" si="1581"/>
        <v>0.76942894687170349</v>
      </c>
      <c r="KR95" s="31">
        <f t="shared" si="1582"/>
        <v>3.3828315518462479E-2</v>
      </c>
      <c r="KS95" s="139">
        <f t="shared" si="1421"/>
        <v>1.1258095220486057</v>
      </c>
      <c r="KT95" s="32">
        <f t="shared" si="1583"/>
        <v>317.56773469795189</v>
      </c>
      <c r="KU95" s="33">
        <f t="shared" si="1422"/>
        <v>367.33059872512098</v>
      </c>
      <c r="KV95" s="33">
        <f t="shared" si="1584"/>
        <v>13.95938124217075</v>
      </c>
      <c r="KW95" s="33">
        <f t="shared" si="1423"/>
        <v>16.121689396583001</v>
      </c>
      <c r="KX95" s="33">
        <f t="shared" si="1585"/>
        <v>415.74667394296682</v>
      </c>
      <c r="KY95" s="30">
        <f t="shared" si="1586"/>
        <v>0.76384912881231282</v>
      </c>
      <c r="KZ95" s="31">
        <f t="shared" si="1587"/>
        <v>3.3576651641681519E-2</v>
      </c>
      <c r="LA95" s="139">
        <f t="shared" si="1424"/>
        <v>1.1248961818241858</v>
      </c>
      <c r="LB95" s="32">
        <f t="shared" si="1588"/>
        <v>1817.8137441205374</v>
      </c>
      <c r="LC95" s="33">
        <f t="shared" si="1425"/>
        <v>2102.6651578242258</v>
      </c>
      <c r="LD95" s="33">
        <f t="shared" si="1589"/>
        <v>78.463024707374871</v>
      </c>
      <c r="LE95" s="33">
        <f t="shared" si="1426"/>
        <v>90.61694723454724</v>
      </c>
      <c r="LF95" s="33">
        <f t="shared" si="1590"/>
        <v>4029.1190978776149</v>
      </c>
      <c r="LG95" s="30">
        <f t="shared" si="1591"/>
        <v>0.45116902726407165</v>
      </c>
      <c r="LH95" s="31">
        <f t="shared" si="1592"/>
        <v>1.9473989922190727E-2</v>
      </c>
      <c r="LI95" s="139">
        <f t="shared" si="1427"/>
        <v>1.0737147076112274</v>
      </c>
      <c r="LJ95" s="32">
        <f t="shared" si="1593"/>
        <v>439.02208279132157</v>
      </c>
      <c r="LK95" s="33">
        <f t="shared" si="1428"/>
        <v>507.81684316472166</v>
      </c>
      <c r="LL95" s="33">
        <f t="shared" si="1594"/>
        <v>19.286658080858789</v>
      </c>
      <c r="LM95" s="33">
        <f t="shared" si="1429"/>
        <v>22.274161417583816</v>
      </c>
      <c r="LN95" s="33">
        <f t="shared" si="1595"/>
        <v>587.9099266614968</v>
      </c>
      <c r="LO95" s="30">
        <f t="shared" si="1596"/>
        <v>0.74675058692128371</v>
      </c>
      <c r="LP95" s="31">
        <f t="shared" si="1597"/>
        <v>3.2805464249225959E-2</v>
      </c>
      <c r="LQ95" s="139">
        <f t="shared" si="1430"/>
        <v>1.1220973833827701</v>
      </c>
      <c r="LR95" s="32">
        <f t="shared" si="1598"/>
        <v>4.3436640066666643E-2</v>
      </c>
      <c r="LS95" s="33">
        <f t="shared" si="1431"/>
        <v>5.0243161565113312E-2</v>
      </c>
      <c r="LT95" s="33">
        <f t="shared" si="1599"/>
        <v>1.1768208333333328E-3</v>
      </c>
      <c r="LU95" s="33">
        <f t="shared" si="1432"/>
        <v>1.359110380416666E-3</v>
      </c>
      <c r="LV95" s="33">
        <f t="shared" si="1600"/>
        <v>0.89416666666666633</v>
      </c>
      <c r="LW95" s="30">
        <f t="shared" si="1601"/>
        <v>4.857778945013979E-2</v>
      </c>
      <c r="LX95" s="31">
        <f t="shared" si="1602"/>
        <v>1.3161090400745572E-3</v>
      </c>
      <c r="LY95" s="139">
        <f t="shared" si="1671"/>
        <v>1.0078160048971445</v>
      </c>
      <c r="LZ95" s="32">
        <f t="shared" si="1603"/>
        <v>83.112702980552783</v>
      </c>
      <c r="MA95" s="33">
        <f t="shared" si="1434"/>
        <v>96.136463537605408</v>
      </c>
      <c r="MB95" s="33">
        <f t="shared" si="1604"/>
        <v>2.2517570473232462</v>
      </c>
      <c r="MC95" s="33">
        <f t="shared" si="1435"/>
        <v>2.6005542139536173</v>
      </c>
      <c r="MD95" s="33">
        <f t="shared" si="1605"/>
        <v>1710.919832463499</v>
      </c>
      <c r="ME95" s="30">
        <f t="shared" si="1606"/>
        <v>4.8577789212298418E-2</v>
      </c>
      <c r="MF95" s="31">
        <f t="shared" si="1607"/>
        <v>1.316109033630765E-3</v>
      </c>
      <c r="MG95" s="139">
        <f t="shared" si="1436"/>
        <v>1.0078160048588767</v>
      </c>
      <c r="MH95" s="32">
        <f t="shared" si="1608"/>
        <v>64.674880979327341</v>
      </c>
      <c r="MI95" s="33">
        <f t="shared" si="1437"/>
        <v>74.809434828787943</v>
      </c>
      <c r="MJ95" s="33">
        <f t="shared" si="1609"/>
        <v>1.7522245554216711</v>
      </c>
      <c r="MK95" s="33">
        <f t="shared" si="1438"/>
        <v>2.0236441390564881</v>
      </c>
      <c r="ML95" s="33">
        <f t="shared" si="1610"/>
        <v>1331.3673123333365</v>
      </c>
      <c r="MM95" s="30">
        <f t="shared" si="1611"/>
        <v>4.8577789450139804E-2</v>
      </c>
      <c r="MN95" s="31">
        <f t="shared" si="1612"/>
        <v>1.3161090400745576E-3</v>
      </c>
      <c r="MO95" s="139">
        <f t="shared" si="1613"/>
        <v>1.0078160048971445</v>
      </c>
      <c r="MP95" s="34">
        <v>3.2472626813872778</v>
      </c>
      <c r="MQ95" s="35">
        <v>3.8440626813872778</v>
      </c>
      <c r="MR95" s="35">
        <v>2.6274999999999999</v>
      </c>
      <c r="MS95" s="36">
        <v>2.9089</v>
      </c>
      <c r="MT95" s="34">
        <f t="shared" si="1614"/>
        <v>1.0872118996008533</v>
      </c>
      <c r="MU95" s="35">
        <f t="shared" si="1677"/>
        <v>1.0760422764803745</v>
      </c>
      <c r="MV95" s="35">
        <f t="shared" si="1616"/>
        <v>1.0914908969465333</v>
      </c>
      <c r="MW95" s="36">
        <f t="shared" si="1617"/>
        <v>1.0947668019881103</v>
      </c>
      <c r="MX95" s="41">
        <f t="shared" si="1618"/>
        <v>3.5304626283340226</v>
      </c>
      <c r="MY95" s="271">
        <f t="shared" si="1619"/>
        <v>4.1363739586132189</v>
      </c>
      <c r="MZ95" s="42">
        <f t="shared" si="1620"/>
        <v>2.8678923317270164</v>
      </c>
      <c r="NA95" s="140">
        <f t="shared" si="1621"/>
        <v>3.1845671503032138</v>
      </c>
      <c r="NB95" s="34">
        <f t="shared" si="1622"/>
        <v>1.0872259304160989</v>
      </c>
      <c r="NC95" s="35">
        <f t="shared" si="1678"/>
        <v>1.0759379137664713</v>
      </c>
      <c r="ND95" s="35">
        <f t="shared" si="1624"/>
        <v>1.0915051401930642</v>
      </c>
      <c r="NE95" s="141">
        <f t="shared" si="1679"/>
        <v>1.0947781589854528</v>
      </c>
      <c r="NF95" s="37">
        <f t="shared" si="1626"/>
        <v>3.5305081900767594</v>
      </c>
      <c r="NG95" s="38">
        <f t="shared" si="1680"/>
        <v>4.1359727817993752</v>
      </c>
      <c r="NH95" s="38">
        <f t="shared" si="1627"/>
        <v>2.8679297558572761</v>
      </c>
      <c r="NI95" s="39">
        <f t="shared" si="1681"/>
        <v>3.184600186672784</v>
      </c>
      <c r="NJ95" s="118">
        <f t="shared" si="1628"/>
        <v>-4.5561742736843769E-5</v>
      </c>
      <c r="NK95" s="118">
        <f t="shared" si="1629"/>
        <v>4.0117681384366222E-4</v>
      </c>
      <c r="NL95" s="118">
        <f t="shared" si="1630"/>
        <v>-3.7424130259644528E-5</v>
      </c>
      <c r="NM95" s="118">
        <f t="shared" si="1631"/>
        <v>-3.3036369570194069E-5</v>
      </c>
      <c r="NN95" s="119">
        <f t="shared" si="1632"/>
        <v>0.31667043081550805</v>
      </c>
      <c r="NO95" s="120">
        <f t="shared" si="1633"/>
        <v>0.59756874730988363</v>
      </c>
      <c r="NP95" s="120">
        <f t="shared" si="1682"/>
        <v>0.34590800340397543</v>
      </c>
      <c r="NQ95" s="120">
        <f t="shared" si="1635"/>
        <v>2.0928143033766104E-2</v>
      </c>
      <c r="NR95" s="120">
        <f>R95*JE95+0.004</f>
        <v>0.30453073266032854</v>
      </c>
      <c r="NS95" s="120">
        <f t="shared" si="1637"/>
        <v>0</v>
      </c>
      <c r="NT95" s="120">
        <f t="shared" si="1638"/>
        <v>0.74142930620298242</v>
      </c>
      <c r="NU95" s="120">
        <f t="shared" si="1639"/>
        <v>2.9831353744955477E-2</v>
      </c>
      <c r="NV95" s="120">
        <f t="shared" si="1640"/>
        <v>1.0078160048971445E-3</v>
      </c>
      <c r="NW95" s="120">
        <f t="shared" si="1641"/>
        <v>4.3681409455485903E-2</v>
      </c>
      <c r="NX95" s="120">
        <f t="shared" si="1642"/>
        <v>9.3366383091407434E-2</v>
      </c>
      <c r="NY95" s="120">
        <f t="shared" si="1643"/>
        <v>0.86391085374399357</v>
      </c>
      <c r="NZ95" s="120">
        <f t="shared" si="1644"/>
        <v>0.13173423280913721</v>
      </c>
      <c r="OA95" s="120">
        <f t="shared" si="1645"/>
        <v>1.0078160048971445E-4</v>
      </c>
      <c r="OB95" s="120">
        <f t="shared" si="1646"/>
        <v>0.34437072886027814</v>
      </c>
      <c r="OC95" s="121">
        <f t="shared" si="1647"/>
        <v>0.30093385906228731</v>
      </c>
      <c r="OD95" s="4"/>
      <c r="OE95" s="4">
        <f t="shared" si="1441"/>
        <v>25680.213278132418</v>
      </c>
      <c r="OF95" s="4"/>
      <c r="OG95" s="4"/>
      <c r="OH95" s="4">
        <f t="shared" si="1442"/>
        <v>0</v>
      </c>
      <c r="OI95" s="4"/>
      <c r="OJ95" s="583">
        <f t="shared" si="1443"/>
        <v>23244.229369208228</v>
      </c>
      <c r="OK95" s="284">
        <f t="shared" si="1444"/>
        <v>1561.7070000000001</v>
      </c>
      <c r="OL95" s="584">
        <f t="shared" si="1683"/>
        <v>6.7186869273833744E-2</v>
      </c>
      <c r="OM95" s="585">
        <f t="shared" si="1672"/>
        <v>2978.4900000000002</v>
      </c>
      <c r="ON95" s="284">
        <f t="shared" si="1684"/>
        <v>3127.4145000000003</v>
      </c>
      <c r="OO95" s="33">
        <f t="shared" si="1685"/>
        <v>2.0025616200734198</v>
      </c>
      <c r="OP95" s="586">
        <f t="shared" si="1688"/>
        <v>6.7358976506835824E-2</v>
      </c>
      <c r="OQ95" s="33">
        <f t="shared" si="1445"/>
        <v>0.27862191630171562</v>
      </c>
      <c r="OR95" s="39">
        <f t="shared" si="1446"/>
        <v>0.58315264896204422</v>
      </c>
      <c r="OS95" s="587"/>
      <c r="OT95" s="284">
        <f t="shared" si="1487"/>
        <v>0</v>
      </c>
      <c r="OU95" s="584"/>
      <c r="OV95" s="585">
        <f t="shared" si="1674"/>
        <v>0</v>
      </c>
      <c r="OW95" s="284">
        <f t="shared" si="1686"/>
        <v>0</v>
      </c>
      <c r="OX95" s="33"/>
      <c r="OY95" s="33"/>
      <c r="OZ95" s="33"/>
      <c r="PA95" s="588"/>
      <c r="PB95" s="32">
        <f t="shared" si="1447"/>
        <v>4.1363739586132189</v>
      </c>
      <c r="PC95" s="589">
        <f t="shared" si="1448"/>
        <v>1.0673589765068359</v>
      </c>
      <c r="PD95" s="590">
        <f t="shared" si="1474"/>
        <v>4.4149958749149345</v>
      </c>
      <c r="PE95" s="591">
        <f t="shared" si="1450"/>
        <v>0.31667043081550805</v>
      </c>
      <c r="PF95" s="592">
        <f t="shared" si="1451"/>
        <v>0.59756874730988363</v>
      </c>
      <c r="PG95" s="592">
        <f t="shared" si="1452"/>
        <v>0.34590800340397543</v>
      </c>
      <c r="PH95" s="592">
        <f t="shared" si="1453"/>
        <v>2.0928143033766104E-2</v>
      </c>
      <c r="PI95" s="593">
        <f t="shared" si="1475"/>
        <v>0.58315264896204422</v>
      </c>
      <c r="PJ95" s="593">
        <f t="shared" si="1476"/>
        <v>0</v>
      </c>
      <c r="PK95" s="592">
        <f t="shared" si="1454"/>
        <v>0.74142930620298242</v>
      </c>
      <c r="PL95" s="592">
        <f t="shared" si="1455"/>
        <v>2.9831353744955477E-2</v>
      </c>
      <c r="PM95" s="592">
        <f t="shared" si="1456"/>
        <v>1.0078160048971445E-3</v>
      </c>
      <c r="PN95" s="592">
        <f t="shared" si="1457"/>
        <v>4.3681409455485903E-2</v>
      </c>
      <c r="PO95" s="592">
        <f t="shared" si="1458"/>
        <v>9.3366383091407434E-2</v>
      </c>
      <c r="PP95" s="592">
        <f t="shared" si="1459"/>
        <v>0.86391085374399357</v>
      </c>
      <c r="PQ95" s="592">
        <f t="shared" si="1460"/>
        <v>0.13173423280913721</v>
      </c>
      <c r="PR95" s="592">
        <f t="shared" si="1461"/>
        <v>1.0078160048971445E-4</v>
      </c>
      <c r="PS95" s="592">
        <f t="shared" si="1462"/>
        <v>0.34437072886027814</v>
      </c>
      <c r="PT95" s="594">
        <f t="shared" si="1463"/>
        <v>0.30093385906228731</v>
      </c>
      <c r="PU95" s="334"/>
      <c r="PV95" s="310">
        <f t="shared" si="1477"/>
        <v>4.4145946981010917</v>
      </c>
      <c r="PW95" s="281">
        <f t="shared" si="1478"/>
        <v>4.0117681384277404E-4</v>
      </c>
      <c r="PX95" s="4"/>
      <c r="QA95" s="133">
        <f t="shared" si="1479"/>
        <v>1711.3013162627365</v>
      </c>
      <c r="QB95" s="323">
        <f t="shared" si="1480"/>
        <v>0</v>
      </c>
      <c r="QC95" s="258"/>
      <c r="QD95" s="323">
        <v>0</v>
      </c>
      <c r="QF95" s="133">
        <f t="shared" si="1464"/>
        <v>3277.0088162627389</v>
      </c>
      <c r="QH95" s="133">
        <f t="shared" si="1481"/>
        <v>0</v>
      </c>
      <c r="QJ95" s="390">
        <f>'лист 1'!E238</f>
        <v>2978.4900000000002</v>
      </c>
      <c r="QK95" s="390">
        <f>'лист 1'!F238</f>
        <v>0</v>
      </c>
      <c r="QM95" s="389">
        <f t="shared" si="1482"/>
        <v>0</v>
      </c>
      <c r="QN95" s="389">
        <f t="shared" si="1483"/>
        <v>0</v>
      </c>
      <c r="QP95" s="4">
        <f t="shared" si="1484"/>
        <v>23244.229369208228</v>
      </c>
      <c r="QQ95" s="4">
        <f t="shared" si="1485"/>
        <v>24809.936869208228</v>
      </c>
      <c r="QS95" s="395">
        <f t="shared" si="1486"/>
        <v>16.717314978102937</v>
      </c>
      <c r="QU95" s="5">
        <v>3</v>
      </c>
    </row>
    <row r="96" spans="1:463" ht="15.05" customHeight="1" x14ac:dyDescent="0.3">
      <c r="A96" s="452">
        <f t="shared" si="1676"/>
        <v>84</v>
      </c>
      <c r="B96" s="25" t="s">
        <v>488</v>
      </c>
      <c r="C96" s="26">
        <v>9</v>
      </c>
      <c r="D96" s="256">
        <v>6279.27</v>
      </c>
      <c r="E96" s="27">
        <v>6279.27</v>
      </c>
      <c r="F96" s="28">
        <v>691.21</v>
      </c>
      <c r="G96" s="311">
        <f t="shared" si="1465"/>
        <v>5588.06</v>
      </c>
      <c r="H96" s="27"/>
      <c r="I96" s="257"/>
      <c r="J96" s="32">
        <v>3.3428780425313867</v>
      </c>
      <c r="K96" s="33">
        <v>3.9456780425313869</v>
      </c>
      <c r="L96" s="33">
        <v>2.6581000000000001</v>
      </c>
      <c r="M96" s="122">
        <v>2.9690000000000003</v>
      </c>
      <c r="N96" s="1">
        <v>0.31090000000000001</v>
      </c>
      <c r="O96" s="2">
        <v>0.55179999999999996</v>
      </c>
      <c r="P96" s="2">
        <v>0.37387804253138612</v>
      </c>
      <c r="Q96" s="2">
        <v>1.8599999999999998E-2</v>
      </c>
      <c r="R96" s="2">
        <v>0.2999</v>
      </c>
      <c r="S96" s="2">
        <v>0</v>
      </c>
      <c r="T96" s="2">
        <v>0.66169999999999995</v>
      </c>
      <c r="U96" s="2">
        <v>3.1399999999999997E-2</v>
      </c>
      <c r="V96" s="2">
        <v>1.1000000000000001E-3</v>
      </c>
      <c r="W96" s="2">
        <v>3.9800000000000002E-2</v>
      </c>
      <c r="X96" s="2">
        <v>8.4099999999999994E-2</v>
      </c>
      <c r="Y96" s="2">
        <v>0.80769999999999997</v>
      </c>
      <c r="Z96" s="2">
        <v>0.1154</v>
      </c>
      <c r="AA96" s="2">
        <v>1E-4</v>
      </c>
      <c r="AB96" s="2">
        <v>0.34639999999999999</v>
      </c>
      <c r="AC96" s="3">
        <v>0.3029</v>
      </c>
      <c r="AD96" s="123">
        <v>753.26</v>
      </c>
      <c r="AE96" s="60">
        <v>165.71719999999999</v>
      </c>
      <c r="AF96" s="60">
        <v>506.98390277999999</v>
      </c>
      <c r="AG96" s="60">
        <f t="shared" si="1344"/>
        <v>50.178224793747724</v>
      </c>
      <c r="AH96" s="60">
        <f t="shared" si="1345"/>
        <v>158.65554253597318</v>
      </c>
      <c r="AI96" s="60">
        <v>18.154066526308299</v>
      </c>
      <c r="AJ96" s="60">
        <v>105.42040745076338</v>
      </c>
      <c r="AK96" s="60">
        <f t="shared" si="1346"/>
        <v>2.0393577821350175</v>
      </c>
      <c r="AL96" s="60">
        <f t="shared" si="1347"/>
        <v>61.699191027893384</v>
      </c>
      <c r="AM96" s="60">
        <v>77.476778837853601</v>
      </c>
      <c r="AN96" s="124">
        <v>1952.4148267139103</v>
      </c>
      <c r="AO96" s="123">
        <v>1285.44</v>
      </c>
      <c r="AP96" s="60">
        <v>282.79680000000002</v>
      </c>
      <c r="AQ96" s="60">
        <v>865.16924832000007</v>
      </c>
      <c r="AR96" s="60">
        <f t="shared" si="1348"/>
        <v>85.62926118322369</v>
      </c>
      <c r="AS96" s="60">
        <f t="shared" si="1349"/>
        <v>270.7460645692608</v>
      </c>
      <c r="AT96" s="125">
        <v>129.48385735164999</v>
      </c>
      <c r="AU96" s="126">
        <v>28.252666703215063</v>
      </c>
      <c r="AV96" s="60">
        <v>187.09096311403044</v>
      </c>
      <c r="AW96" s="60">
        <f t="shared" si="1350"/>
        <v>3.6192746814409191</v>
      </c>
      <c r="AX96" s="60">
        <f t="shared" si="1351"/>
        <v>109.49835379982237</v>
      </c>
      <c r="AY96" s="60">
        <v>137.49904343928401</v>
      </c>
      <c r="AZ96" s="124">
        <v>3464.9758946699571</v>
      </c>
      <c r="BA96" s="127">
        <v>298</v>
      </c>
      <c r="BB96" s="60">
        <v>1518.9556666666665</v>
      </c>
      <c r="BC96" s="60">
        <v>158.40534923866718</v>
      </c>
      <c r="BD96" s="61">
        <v>126.72427939093376</v>
      </c>
      <c r="BE96" s="61">
        <v>31.681069847733426</v>
      </c>
      <c r="BF96" s="60">
        <v>59.402016249999988</v>
      </c>
      <c r="BG96" s="61">
        <v>47.521612999999995</v>
      </c>
      <c r="BH96" s="61">
        <v>11.880403249999993</v>
      </c>
      <c r="BI96" s="60">
        <v>126.78370134733936</v>
      </c>
      <c r="BJ96" s="61">
        <f t="shared" si="1352"/>
        <v>74.202443320154615</v>
      </c>
      <c r="BK96" s="60">
        <f t="shared" si="1353"/>
        <v>2.4526307025642802</v>
      </c>
      <c r="BL96" s="60">
        <v>93.17733667513366</v>
      </c>
      <c r="BM96" s="124">
        <v>2348.0688842133677</v>
      </c>
      <c r="BN96" s="123">
        <v>42.76</v>
      </c>
      <c r="BO96" s="60">
        <v>9.4071999999999996</v>
      </c>
      <c r="BP96" s="60">
        <v>28.779746279999998</v>
      </c>
      <c r="BQ96" s="60">
        <f t="shared" si="1354"/>
        <v>2.8484466083167201</v>
      </c>
      <c r="BR96" s="60">
        <f t="shared" si="1355"/>
        <v>9.0063338008631995</v>
      </c>
      <c r="BS96" s="60">
        <v>5.5817830097999996</v>
      </c>
      <c r="BT96" s="60">
        <v>6.3165972381553992</v>
      </c>
      <c r="BU96" s="60">
        <f t="shared" si="1356"/>
        <v>0.1221945735721162</v>
      </c>
      <c r="BV96" s="60">
        <f t="shared" si="1357"/>
        <v>3.6969022323807343</v>
      </c>
      <c r="BW96" s="60">
        <v>4.6422663263977695</v>
      </c>
      <c r="BX96" s="124">
        <v>116.98511142522379</v>
      </c>
      <c r="BY96" s="59">
        <v>1239.45</v>
      </c>
      <c r="BZ96" s="60">
        <v>90.479849999999999</v>
      </c>
      <c r="CA96" s="61">
        <f t="shared" si="1358"/>
        <v>52.954960849800003</v>
      </c>
      <c r="CB96" s="61">
        <f t="shared" si="1359"/>
        <v>1.75033269825</v>
      </c>
      <c r="CC96" s="60">
        <v>66.496492500000002</v>
      </c>
      <c r="CD96" s="62">
        <v>1675.7116109999999</v>
      </c>
      <c r="CE96" s="123"/>
      <c r="CF96" s="60">
        <v>0</v>
      </c>
      <c r="CG96" s="61">
        <f t="shared" si="1360"/>
        <v>0</v>
      </c>
      <c r="CH96" s="61">
        <f t="shared" si="1361"/>
        <v>0</v>
      </c>
      <c r="CI96" s="60">
        <v>0</v>
      </c>
      <c r="CJ96" s="124">
        <v>0</v>
      </c>
      <c r="CK96" s="128">
        <v>1537.7082991578363</v>
      </c>
      <c r="CL96" s="129">
        <v>338.29582581472403</v>
      </c>
      <c r="CM96" s="129">
        <v>157.06023778198249</v>
      </c>
      <c r="CN96" s="130">
        <v>99.848819177932398</v>
      </c>
      <c r="CO96" s="131">
        <f t="shared" si="1489"/>
        <v>48.67130690828315</v>
      </c>
      <c r="CP96" s="129">
        <v>1034.9563670930793</v>
      </c>
      <c r="CQ96" s="131">
        <f t="shared" si="1362"/>
        <v>102.43377147667043</v>
      </c>
      <c r="CR96" s="129">
        <v>323.87924551810823</v>
      </c>
      <c r="CS96" s="129">
        <v>223.96742958758932</v>
      </c>
      <c r="CT96" s="131">
        <f t="shared" si="1363"/>
        <v>4.332649925371916</v>
      </c>
      <c r="CU96" s="131">
        <f t="shared" si="1364"/>
        <v>131.08096957986922</v>
      </c>
      <c r="CV96" s="129">
        <f t="shared" si="1490"/>
        <v>3291.9881594352119</v>
      </c>
      <c r="CW96" s="124">
        <f t="shared" si="1491"/>
        <v>4147.9050808883667</v>
      </c>
      <c r="CX96" s="123">
        <v>146.08199999999999</v>
      </c>
      <c r="CY96" s="60">
        <v>10.663986</v>
      </c>
      <c r="CZ96" s="60">
        <f t="shared" si="1365"/>
        <v>0.20629480917000001</v>
      </c>
      <c r="DA96" s="60">
        <f t="shared" si="1366"/>
        <v>6.2412897582479996</v>
      </c>
      <c r="DB96" s="60">
        <v>7.8372992999999997</v>
      </c>
      <c r="DC96" s="124">
        <v>197.49994236000001</v>
      </c>
      <c r="DD96" s="123">
        <v>4.8372000000000002</v>
      </c>
      <c r="DE96" s="60">
        <v>0.35311559999999997</v>
      </c>
      <c r="DF96" s="60">
        <f t="shared" si="1367"/>
        <v>6.8310212820000002E-3</v>
      </c>
      <c r="DG96" s="60">
        <f t="shared" si="1368"/>
        <v>0.20666726098079999</v>
      </c>
      <c r="DH96" s="60">
        <v>0.25951577999999997</v>
      </c>
      <c r="DI96" s="124">
        <v>6.5397976560000002</v>
      </c>
      <c r="DJ96" s="59">
        <v>96.974290278240005</v>
      </c>
      <c r="DK96" s="60">
        <v>21.334343861212801</v>
      </c>
      <c r="DL96" s="60">
        <v>1.5976707072451823</v>
      </c>
      <c r="DM96" s="60">
        <v>65.268836994640267</v>
      </c>
      <c r="DN96" s="60">
        <f t="shared" si="1369"/>
        <v>6.4599178727075266</v>
      </c>
      <c r="DO96" s="60">
        <f t="shared" si="1370"/>
        <v>20.425229849102724</v>
      </c>
      <c r="DP96" s="60">
        <v>13.517785354417692</v>
      </c>
      <c r="DQ96" s="60">
        <f t="shared" si="1371"/>
        <v>0.26150155768121025</v>
      </c>
      <c r="DR96" s="60">
        <f t="shared" si="1372"/>
        <v>7.9115271988093339</v>
      </c>
      <c r="DS96" s="60">
        <v>9.9346463597877985</v>
      </c>
      <c r="DT96" s="62">
        <v>250.35308826665246</v>
      </c>
      <c r="DU96" s="123">
        <v>203.05</v>
      </c>
      <c r="DV96" s="60">
        <v>44.670999999999999</v>
      </c>
      <c r="DW96" s="60">
        <v>136.66341165</v>
      </c>
      <c r="DX96" s="60">
        <f t="shared" si="1373"/>
        <v>13.5261245046471</v>
      </c>
      <c r="DY96" s="60">
        <f t="shared" si="1374"/>
        <v>42.767448041751003</v>
      </c>
      <c r="DZ96" s="60">
        <v>3.94648447325</v>
      </c>
      <c r="EA96" s="60">
        <v>2.43528383854167</v>
      </c>
      <c r="EB96" s="60"/>
      <c r="EC96" s="60">
        <v>28.525931137210787</v>
      </c>
      <c r="ED96" s="60">
        <f t="shared" si="1375"/>
        <v>0.55183413784934265</v>
      </c>
      <c r="EE96" s="60">
        <f t="shared" si="1376"/>
        <v>16.695314664813083</v>
      </c>
      <c r="EF96" s="60">
        <v>20.964605554950126</v>
      </c>
      <c r="EG96" s="124">
        <v>528.30805998474307</v>
      </c>
      <c r="EH96" s="128">
        <v>1098.1831170634921</v>
      </c>
      <c r="EI96" s="129">
        <v>241.60028575396828</v>
      </c>
      <c r="EJ96" s="129">
        <v>1672.240233421473</v>
      </c>
      <c r="EK96" s="129">
        <v>739.13544148893448</v>
      </c>
      <c r="EL96" s="129">
        <f t="shared" si="1377"/>
        <v>73.155191185925801</v>
      </c>
      <c r="EM96" s="129">
        <v>231.30504505954715</v>
      </c>
      <c r="EN96" s="129">
        <v>273.83461267413446</v>
      </c>
      <c r="EO96" s="129">
        <f t="shared" si="1378"/>
        <v>5.2973305821811314</v>
      </c>
      <c r="EP96" s="129">
        <f t="shared" si="1379"/>
        <v>160.26663609056533</v>
      </c>
      <c r="EQ96" s="129">
        <v>4024.9936904020024</v>
      </c>
      <c r="ER96" s="124">
        <v>5071.4920499065229</v>
      </c>
      <c r="ES96" s="123">
        <v>272</v>
      </c>
      <c r="ET96" s="60">
        <v>59.84</v>
      </c>
      <c r="EU96" s="60">
        <v>183.07041599999999</v>
      </c>
      <c r="EV96" s="60">
        <f t="shared" si="1380"/>
        <v>18.119211353183999</v>
      </c>
      <c r="EW96" s="60">
        <f t="shared" si="1381"/>
        <v>57.290055983039998</v>
      </c>
      <c r="EX96" s="60">
        <v>21.265364890324999</v>
      </c>
      <c r="EY96" s="60">
        <v>39.140832004993698</v>
      </c>
      <c r="EZ96" s="60">
        <f t="shared" si="1382"/>
        <v>0.75717939513660315</v>
      </c>
      <c r="FA96" s="60">
        <f t="shared" si="1383"/>
        <v>22.907876465898653</v>
      </c>
      <c r="FB96" s="60">
        <v>28.765830644765899</v>
      </c>
      <c r="FC96" s="124">
        <v>724.89893224810157</v>
      </c>
      <c r="FD96" s="123">
        <v>0.83333333333333293</v>
      </c>
      <c r="FE96" s="60">
        <v>6.0833333333333302E-2</v>
      </c>
      <c r="FF96" s="60">
        <f t="shared" si="1384"/>
        <v>1.1768208333333328E-3</v>
      </c>
      <c r="FG96" s="60">
        <f t="shared" si="1385"/>
        <v>3.5603803333333316E-2</v>
      </c>
      <c r="FH96" s="60">
        <v>4.4708333333333301E-2</v>
      </c>
      <c r="FI96" s="124">
        <v>1.1266499999999995</v>
      </c>
      <c r="FJ96" s="123">
        <v>1609.070995</v>
      </c>
      <c r="FK96" s="60">
        <v>117.462182635</v>
      </c>
      <c r="FL96" s="60">
        <f t="shared" si="1386"/>
        <v>2.2723059230740752</v>
      </c>
      <c r="FM96" s="60">
        <f t="shared" si="1387"/>
        <v>68.746856706421184</v>
      </c>
      <c r="FN96" s="60">
        <v>86.326499999999996</v>
      </c>
      <c r="FO96" s="124">
        <v>2175.4316131619998</v>
      </c>
      <c r="FP96" s="123">
        <v>1252.11275</v>
      </c>
      <c r="FQ96" s="60">
        <v>91.404230749999996</v>
      </c>
      <c r="FR96" s="60">
        <f t="shared" si="1388"/>
        <v>1.7682148438587499</v>
      </c>
      <c r="FS96" s="60">
        <f t="shared" si="1389"/>
        <v>53.495971322590997</v>
      </c>
      <c r="FT96" s="60">
        <v>67.175849037499901</v>
      </c>
      <c r="FU96" s="62">
        <v>1692.8313957449996</v>
      </c>
      <c r="FV96" s="132">
        <f t="shared" si="1492"/>
        <v>6453.0383619294744</v>
      </c>
      <c r="FW96" s="133">
        <f t="shared" si="1493"/>
        <v>1979.235814820144</v>
      </c>
      <c r="FX96" s="133">
        <f t="shared" si="1494"/>
        <v>251.16986600243197</v>
      </c>
      <c r="FY96" s="133">
        <f t="shared" si="1495"/>
        <v>1518.9556666666665</v>
      </c>
      <c r="FZ96" s="133">
        <f t="shared" si="1496"/>
        <v>1239.45</v>
      </c>
      <c r="GA96" s="133">
        <f t="shared" si="1497"/>
        <v>0</v>
      </c>
      <c r="GB96" s="133">
        <f t="shared" si="1498"/>
        <v>146.08199999999999</v>
      </c>
      <c r="GC96" s="133">
        <f t="shared" si="1499"/>
        <v>4.8372000000000002</v>
      </c>
      <c r="GD96" s="133">
        <f t="shared" si="1500"/>
        <v>1609.070995</v>
      </c>
      <c r="GE96" s="133">
        <f t="shared" si="1501"/>
        <v>1252.11275</v>
      </c>
      <c r="GF96" s="133">
        <f t="shared" si="1502"/>
        <v>3560.0273706066541</v>
      </c>
      <c r="GG96" s="134">
        <f t="shared" si="1503"/>
        <v>1359.1714577363284</v>
      </c>
      <c r="GH96" s="134">
        <f t="shared" si="1504"/>
        <v>352.35014897842302</v>
      </c>
      <c r="GI96" s="133">
        <f t="shared" si="1505"/>
        <v>1315.0224582269677</v>
      </c>
      <c r="GJ96" s="134">
        <f t="shared" si="1506"/>
        <v>938.96148817952871</v>
      </c>
      <c r="GK96" s="135">
        <f t="shared" si="1507"/>
        <v>25.439109454400697</v>
      </c>
      <c r="GL96" s="132">
        <f t="shared" si="1508"/>
        <v>19329.002483252341</v>
      </c>
      <c r="GM96" s="136">
        <f t="shared" si="1509"/>
        <v>24354.543128897949</v>
      </c>
      <c r="GN96" s="114">
        <f t="shared" si="1510"/>
        <v>20986.000122152949</v>
      </c>
      <c r="GO96" s="115">
        <f t="shared" si="1511"/>
        <v>10862.839474949718</v>
      </c>
      <c r="GP96" s="115">
        <f t="shared" si="1512"/>
        <v>788.05512688536521</v>
      </c>
      <c r="GQ96" s="30">
        <f t="shared" si="1513"/>
        <v>0.5176231493243364</v>
      </c>
      <c r="GR96" s="31">
        <f t="shared" si="1514"/>
        <v>3.7551468707630924E-2</v>
      </c>
      <c r="GS96" s="137">
        <f t="shared" si="1390"/>
        <v>1.0869282700019356</v>
      </c>
      <c r="GT96" s="116">
        <f t="shared" si="1515"/>
        <v>24354.543128897949</v>
      </c>
      <c r="GU96" s="115">
        <f t="shared" si="1516"/>
        <v>11026.475847885118</v>
      </c>
      <c r="GV96" s="115">
        <f t="shared" si="1517"/>
        <v>792.48849678842225</v>
      </c>
      <c r="GW96" s="24">
        <f t="shared" si="1518"/>
        <v>0.45274821167971835</v>
      </c>
      <c r="GX96" s="117">
        <f t="shared" si="1519"/>
        <v>3.253965769729808E-2</v>
      </c>
      <c r="GY96" s="137">
        <f t="shared" si="1391"/>
        <v>1.0759860377475234</v>
      </c>
      <c r="GZ96" s="114">
        <f t="shared" si="1520"/>
        <v>16685.516411225672</v>
      </c>
      <c r="HA96" s="115">
        <f t="shared" si="1521"/>
        <v>9252.134910643601</v>
      </c>
      <c r="HB96" s="115">
        <f t="shared" si="1522"/>
        <v>499.62083374194543</v>
      </c>
      <c r="HC96" s="30">
        <f t="shared" si="1523"/>
        <v>0.55450096254851033</v>
      </c>
      <c r="HD96" s="31">
        <f t="shared" si="1524"/>
        <v>2.9943384515555709E-2</v>
      </c>
      <c r="HE96" s="137">
        <f t="shared" si="1392"/>
        <v>1.0915285310928111</v>
      </c>
      <c r="HF96" s="114">
        <f t="shared" si="1525"/>
        <v>18637.931237939581</v>
      </c>
      <c r="HG96" s="115">
        <f t="shared" si="1526"/>
        <v>10748.775479077976</v>
      </c>
      <c r="HH96" s="115">
        <f t="shared" si="1527"/>
        <v>565.41498778755772</v>
      </c>
      <c r="HI96" s="30">
        <f t="shared" si="1528"/>
        <v>0.57671505178630811</v>
      </c>
      <c r="HJ96" s="31">
        <f t="shared" si="1529"/>
        <v>3.0336789022839223E-2</v>
      </c>
      <c r="HK96" s="138">
        <f t="shared" si="1393"/>
        <v>1.0950704172345522</v>
      </c>
      <c r="HL96" s="29">
        <f t="shared" si="1530"/>
        <v>3.6334686475960969</v>
      </c>
      <c r="HM96" s="30">
        <f t="shared" si="1531"/>
        <v>4.2454944832107513</v>
      </c>
      <c r="HN96" s="30">
        <f t="shared" si="1532"/>
        <v>2.9013919884978012</v>
      </c>
      <c r="HO96" s="31">
        <f t="shared" si="1533"/>
        <v>3.2512640687693861</v>
      </c>
      <c r="HR96" s="32">
        <f t="shared" si="1534"/>
        <v>1187.8099749479172</v>
      </c>
      <c r="HS96" s="33">
        <f t="shared" si="1394"/>
        <v>1373.9397980222559</v>
      </c>
      <c r="HT96" s="33">
        <f t="shared" si="1535"/>
        <v>52.217582575882744</v>
      </c>
      <c r="HU96" s="33">
        <f t="shared" si="1395"/>
        <v>60.306086116886981</v>
      </c>
      <c r="HV96" s="33">
        <f t="shared" si="1536"/>
        <v>1549.5355767570718</v>
      </c>
      <c r="HW96" s="30">
        <f t="shared" si="1537"/>
        <v>0.76655869846745439</v>
      </c>
      <c r="HX96" s="31">
        <f t="shared" si="1538"/>
        <v>3.3698860070812783E-2</v>
      </c>
      <c r="HY96" s="139">
        <f t="shared" si="1396"/>
        <v>1.125339701474819</v>
      </c>
      <c r="HZ96" s="32">
        <f t="shared" si="1539"/>
        <v>2032.1349904102815</v>
      </c>
      <c r="IA96" s="33">
        <f t="shared" si="1397"/>
        <v>2350.5705434075726</v>
      </c>
      <c r="IB96" s="33">
        <f t="shared" si="1540"/>
        <v>117.50120256787966</v>
      </c>
      <c r="IC96" s="33">
        <f t="shared" si="1398"/>
        <v>135.70213884564421</v>
      </c>
      <c r="ID96" s="33">
        <f t="shared" si="1541"/>
        <v>2749.9808687856803</v>
      </c>
      <c r="IE96" s="30">
        <f t="shared" si="1542"/>
        <v>0.73896331915487801</v>
      </c>
      <c r="IF96" s="31">
        <f t="shared" si="1543"/>
        <v>4.2728007275107019E-2</v>
      </c>
      <c r="IG96" s="139">
        <f t="shared" si="1399"/>
        <v>1.1224141204384834</v>
      </c>
      <c r="IH96" s="32">
        <f t="shared" si="1544"/>
        <v>90.526980850588629</v>
      </c>
      <c r="II96" s="33">
        <f t="shared" si="1400"/>
        <v>104.71255874987587</v>
      </c>
      <c r="IJ96" s="33">
        <f t="shared" si="1545"/>
        <v>176.69852309349804</v>
      </c>
      <c r="IK96" s="33">
        <f t="shared" si="1401"/>
        <v>204.06912432068088</v>
      </c>
      <c r="IL96" s="33">
        <f t="shared" si="1546"/>
        <v>1863.5467335026726</v>
      </c>
      <c r="IM96" s="30">
        <f t="shared" si="1547"/>
        <v>4.8577789450139811E-2</v>
      </c>
      <c r="IN96" s="31">
        <f t="shared" si="1548"/>
        <v>9.4818401876823458E-2</v>
      </c>
      <c r="IO96" s="139">
        <f t="shared" si="1402"/>
        <v>1.0222995100575569</v>
      </c>
      <c r="IP96" s="32">
        <f t="shared" si="1549"/>
        <v>67.66514796055759</v>
      </c>
      <c r="IQ96" s="33">
        <f t="shared" si="1403"/>
        <v>78.268276645976968</v>
      </c>
      <c r="IR96" s="33">
        <f t="shared" si="1550"/>
        <v>2.9706411818888365</v>
      </c>
      <c r="IS96" s="33">
        <f t="shared" si="1404"/>
        <v>3.4307935009634174</v>
      </c>
      <c r="IT96" s="33">
        <f t="shared" si="1551"/>
        <v>92.845326527955393</v>
      </c>
      <c r="IU96" s="30">
        <f t="shared" si="1552"/>
        <v>0.72879433452349218</v>
      </c>
      <c r="IV96" s="31">
        <f t="shared" si="1553"/>
        <v>3.199559194823217E-2</v>
      </c>
      <c r="IW96" s="139">
        <f t="shared" si="1405"/>
        <v>1.1191581894126124</v>
      </c>
      <c r="IX96" s="32">
        <f t="shared" si="1554"/>
        <v>64.605052236755995</v>
      </c>
      <c r="IY96" s="33">
        <f t="shared" si="1406"/>
        <v>74.728663922255663</v>
      </c>
      <c r="IZ96" s="33">
        <f t="shared" si="1555"/>
        <v>1.75033269825</v>
      </c>
      <c r="JA96" s="33">
        <f t="shared" si="1407"/>
        <v>2.0214592332089252</v>
      </c>
      <c r="JB96" s="33">
        <f t="shared" si="1556"/>
        <v>1329.92985</v>
      </c>
      <c r="JC96" s="30">
        <f t="shared" si="1557"/>
        <v>4.857778945013979E-2</v>
      </c>
      <c r="JD96" s="31">
        <f t="shared" si="1558"/>
        <v>1.3161090400745574E-3</v>
      </c>
      <c r="JE96" s="139">
        <f t="shared" si="1559"/>
        <v>1.0078160048971445</v>
      </c>
      <c r="JF96" s="32">
        <f t="shared" si="1560"/>
        <v>0</v>
      </c>
      <c r="JG96" s="33">
        <f t="shared" si="1408"/>
        <v>0</v>
      </c>
      <c r="JH96" s="33">
        <f t="shared" si="1561"/>
        <v>0</v>
      </c>
      <c r="JI96" s="33">
        <f t="shared" si="1409"/>
        <v>0</v>
      </c>
      <c r="JJ96" s="33">
        <f t="shared" si="1562"/>
        <v>0</v>
      </c>
      <c r="JK96" s="30"/>
      <c r="JL96" s="31"/>
      <c r="JM96" s="139"/>
      <c r="JN96" s="32">
        <f t="shared" si="1563"/>
        <v>2431.055587392093</v>
      </c>
      <c r="JO96" s="33">
        <f t="shared" si="1410"/>
        <v>2812.0019979364342</v>
      </c>
      <c r="JP96" s="33">
        <f t="shared" si="1564"/>
        <v>155.4377283103255</v>
      </c>
      <c r="JQ96" s="33">
        <f t="shared" si="1411"/>
        <v>179.51503242559491</v>
      </c>
      <c r="JR96" s="33">
        <f t="shared" si="1565"/>
        <v>3291.9881594352114</v>
      </c>
      <c r="JS96" s="30">
        <f t="shared" si="1566"/>
        <v>0.73847640685596394</v>
      </c>
      <c r="JT96" s="31">
        <f t="shared" si="1567"/>
        <v>4.7216976727216753E-2</v>
      </c>
      <c r="JU96" s="139">
        <f t="shared" si="1412"/>
        <v>1.1230331626493755</v>
      </c>
      <c r="JV96" s="32">
        <f t="shared" si="1568"/>
        <v>7.6143735050625594</v>
      </c>
      <c r="JW96" s="33">
        <f t="shared" si="1413"/>
        <v>8.8075458333058627</v>
      </c>
      <c r="JX96" s="33">
        <f t="shared" si="1569"/>
        <v>0.20629480917000001</v>
      </c>
      <c r="JY96" s="33">
        <f t="shared" si="1414"/>
        <v>0.23824987511043302</v>
      </c>
      <c r="JZ96" s="33">
        <f t="shared" si="1570"/>
        <v>156.74598600000002</v>
      </c>
      <c r="KA96" s="30">
        <f t="shared" si="1571"/>
        <v>4.8577789450139783E-2</v>
      </c>
      <c r="KB96" s="31">
        <f t="shared" si="1572"/>
        <v>1.3161090400745572E-3</v>
      </c>
      <c r="KC96" s="139">
        <f t="shared" si="1415"/>
        <v>1.0078160048971445</v>
      </c>
      <c r="KD96" s="32">
        <f t="shared" si="1573"/>
        <v>0.25213405839657599</v>
      </c>
      <c r="KE96" s="33">
        <f t="shared" si="1416"/>
        <v>0.29164346534731944</v>
      </c>
      <c r="KF96" s="33">
        <f t="shared" si="1574"/>
        <v>6.8310212820000002E-3</v>
      </c>
      <c r="KG96" s="33">
        <f t="shared" si="1417"/>
        <v>7.8891464785818006E-3</v>
      </c>
      <c r="KH96" s="33">
        <f t="shared" si="1575"/>
        <v>5.1903156000000008</v>
      </c>
      <c r="KI96" s="30">
        <f t="shared" si="1576"/>
        <v>4.8577789450139783E-2</v>
      </c>
      <c r="KJ96" s="31">
        <f t="shared" si="1577"/>
        <v>1.3161090400745572E-3</v>
      </c>
      <c r="KK96" s="139">
        <f t="shared" si="1418"/>
        <v>1.0078160048971445</v>
      </c>
      <c r="KL96" s="32">
        <f t="shared" si="1578"/>
        <v>152.87947773790552</v>
      </c>
      <c r="KM96" s="33">
        <f t="shared" si="1419"/>
        <v>176.83569189943532</v>
      </c>
      <c r="KN96" s="33">
        <f t="shared" si="1579"/>
        <v>6.7214194303887371</v>
      </c>
      <c r="KO96" s="33">
        <f t="shared" si="1420"/>
        <v>7.7625673001559532</v>
      </c>
      <c r="KP96" s="33">
        <f t="shared" si="1580"/>
        <v>198.69292719575594</v>
      </c>
      <c r="KQ96" s="30">
        <f t="shared" si="1581"/>
        <v>0.76942586681651648</v>
      </c>
      <c r="KR96" s="31">
        <f t="shared" si="1582"/>
        <v>3.382817660020012E-2</v>
      </c>
      <c r="KS96" s="139">
        <f t="shared" si="1421"/>
        <v>1.1258090178855191</v>
      </c>
      <c r="KT96" s="32">
        <f t="shared" si="1583"/>
        <v>320.26557050200819</v>
      </c>
      <c r="KU96" s="33">
        <f t="shared" si="1422"/>
        <v>370.45118539967291</v>
      </c>
      <c r="KV96" s="33">
        <f t="shared" si="1584"/>
        <v>14.077958642496442</v>
      </c>
      <c r="KW96" s="33">
        <f t="shared" si="1423"/>
        <v>16.258634436219143</v>
      </c>
      <c r="KX96" s="33">
        <f t="shared" si="1585"/>
        <v>419.29211109900245</v>
      </c>
      <c r="KY96" s="30">
        <f t="shared" si="1586"/>
        <v>0.76382446038052854</v>
      </c>
      <c r="KZ96" s="31">
        <f t="shared" si="1587"/>
        <v>3.3575539033150047E-2</v>
      </c>
      <c r="LA96" s="139">
        <f t="shared" si="1424"/>
        <v>1.1248921439378639</v>
      </c>
      <c r="LB96" s="32">
        <f t="shared" si="1588"/>
        <v>1817.5008538205977</v>
      </c>
      <c r="LC96" s="33">
        <f t="shared" si="1425"/>
        <v>2102.3032376142855</v>
      </c>
      <c r="LD96" s="33">
        <f t="shared" si="1589"/>
        <v>78.452521768106934</v>
      </c>
      <c r="LE96" s="33">
        <f t="shared" si="1426"/>
        <v>90.604817389986707</v>
      </c>
      <c r="LF96" s="33">
        <f t="shared" si="1590"/>
        <v>4024.9936904020024</v>
      </c>
      <c r="LG96" s="30">
        <f t="shared" si="1591"/>
        <v>0.45155371501689784</v>
      </c>
      <c r="LH96" s="31">
        <f t="shared" si="1592"/>
        <v>1.9491340310715213E-2</v>
      </c>
      <c r="LI96" s="139">
        <f t="shared" si="1427"/>
        <v>1.0737776757572779</v>
      </c>
      <c r="LJ96" s="32">
        <f t="shared" si="1593"/>
        <v>429.68147758770516</v>
      </c>
      <c r="LK96" s="33">
        <f t="shared" si="1428"/>
        <v>497.01256512569859</v>
      </c>
      <c r="LL96" s="33">
        <f t="shared" si="1594"/>
        <v>18.876390748320603</v>
      </c>
      <c r="LM96" s="33">
        <f t="shared" si="1429"/>
        <v>21.800343675235464</v>
      </c>
      <c r="LN96" s="33">
        <f t="shared" si="1595"/>
        <v>575.31661289531871</v>
      </c>
      <c r="LO96" s="30">
        <f t="shared" si="1596"/>
        <v>0.74686089008503487</v>
      </c>
      <c r="LP96" s="31">
        <f t="shared" si="1597"/>
        <v>3.2810439200293424E-2</v>
      </c>
      <c r="LQ96" s="139">
        <f t="shared" si="1430"/>
        <v>1.1221154385084504</v>
      </c>
      <c r="LR96" s="32">
        <f t="shared" si="1598"/>
        <v>4.3436640066666643E-2</v>
      </c>
      <c r="LS96" s="33">
        <f t="shared" si="1431"/>
        <v>5.0243161565113312E-2</v>
      </c>
      <c r="LT96" s="33">
        <f t="shared" si="1599"/>
        <v>1.1768208333333328E-3</v>
      </c>
      <c r="LU96" s="33">
        <f t="shared" si="1432"/>
        <v>1.359110380416666E-3</v>
      </c>
      <c r="LV96" s="33">
        <f t="shared" si="1600"/>
        <v>0.89416666666666633</v>
      </c>
      <c r="LW96" s="30">
        <f t="shared" si="1601"/>
        <v>4.857778945013979E-2</v>
      </c>
      <c r="LX96" s="31">
        <f t="shared" si="1602"/>
        <v>1.3161090400745572E-3</v>
      </c>
      <c r="LY96" s="139">
        <f t="shared" si="1671"/>
        <v>1.0078160048971445</v>
      </c>
      <c r="LZ96" s="32">
        <f t="shared" si="1603"/>
        <v>83.871165181833845</v>
      </c>
      <c r="MA96" s="33">
        <f t="shared" si="1434"/>
        <v>97.013776765827217</v>
      </c>
      <c r="MB96" s="33">
        <f t="shared" si="1604"/>
        <v>2.2723059230740752</v>
      </c>
      <c r="MC96" s="33">
        <f t="shared" si="1435"/>
        <v>2.6242861105582493</v>
      </c>
      <c r="MD96" s="33">
        <f t="shared" si="1605"/>
        <v>1726.5330263190474</v>
      </c>
      <c r="ME96" s="30">
        <f t="shared" si="1606"/>
        <v>4.8577793707570371E-2</v>
      </c>
      <c r="MF96" s="31">
        <f t="shared" si="1607"/>
        <v>1.3161091554203344E-3</v>
      </c>
      <c r="MG96" s="139">
        <f t="shared" si="1436"/>
        <v>1.007816005582151</v>
      </c>
      <c r="MH96" s="32">
        <f t="shared" si="1608"/>
        <v>65.26508501356102</v>
      </c>
      <c r="MI96" s="33">
        <f t="shared" si="1437"/>
        <v>75.492123835186035</v>
      </c>
      <c r="MJ96" s="33">
        <f t="shared" si="1609"/>
        <v>1.7682148438587499</v>
      </c>
      <c r="MK96" s="33">
        <f t="shared" si="1438"/>
        <v>2.0421113231724703</v>
      </c>
      <c r="ML96" s="33">
        <f t="shared" si="1610"/>
        <v>1343.5169807499997</v>
      </c>
      <c r="MM96" s="30">
        <f t="shared" si="1611"/>
        <v>4.8577789450139804E-2</v>
      </c>
      <c r="MN96" s="31">
        <f t="shared" si="1612"/>
        <v>1.3161090400745576E-3</v>
      </c>
      <c r="MO96" s="139">
        <f t="shared" si="1613"/>
        <v>1.0078160048971445</v>
      </c>
      <c r="MP96" s="34">
        <v>3.3428780425313867</v>
      </c>
      <c r="MQ96" s="35">
        <v>3.9456780425313869</v>
      </c>
      <c r="MR96" s="35">
        <v>2.6581000000000001</v>
      </c>
      <c r="MS96" s="36">
        <v>2.9690000000000003</v>
      </c>
      <c r="MT96" s="34">
        <f t="shared" si="1614"/>
        <v>1.0869282700019356</v>
      </c>
      <c r="MU96" s="35">
        <f t="shared" si="1677"/>
        <v>1.0759860377475234</v>
      </c>
      <c r="MV96" s="35">
        <f t="shared" si="1616"/>
        <v>1.0915285310928111</v>
      </c>
      <c r="MW96" s="36">
        <f t="shared" si="1617"/>
        <v>1.0950704172345522</v>
      </c>
      <c r="MX96" s="41">
        <f t="shared" si="1618"/>
        <v>3.6334686475960969</v>
      </c>
      <c r="MY96" s="271">
        <f t="shared" si="1619"/>
        <v>4.2454944832107513</v>
      </c>
      <c r="MZ96" s="42">
        <f t="shared" si="1620"/>
        <v>2.9013919884978012</v>
      </c>
      <c r="NA96" s="140">
        <f t="shared" si="1621"/>
        <v>3.2512640687693861</v>
      </c>
      <c r="NB96" s="34">
        <f t="shared" si="1622"/>
        <v>1.0869418952740606</v>
      </c>
      <c r="NC96" s="35">
        <f t="shared" si="1678"/>
        <v>1.0758672241406879</v>
      </c>
      <c r="ND96" s="35">
        <f t="shared" si="1624"/>
        <v>1.0915431106164071</v>
      </c>
      <c r="NE96" s="141">
        <f t="shared" si="1679"/>
        <v>1.0950821338895227</v>
      </c>
      <c r="NF96" s="37">
        <f t="shared" si="1626"/>
        <v>3.6335141952191075</v>
      </c>
      <c r="NG96" s="38">
        <f t="shared" si="1680"/>
        <v>4.2450256829711064</v>
      </c>
      <c r="NH96" s="38">
        <f t="shared" si="1627"/>
        <v>2.9014307423294721</v>
      </c>
      <c r="NI96" s="39">
        <f t="shared" si="1681"/>
        <v>3.2512988555179931</v>
      </c>
      <c r="NJ96" s="118">
        <f t="shared" si="1628"/>
        <v>-4.5547623010566696E-5</v>
      </c>
      <c r="NK96" s="118">
        <f t="shared" si="1629"/>
        <v>4.6880023964490647E-4</v>
      </c>
      <c r="NL96" s="118">
        <f t="shared" si="1630"/>
        <v>-3.8753831670845784E-5</v>
      </c>
      <c r="NM96" s="118">
        <f t="shared" si="1631"/>
        <v>-3.4786748607018581E-5</v>
      </c>
      <c r="NN96" s="119">
        <f t="shared" si="1632"/>
        <v>0.34986811318852123</v>
      </c>
      <c r="NO96" s="120">
        <f t="shared" si="1633"/>
        <v>0.61934811165795511</v>
      </c>
      <c r="NP96" s="120">
        <f t="shared" si="1682"/>
        <v>0.38221533970111449</v>
      </c>
      <c r="NQ96" s="120">
        <f t="shared" si="1635"/>
        <v>2.0816342323074589E-2</v>
      </c>
      <c r="NR96" s="120">
        <f>R96*JE96+0.004</f>
        <v>0.30624401986865363</v>
      </c>
      <c r="NS96" s="120">
        <f t="shared" si="1637"/>
        <v>0</v>
      </c>
      <c r="NT96" s="120">
        <f t="shared" si="1638"/>
        <v>0.74311104372509174</v>
      </c>
      <c r="NU96" s="120">
        <f t="shared" si="1639"/>
        <v>3.1645422553770335E-2</v>
      </c>
      <c r="NV96" s="120">
        <f t="shared" si="1640"/>
        <v>1.1085976053868589E-3</v>
      </c>
      <c r="NW96" s="120">
        <f t="shared" si="1641"/>
        <v>4.4807198911843663E-2</v>
      </c>
      <c r="NX96" s="120">
        <f t="shared" si="1642"/>
        <v>9.4603429305174347E-2</v>
      </c>
      <c r="NY96" s="120">
        <f t="shared" si="1643"/>
        <v>0.86729022870915329</v>
      </c>
      <c r="NZ96" s="120">
        <f t="shared" si="1644"/>
        <v>0.12949212160387519</v>
      </c>
      <c r="OA96" s="120">
        <f t="shared" si="1645"/>
        <v>1.0078160048971445E-4</v>
      </c>
      <c r="OB96" s="120">
        <f t="shared" si="1646"/>
        <v>0.34910746433365708</v>
      </c>
      <c r="OC96" s="121">
        <f t="shared" si="1647"/>
        <v>0.30526746788334508</v>
      </c>
      <c r="OD96" s="4"/>
      <c r="OE96" s="4">
        <f t="shared" si="1441"/>
        <v>26235.567765755572</v>
      </c>
      <c r="OF96" s="4"/>
      <c r="OG96" s="4"/>
      <c r="OH96" s="4">
        <f t="shared" si="1442"/>
        <v>0</v>
      </c>
      <c r="OI96" s="4"/>
      <c r="OJ96" s="583">
        <f t="shared" si="1443"/>
        <v>23724.077901850673</v>
      </c>
      <c r="OK96" s="284">
        <f t="shared" si="1444"/>
        <v>1561.7070000000001</v>
      </c>
      <c r="OL96" s="584">
        <f t="shared" si="1683"/>
        <v>6.5827932552783186E-2</v>
      </c>
      <c r="OM96" s="585">
        <f t="shared" si="1672"/>
        <v>4136.79</v>
      </c>
      <c r="ON96" s="284">
        <f t="shared" si="1684"/>
        <v>4343.6295</v>
      </c>
      <c r="OO96" s="33">
        <f t="shared" si="1685"/>
        <v>2.7813344628665937</v>
      </c>
      <c r="OP96" s="586">
        <f t="shared" si="1688"/>
        <v>0.1172615648755304</v>
      </c>
      <c r="OQ96" s="33">
        <f t="shared" si="1445"/>
        <v>0.49783332677172432</v>
      </c>
      <c r="OR96" s="39">
        <f t="shared" si="1446"/>
        <v>0.80407734664037789</v>
      </c>
      <c r="OS96" s="587"/>
      <c r="OT96" s="284">
        <f t="shared" si="1487"/>
        <v>0</v>
      </c>
      <c r="OU96" s="584"/>
      <c r="OV96" s="585">
        <f t="shared" si="1674"/>
        <v>0</v>
      </c>
      <c r="OW96" s="284">
        <f t="shared" si="1686"/>
        <v>0</v>
      </c>
      <c r="OX96" s="33"/>
      <c r="OY96" s="33"/>
      <c r="OZ96" s="33"/>
      <c r="PA96" s="588"/>
      <c r="PB96" s="32">
        <f t="shared" si="1447"/>
        <v>4.2454944832107513</v>
      </c>
      <c r="PC96" s="589">
        <f t="shared" si="1448"/>
        <v>1.1172615648755304</v>
      </c>
      <c r="PD96" s="590">
        <f t="shared" si="1474"/>
        <v>4.7433278099824756</v>
      </c>
      <c r="PE96" s="591">
        <f t="shared" si="1450"/>
        <v>0.34986811318852123</v>
      </c>
      <c r="PF96" s="592">
        <f t="shared" si="1451"/>
        <v>0.61934811165795511</v>
      </c>
      <c r="PG96" s="592">
        <f t="shared" si="1452"/>
        <v>0.38221533970111449</v>
      </c>
      <c r="PH96" s="592">
        <f t="shared" si="1453"/>
        <v>2.0816342323074589E-2</v>
      </c>
      <c r="PI96" s="593">
        <f t="shared" si="1475"/>
        <v>0.80407734664037789</v>
      </c>
      <c r="PJ96" s="593">
        <f t="shared" si="1476"/>
        <v>0</v>
      </c>
      <c r="PK96" s="592">
        <f t="shared" si="1454"/>
        <v>0.74311104372509174</v>
      </c>
      <c r="PL96" s="592">
        <f t="shared" si="1455"/>
        <v>3.1645422553770335E-2</v>
      </c>
      <c r="PM96" s="592">
        <f t="shared" si="1456"/>
        <v>1.1085976053868589E-3</v>
      </c>
      <c r="PN96" s="592">
        <f t="shared" si="1457"/>
        <v>4.4807198911843663E-2</v>
      </c>
      <c r="PO96" s="592">
        <f t="shared" si="1458"/>
        <v>9.4603429305174347E-2</v>
      </c>
      <c r="PP96" s="592">
        <f t="shared" si="1459"/>
        <v>0.86729022870915329</v>
      </c>
      <c r="PQ96" s="592">
        <f t="shared" si="1460"/>
        <v>0.12949212160387519</v>
      </c>
      <c r="PR96" s="592">
        <f t="shared" si="1461"/>
        <v>1.0078160048971445E-4</v>
      </c>
      <c r="PS96" s="592">
        <f t="shared" si="1462"/>
        <v>0.34910746433365708</v>
      </c>
      <c r="PT96" s="594">
        <f t="shared" si="1463"/>
        <v>0.30526746788334508</v>
      </c>
      <c r="PU96" s="334"/>
      <c r="PV96" s="310">
        <f t="shared" si="1477"/>
        <v>4.7428590097428307</v>
      </c>
      <c r="PW96" s="281">
        <f t="shared" si="1478"/>
        <v>4.6880023964490647E-4</v>
      </c>
      <c r="PX96" s="4"/>
      <c r="QA96" s="133">
        <f t="shared" si="1479"/>
        <v>1711.3099576672287</v>
      </c>
      <c r="QB96" s="323">
        <f t="shared" si="1480"/>
        <v>0</v>
      </c>
      <c r="QC96" s="258"/>
      <c r="QD96" s="323">
        <v>0</v>
      </c>
      <c r="QF96" s="133">
        <f t="shared" si="1464"/>
        <v>4493.2324576672299</v>
      </c>
      <c r="QH96" s="133">
        <f t="shared" si="1481"/>
        <v>0</v>
      </c>
      <c r="QJ96" s="390">
        <f>'лист 1'!E241</f>
        <v>4136.79</v>
      </c>
      <c r="QK96" s="390">
        <f>'лист 1'!F241</f>
        <v>0</v>
      </c>
      <c r="QM96" s="389">
        <f t="shared" si="1482"/>
        <v>0</v>
      </c>
      <c r="QN96" s="389">
        <f t="shared" si="1483"/>
        <v>0</v>
      </c>
      <c r="QP96" s="4">
        <f t="shared" si="1484"/>
        <v>23724.077901850673</v>
      </c>
      <c r="QQ96" s="4">
        <f t="shared" si="1485"/>
        <v>26506.000401850673</v>
      </c>
      <c r="QS96" s="395">
        <f t="shared" si="1486"/>
        <v>29.869999606303459</v>
      </c>
      <c r="QU96" s="5">
        <v>3</v>
      </c>
    </row>
    <row r="97" spans="1:463" ht="15.05" customHeight="1" x14ac:dyDescent="0.3">
      <c r="A97" s="452">
        <f t="shared" si="1676"/>
        <v>85</v>
      </c>
      <c r="B97" s="25" t="s">
        <v>489</v>
      </c>
      <c r="C97" s="26">
        <v>9</v>
      </c>
      <c r="D97" s="256">
        <v>6336.99</v>
      </c>
      <c r="E97" s="27">
        <v>6336.99</v>
      </c>
      <c r="F97" s="28">
        <v>691.97</v>
      </c>
      <c r="G97" s="311">
        <f t="shared" si="1465"/>
        <v>5645.0199999999995</v>
      </c>
      <c r="H97" s="27"/>
      <c r="I97" s="257"/>
      <c r="J97" s="32">
        <v>3.2461364870845268</v>
      </c>
      <c r="K97" s="33">
        <v>3.7550364870845265</v>
      </c>
      <c r="L97" s="33">
        <v>2.6151999999999997</v>
      </c>
      <c r="M97" s="122">
        <v>2.9265999999999996</v>
      </c>
      <c r="N97" s="1">
        <v>0.31140000000000001</v>
      </c>
      <c r="O97" s="2">
        <v>0.52039999999999997</v>
      </c>
      <c r="P97" s="2">
        <v>0.31953648708452703</v>
      </c>
      <c r="Q97" s="2">
        <v>1.8499999999999999E-2</v>
      </c>
      <c r="R97" s="2">
        <v>0.17949999999999999</v>
      </c>
      <c r="S97" s="2">
        <v>2.5399999999999999E-2</v>
      </c>
      <c r="T97" s="2">
        <v>0.65910000000000002</v>
      </c>
      <c r="U97" s="2">
        <v>3.1199999999999999E-2</v>
      </c>
      <c r="V97" s="2">
        <v>1.1000000000000001E-3</v>
      </c>
      <c r="W97" s="2">
        <v>4.0099999999999997E-2</v>
      </c>
      <c r="X97" s="2">
        <v>8.1500000000000003E-2</v>
      </c>
      <c r="Y97" s="2">
        <v>0.80079999999999996</v>
      </c>
      <c r="Z97" s="2">
        <v>0.1144</v>
      </c>
      <c r="AA97" s="2">
        <v>1E-4</v>
      </c>
      <c r="AB97" s="2">
        <v>0.34799999999999998</v>
      </c>
      <c r="AC97" s="3">
        <v>0.30399999999999999</v>
      </c>
      <c r="AD97" s="123">
        <v>761</v>
      </c>
      <c r="AE97" s="60">
        <v>167.42</v>
      </c>
      <c r="AF97" s="60">
        <v>512.19333300000005</v>
      </c>
      <c r="AG97" s="60">
        <f t="shared" si="1344"/>
        <v>50.69382294034201</v>
      </c>
      <c r="AH97" s="60">
        <f t="shared" si="1345"/>
        <v>160.28578162902002</v>
      </c>
      <c r="AI97" s="60">
        <v>18.746180487666699</v>
      </c>
      <c r="AJ97" s="60">
        <v>106.53324457696741</v>
      </c>
      <c r="AK97" s="60">
        <f t="shared" si="1346"/>
        <v>2.0608856163414346</v>
      </c>
      <c r="AL97" s="60">
        <f t="shared" si="1347"/>
        <v>62.350498987072562</v>
      </c>
      <c r="AM97" s="60">
        <v>78.294637903231717</v>
      </c>
      <c r="AN97" s="124">
        <v>1973.0248751614388</v>
      </c>
      <c r="AO97" s="123">
        <v>1222.3900000000001</v>
      </c>
      <c r="AP97" s="60">
        <v>268.92579999999998</v>
      </c>
      <c r="AQ97" s="60">
        <v>822.73325667000006</v>
      </c>
      <c r="AR97" s="60">
        <f t="shared" si="1348"/>
        <v>81.429201345656594</v>
      </c>
      <c r="AS97" s="60">
        <f t="shared" si="1349"/>
        <v>257.4661453423098</v>
      </c>
      <c r="AT97" s="125">
        <v>125.3986935059</v>
      </c>
      <c r="AU97" s="126">
        <v>28.252666703215063</v>
      </c>
      <c r="AV97" s="60">
        <v>178.07968576284071</v>
      </c>
      <c r="AW97" s="60">
        <f t="shared" si="1350"/>
        <v>3.444951521082154</v>
      </c>
      <c r="AX97" s="60">
        <f t="shared" si="1351"/>
        <v>104.22434152704626</v>
      </c>
      <c r="AY97" s="60">
        <v>130.87637179693704</v>
      </c>
      <c r="AZ97" s="124">
        <v>3298.0845692828129</v>
      </c>
      <c r="BA97" s="127">
        <v>257</v>
      </c>
      <c r="BB97" s="60">
        <v>1309.9718333333331</v>
      </c>
      <c r="BC97" s="60">
        <v>136.6113246789848</v>
      </c>
      <c r="BD97" s="61">
        <v>109.28905974318785</v>
      </c>
      <c r="BE97" s="61">
        <v>27.322264935796952</v>
      </c>
      <c r="BF97" s="60">
        <v>51.229255624999993</v>
      </c>
      <c r="BG97" s="61">
        <v>40.983404499999999</v>
      </c>
      <c r="BH97" s="61">
        <v>10.245851124999994</v>
      </c>
      <c r="BI97" s="60">
        <v>109.34030619552419</v>
      </c>
      <c r="BJ97" s="61">
        <f t="shared" si="1352"/>
        <v>63.993382326442052</v>
      </c>
      <c r="BK97" s="60">
        <f t="shared" si="1353"/>
        <v>2.1151882233524155</v>
      </c>
      <c r="BL97" s="60">
        <v>80.357635991642098</v>
      </c>
      <c r="BM97" s="124">
        <v>2025.0124269893809</v>
      </c>
      <c r="BN97" s="123">
        <v>42.84</v>
      </c>
      <c r="BO97" s="60">
        <v>9.4248000000000012</v>
      </c>
      <c r="BP97" s="60">
        <v>28.833590520000001</v>
      </c>
      <c r="BQ97" s="60">
        <f t="shared" si="1354"/>
        <v>2.8537757881264803</v>
      </c>
      <c r="BR97" s="60">
        <f t="shared" si="1355"/>
        <v>9.0231838173287997</v>
      </c>
      <c r="BS97" s="60">
        <v>5.5953259302499996</v>
      </c>
      <c r="BT97" s="60">
        <v>6.3286413008682505</v>
      </c>
      <c r="BU97" s="60">
        <f t="shared" si="1356"/>
        <v>0.12242756596529632</v>
      </c>
      <c r="BV97" s="60">
        <f t="shared" si="1357"/>
        <v>3.7039512368765592</v>
      </c>
      <c r="BW97" s="60">
        <v>4.6511178875559134</v>
      </c>
      <c r="BX97" s="124">
        <v>117.20817076640901</v>
      </c>
      <c r="BY97" s="59">
        <v>749.49</v>
      </c>
      <c r="BZ97" s="60">
        <v>54.712769999999999</v>
      </c>
      <c r="CA97" s="61">
        <f t="shared" si="1358"/>
        <v>32.021633472360001</v>
      </c>
      <c r="CB97" s="61">
        <f t="shared" si="1359"/>
        <v>1.05841853565</v>
      </c>
      <c r="CC97" s="60">
        <v>40.210138499999999</v>
      </c>
      <c r="CD97" s="62">
        <v>1013.2954901999999</v>
      </c>
      <c r="CE97" s="123">
        <v>105.9</v>
      </c>
      <c r="CF97" s="60">
        <v>7.7306999999999997</v>
      </c>
      <c r="CG97" s="61">
        <f t="shared" si="1360"/>
        <v>4.5245313276000001</v>
      </c>
      <c r="CH97" s="61">
        <f t="shared" si="1361"/>
        <v>0.14955039149999999</v>
      </c>
      <c r="CI97" s="60">
        <v>5.6815350000000002</v>
      </c>
      <c r="CJ97" s="124">
        <v>143.17468199999999</v>
      </c>
      <c r="CK97" s="128">
        <v>1545.7929538433955</v>
      </c>
      <c r="CL97" s="129">
        <v>340.07444984554701</v>
      </c>
      <c r="CM97" s="129">
        <v>157.75631432781006</v>
      </c>
      <c r="CN97" s="130">
        <v>100.76664463263496</v>
      </c>
      <c r="CO97" s="131">
        <f t="shared" si="1489"/>
        <v>49.118700926177915</v>
      </c>
      <c r="CP97" s="129">
        <v>1040.400584963159</v>
      </c>
      <c r="CQ97" s="131">
        <f t="shared" si="1362"/>
        <v>102.9726074961437</v>
      </c>
      <c r="CR97" s="129">
        <v>325.58295905837099</v>
      </c>
      <c r="CS97" s="129">
        <v>225.13548480130626</v>
      </c>
      <c r="CT97" s="131">
        <f t="shared" si="1363"/>
        <v>4.35524595348127</v>
      </c>
      <c r="CU97" s="131">
        <f t="shared" si="1364"/>
        <v>131.7645949186909</v>
      </c>
      <c r="CV97" s="129">
        <f t="shared" si="1490"/>
        <v>3309.1597877812173</v>
      </c>
      <c r="CW97" s="124">
        <f t="shared" si="1491"/>
        <v>4169.5413326043335</v>
      </c>
      <c r="CX97" s="123">
        <v>146.00116</v>
      </c>
      <c r="CY97" s="60">
        <v>10.65808468</v>
      </c>
      <c r="CZ97" s="60">
        <f t="shared" si="1365"/>
        <v>0.20618064813460002</v>
      </c>
      <c r="DA97" s="60">
        <f t="shared" si="1366"/>
        <v>6.23783590449424</v>
      </c>
      <c r="DB97" s="60">
        <v>7.832962234</v>
      </c>
      <c r="DC97" s="124">
        <v>197.39064829680001</v>
      </c>
      <c r="DD97" s="123">
        <v>4.8360400000000006</v>
      </c>
      <c r="DE97" s="60">
        <v>0.35303092000000003</v>
      </c>
      <c r="DF97" s="60">
        <f t="shared" si="1367"/>
        <v>6.8293831474000007E-3</v>
      </c>
      <c r="DG97" s="60">
        <f t="shared" si="1368"/>
        <v>0.20661770048656003</v>
      </c>
      <c r="DH97" s="60">
        <v>0.25945354599999998</v>
      </c>
      <c r="DI97" s="124">
        <v>6.5382293591999998</v>
      </c>
      <c r="DJ97" s="59">
        <v>98.393910182352002</v>
      </c>
      <c r="DK97" s="60">
        <v>21.646660240117441</v>
      </c>
      <c r="DL97" s="60">
        <v>1.6211626157776191</v>
      </c>
      <c r="DM97" s="60">
        <v>66.224316429962556</v>
      </c>
      <c r="DN97" s="60">
        <f t="shared" si="1369"/>
        <v>6.5544854943391142</v>
      </c>
      <c r="DO97" s="60">
        <f t="shared" si="1370"/>
        <v>20.724237583592483</v>
      </c>
      <c r="DP97" s="60">
        <v>13.715681611179301</v>
      </c>
      <c r="DQ97" s="60">
        <f t="shared" si="1371"/>
        <v>0.26532986076826359</v>
      </c>
      <c r="DR97" s="60">
        <f t="shared" si="1372"/>
        <v>8.0273495452116865</v>
      </c>
      <c r="DS97" s="60">
        <v>10.080086553969446</v>
      </c>
      <c r="DT97" s="62">
        <v>254.01818116003005</v>
      </c>
      <c r="DU97" s="123">
        <v>198.34</v>
      </c>
      <c r="DV97" s="60">
        <v>43.634799999999998</v>
      </c>
      <c r="DW97" s="60">
        <v>133.49333202</v>
      </c>
      <c r="DX97" s="60">
        <f t="shared" si="1373"/>
        <v>13.212369043347481</v>
      </c>
      <c r="DY97" s="60">
        <f t="shared" si="1374"/>
        <v>41.775403322338796</v>
      </c>
      <c r="DZ97" s="60">
        <v>3.8570173640833301</v>
      </c>
      <c r="EA97" s="60">
        <v>2.33952098482917</v>
      </c>
      <c r="EB97" s="60"/>
      <c r="EC97" s="60">
        <v>27.861520936930614</v>
      </c>
      <c r="ED97" s="60">
        <f t="shared" si="1375"/>
        <v>0.5389811225249227</v>
      </c>
      <c r="EE97" s="60">
        <f t="shared" si="1376"/>
        <v>16.306456635715506</v>
      </c>
      <c r="EF97" s="60">
        <v>20.476309565292155</v>
      </c>
      <c r="EG97" s="124">
        <v>516.00300104536223</v>
      </c>
      <c r="EH97" s="128">
        <v>1097.076842063492</v>
      </c>
      <c r="EI97" s="129">
        <v>241.35910525396818</v>
      </c>
      <c r="EJ97" s="129">
        <v>1676.4345359048834</v>
      </c>
      <c r="EK97" s="129">
        <v>738.39759031135964</v>
      </c>
      <c r="EL97" s="129">
        <f t="shared" si="1377"/>
        <v>73.082163103476518</v>
      </c>
      <c r="EM97" s="129">
        <v>231.07414191203688</v>
      </c>
      <c r="EN97" s="129">
        <v>273.98929936796026</v>
      </c>
      <c r="EO97" s="129">
        <f t="shared" si="1378"/>
        <v>5.3003229962731915</v>
      </c>
      <c r="EP97" s="129">
        <f t="shared" si="1379"/>
        <v>160.35716926248736</v>
      </c>
      <c r="EQ97" s="129">
        <v>4027.257372901664</v>
      </c>
      <c r="ER97" s="124">
        <v>5074.3442898560961</v>
      </c>
      <c r="ES97" s="123">
        <v>272</v>
      </c>
      <c r="ET97" s="60">
        <v>59.84</v>
      </c>
      <c r="EU97" s="60">
        <v>183.07041599999999</v>
      </c>
      <c r="EV97" s="60">
        <f t="shared" si="1380"/>
        <v>18.119211353183999</v>
      </c>
      <c r="EW97" s="60">
        <f t="shared" si="1381"/>
        <v>57.290055983039998</v>
      </c>
      <c r="EX97" s="60">
        <v>21.265364890324999</v>
      </c>
      <c r="EY97" s="60">
        <v>39.140832004993698</v>
      </c>
      <c r="EZ97" s="60">
        <f t="shared" si="1382"/>
        <v>0.75717939513660315</v>
      </c>
      <c r="FA97" s="60">
        <f t="shared" si="1383"/>
        <v>22.907876465898653</v>
      </c>
      <c r="FB97" s="60">
        <v>28.765830644765899</v>
      </c>
      <c r="FC97" s="124">
        <v>724.89893224810157</v>
      </c>
      <c r="FD97" s="123">
        <v>0.83333333333333293</v>
      </c>
      <c r="FE97" s="60">
        <v>6.0833333333333302E-2</v>
      </c>
      <c r="FF97" s="60">
        <f t="shared" si="1384"/>
        <v>1.1768208333333328E-3</v>
      </c>
      <c r="FG97" s="60">
        <f t="shared" si="1385"/>
        <v>3.5603803333333316E-2</v>
      </c>
      <c r="FH97" s="60">
        <v>4.4708333333333301E-2</v>
      </c>
      <c r="FI97" s="124">
        <v>1.1266499999999995</v>
      </c>
      <c r="FJ97" s="123">
        <v>1631.1409333333399</v>
      </c>
      <c r="FK97" s="60">
        <v>119.073288133334</v>
      </c>
      <c r="FL97" s="60">
        <f t="shared" si="1386"/>
        <v>2.3034727589393462</v>
      </c>
      <c r="FM97" s="60">
        <f t="shared" si="1387"/>
        <v>69.689785199220125</v>
      </c>
      <c r="FN97" s="60">
        <v>87.510499999999993</v>
      </c>
      <c r="FO97" s="124">
        <v>2205.2696657600086</v>
      </c>
      <c r="FP97" s="123">
        <v>1269.2866666666698</v>
      </c>
      <c r="FQ97" s="60">
        <v>92.657926666666896</v>
      </c>
      <c r="FR97" s="60">
        <f t="shared" si="1388"/>
        <v>1.7924675913666712</v>
      </c>
      <c r="FS97" s="60">
        <f t="shared" si="1389"/>
        <v>54.229719424346804</v>
      </c>
      <c r="FT97" s="60">
        <v>68.097229666666706</v>
      </c>
      <c r="FU97" s="62">
        <v>1716.0501876000042</v>
      </c>
      <c r="FV97" s="132">
        <f t="shared" si="1492"/>
        <v>6390.1593214288723</v>
      </c>
      <c r="FW97" s="133">
        <f t="shared" si="1493"/>
        <v>1974.0441977762625</v>
      </c>
      <c r="FX97" s="133">
        <f t="shared" si="1494"/>
        <v>227.64383187258085</v>
      </c>
      <c r="FY97" s="133">
        <f t="shared" si="1495"/>
        <v>1309.9718333333331</v>
      </c>
      <c r="FZ97" s="133">
        <f t="shared" si="1496"/>
        <v>749.49</v>
      </c>
      <c r="GA97" s="133">
        <f t="shared" si="1497"/>
        <v>105.9</v>
      </c>
      <c r="GB97" s="133">
        <f t="shared" si="1498"/>
        <v>146.00116</v>
      </c>
      <c r="GC97" s="133">
        <f t="shared" si="1499"/>
        <v>4.8360400000000006</v>
      </c>
      <c r="GD97" s="133">
        <f t="shared" si="1500"/>
        <v>1631.1409333333399</v>
      </c>
      <c r="GE97" s="133">
        <f t="shared" si="1501"/>
        <v>1269.2866666666698</v>
      </c>
      <c r="GF97" s="133">
        <f t="shared" si="1502"/>
        <v>3525.346419914481</v>
      </c>
      <c r="GG97" s="134">
        <f t="shared" si="1503"/>
        <v>1345.9307285506059</v>
      </c>
      <c r="GH97" s="134">
        <f t="shared" si="1504"/>
        <v>348.91763656461592</v>
      </c>
      <c r="GI97" s="133">
        <f t="shared" si="1505"/>
        <v>1265.371330291905</v>
      </c>
      <c r="GJ97" s="134">
        <f t="shared" si="1506"/>
        <v>903.50924423948493</v>
      </c>
      <c r="GK97" s="135">
        <f t="shared" si="1507"/>
        <v>24.478608384496898</v>
      </c>
      <c r="GL97" s="132">
        <f t="shared" si="1508"/>
        <v>18599.191734617445</v>
      </c>
      <c r="GM97" s="136">
        <f t="shared" si="1509"/>
        <v>23434.981585617981</v>
      </c>
      <c r="GN97" s="114">
        <f t="shared" si="1510"/>
        <v>20562.461225817977</v>
      </c>
      <c r="GO97" s="115">
        <f t="shared" si="1511"/>
        <v>10746.354421486289</v>
      </c>
      <c r="GP97" s="115">
        <f t="shared" si="1512"/>
        <v>753.52994678200298</v>
      </c>
      <c r="GQ97" s="30">
        <f t="shared" si="1513"/>
        <v>0.52262004550278718</v>
      </c>
      <c r="GR97" s="31">
        <f t="shared" si="1514"/>
        <v>3.664590238039598E-2</v>
      </c>
      <c r="GS97" s="137">
        <f t="shared" si="1390"/>
        <v>1.0875710114090102</v>
      </c>
      <c r="GT97" s="116">
        <f t="shared" si="1515"/>
        <v>23434.981585617981</v>
      </c>
      <c r="GU97" s="115">
        <f t="shared" si="1516"/>
        <v>10885.895110715892</v>
      </c>
      <c r="GV97" s="115">
        <f t="shared" si="1517"/>
        <v>757.31049679533385</v>
      </c>
      <c r="GW97" s="24">
        <f t="shared" si="1518"/>
        <v>0.46451477125958368</v>
      </c>
      <c r="GX97" s="117">
        <f t="shared" si="1519"/>
        <v>3.2315386894099137E-2</v>
      </c>
      <c r="GY97" s="137">
        <f t="shared" si="1391"/>
        <v>1.0777951180862726</v>
      </c>
      <c r="GZ97" s="114">
        <f t="shared" si="1520"/>
        <v>16564.423923667156</v>
      </c>
      <c r="HA97" s="115">
        <f t="shared" si="1521"/>
        <v>9135.9381036110244</v>
      </c>
      <c r="HB97" s="115">
        <f t="shared" si="1522"/>
        <v>495.05057189274112</v>
      </c>
      <c r="HC97" s="30">
        <f t="shared" si="1523"/>
        <v>0.55153974238474102</v>
      </c>
      <c r="HD97" s="31">
        <f t="shared" si="1524"/>
        <v>2.9886374206193528E-2</v>
      </c>
      <c r="HE97" s="137">
        <f t="shared" si="1392"/>
        <v>1.0910556769962283</v>
      </c>
      <c r="HF97" s="114">
        <f t="shared" si="1525"/>
        <v>18537.448798828595</v>
      </c>
      <c r="HG97" s="115">
        <f t="shared" si="1526"/>
        <v>10647.983794174081</v>
      </c>
      <c r="HH97" s="115">
        <f t="shared" si="1527"/>
        <v>561.52150467416232</v>
      </c>
      <c r="HI97" s="30">
        <f t="shared" si="1528"/>
        <v>0.57440394898606228</v>
      </c>
      <c r="HJ97" s="31">
        <f t="shared" si="1529"/>
        <v>3.0291196526980865E-2</v>
      </c>
      <c r="HK97" s="138">
        <f t="shared" si="1393"/>
        <v>1.0947012051481453</v>
      </c>
      <c r="HL97" s="29">
        <f t="shared" si="1530"/>
        <v>3.5304039424302105</v>
      </c>
      <c r="HM97" s="30">
        <f t="shared" si="1531"/>
        <v>4.0471599940155292</v>
      </c>
      <c r="HN97" s="30">
        <f t="shared" si="1532"/>
        <v>2.853328806480536</v>
      </c>
      <c r="HO97" s="31">
        <f t="shared" si="1533"/>
        <v>3.2037525469865615</v>
      </c>
      <c r="HR97" s="32">
        <f t="shared" si="1534"/>
        <v>1200.0362623516328</v>
      </c>
      <c r="HS97" s="33">
        <f t="shared" si="1394"/>
        <v>1388.0819446621338</v>
      </c>
      <c r="HT97" s="33">
        <f t="shared" si="1535"/>
        <v>52.754708556683447</v>
      </c>
      <c r="HU97" s="33">
        <f t="shared" si="1395"/>
        <v>60.926412912113712</v>
      </c>
      <c r="HV97" s="33">
        <f t="shared" si="1536"/>
        <v>1565.8927580646341</v>
      </c>
      <c r="HW97" s="30">
        <f t="shared" si="1537"/>
        <v>0.76635916231889223</v>
      </c>
      <c r="HX97" s="31">
        <f t="shared" si="1538"/>
        <v>3.3689860486924822E-2</v>
      </c>
      <c r="HY97" s="139">
        <f t="shared" si="1396"/>
        <v>1.1253070401247951</v>
      </c>
      <c r="HZ97" s="32">
        <f t="shared" si="1539"/>
        <v>1932.5781939806145</v>
      </c>
      <c r="IA97" s="33">
        <f t="shared" si="1397"/>
        <v>2235.4131969773771</v>
      </c>
      <c r="IB97" s="33">
        <f t="shared" si="1540"/>
        <v>113.12681956995381</v>
      </c>
      <c r="IC97" s="33">
        <f t="shared" si="1398"/>
        <v>130.65016392133967</v>
      </c>
      <c r="ID97" s="33">
        <f t="shared" si="1541"/>
        <v>2617.5274359387404</v>
      </c>
      <c r="IE97" s="30">
        <f t="shared" si="1542"/>
        <v>0.7383220391298484</v>
      </c>
      <c r="IF97" s="31">
        <f t="shared" si="1543"/>
        <v>4.3218962298816332E-2</v>
      </c>
      <c r="IG97" s="139">
        <f t="shared" si="1399"/>
        <v>1.1223896807917337</v>
      </c>
      <c r="IH97" s="32">
        <f t="shared" si="1544"/>
        <v>78.071926438259297</v>
      </c>
      <c r="II97" s="33">
        <f t="shared" si="1400"/>
        <v>90.30579731113454</v>
      </c>
      <c r="IJ97" s="33">
        <f t="shared" si="1545"/>
        <v>152.38765246654026</v>
      </c>
      <c r="IK97" s="33">
        <f t="shared" si="1401"/>
        <v>175.99249983360735</v>
      </c>
      <c r="IL97" s="33">
        <f t="shared" si="1546"/>
        <v>1607.152719832842</v>
      </c>
      <c r="IM97" s="30">
        <f t="shared" si="1547"/>
        <v>4.857778945013979E-2</v>
      </c>
      <c r="IN97" s="31">
        <f t="shared" si="1548"/>
        <v>9.4818401876823458E-2</v>
      </c>
      <c r="IO97" s="139">
        <f t="shared" si="1402"/>
        <v>1.0222995100575569</v>
      </c>
      <c r="IP97" s="32">
        <f t="shared" si="1549"/>
        <v>67.791904766130543</v>
      </c>
      <c r="IQ97" s="33">
        <f t="shared" si="1403"/>
        <v>78.414896242983204</v>
      </c>
      <c r="IR97" s="33">
        <f t="shared" si="1550"/>
        <v>2.9762033540917767</v>
      </c>
      <c r="IS97" s="33">
        <f t="shared" si="1404"/>
        <v>3.4372172536405929</v>
      </c>
      <c r="IT97" s="33">
        <f t="shared" si="1551"/>
        <v>93.022357751118264</v>
      </c>
      <c r="IU97" s="30">
        <f t="shared" si="1552"/>
        <v>0.72877001190948187</v>
      </c>
      <c r="IV97" s="31">
        <f t="shared" si="1553"/>
        <v>3.1994494936955074E-2</v>
      </c>
      <c r="IW97" s="139">
        <f t="shared" si="1405"/>
        <v>1.1191542081319503</v>
      </c>
      <c r="IX97" s="32">
        <f t="shared" si="1554"/>
        <v>39.066392836279199</v>
      </c>
      <c r="IY97" s="33">
        <f t="shared" si="1406"/>
        <v>45.188096593724154</v>
      </c>
      <c r="IZ97" s="33">
        <f t="shared" si="1555"/>
        <v>1.05841853565</v>
      </c>
      <c r="JA97" s="33">
        <f t="shared" si="1407"/>
        <v>1.2223675668221849</v>
      </c>
      <c r="JB97" s="33">
        <f t="shared" si="1556"/>
        <v>804.20276999999987</v>
      </c>
      <c r="JC97" s="30">
        <f t="shared" si="1557"/>
        <v>4.8577789450139804E-2</v>
      </c>
      <c r="JD97" s="31">
        <f t="shared" si="1558"/>
        <v>1.3161090400745576E-3</v>
      </c>
      <c r="JE97" s="139">
        <f t="shared" si="1559"/>
        <v>1.0078160048971445</v>
      </c>
      <c r="JF97" s="32">
        <f t="shared" si="1560"/>
        <v>5.5199282196719999</v>
      </c>
      <c r="JG97" s="33">
        <f t="shared" si="1408"/>
        <v>6.384900971694603</v>
      </c>
      <c r="JH97" s="33">
        <f t="shared" si="1561"/>
        <v>0.14955039149999999</v>
      </c>
      <c r="JI97" s="33">
        <f t="shared" si="1409"/>
        <v>0.17271574714335</v>
      </c>
      <c r="JJ97" s="33">
        <f t="shared" si="1562"/>
        <v>113.63069999999999</v>
      </c>
      <c r="JK97" s="30">
        <f t="shared" si="1652"/>
        <v>4.8577789450139797E-2</v>
      </c>
      <c r="JL97" s="31">
        <f t="shared" si="1653"/>
        <v>1.3161090400745574E-3</v>
      </c>
      <c r="JM97" s="139">
        <f t="shared" si="1654"/>
        <v>1.0078160048971445</v>
      </c>
      <c r="JN97" s="32">
        <f t="shared" si="1563"/>
        <v>2443.831419540958</v>
      </c>
      <c r="JO97" s="33">
        <f t="shared" si="1410"/>
        <v>2826.7798029830265</v>
      </c>
      <c r="JP97" s="33">
        <f t="shared" si="1564"/>
        <v>156.44655437580289</v>
      </c>
      <c r="JQ97" s="33">
        <f t="shared" si="1411"/>
        <v>180.68012564861476</v>
      </c>
      <c r="JR97" s="33">
        <f t="shared" si="1565"/>
        <v>3309.1597877812173</v>
      </c>
      <c r="JS97" s="30">
        <f t="shared" si="1566"/>
        <v>0.73850511195155688</v>
      </c>
      <c r="JT97" s="31">
        <f t="shared" si="1567"/>
        <v>4.7276820827289179E-2</v>
      </c>
      <c r="JU97" s="139">
        <f t="shared" si="1412"/>
        <v>1.1230469305889561</v>
      </c>
      <c r="JV97" s="32">
        <f t="shared" si="1568"/>
        <v>7.6101598034829729</v>
      </c>
      <c r="JW97" s="33">
        <f t="shared" si="1413"/>
        <v>8.8026718446887546</v>
      </c>
      <c r="JX97" s="33">
        <f t="shared" si="1569"/>
        <v>0.20618064813460002</v>
      </c>
      <c r="JY97" s="33">
        <f t="shared" si="1414"/>
        <v>0.23811803053064956</v>
      </c>
      <c r="JZ97" s="33">
        <f t="shared" si="1570"/>
        <v>156.65924468</v>
      </c>
      <c r="KA97" s="30">
        <f t="shared" si="1571"/>
        <v>4.8577789450139797E-2</v>
      </c>
      <c r="KB97" s="31">
        <f t="shared" si="1572"/>
        <v>1.3161090400745574E-3</v>
      </c>
      <c r="KC97" s="139">
        <f t="shared" si="1415"/>
        <v>1.0078160048971445</v>
      </c>
      <c r="KD97" s="32">
        <f t="shared" si="1573"/>
        <v>0.25207359459360323</v>
      </c>
      <c r="KE97" s="33">
        <f t="shared" si="1416"/>
        <v>0.29157352686642085</v>
      </c>
      <c r="KF97" s="33">
        <f t="shared" si="1574"/>
        <v>6.8293831474000007E-3</v>
      </c>
      <c r="KG97" s="33">
        <f t="shared" si="1417"/>
        <v>7.8872545969322604E-3</v>
      </c>
      <c r="KH97" s="33">
        <f t="shared" si="1575"/>
        <v>5.1890709199999998</v>
      </c>
      <c r="KI97" s="30">
        <f t="shared" si="1576"/>
        <v>4.8577789450139804E-2</v>
      </c>
      <c r="KJ97" s="31">
        <f t="shared" si="1577"/>
        <v>1.3161090400745576E-3</v>
      </c>
      <c r="KK97" s="139">
        <f t="shared" si="1418"/>
        <v>1.0078160048971445</v>
      </c>
      <c r="KL97" s="32">
        <f t="shared" si="1578"/>
        <v>155.11750671961053</v>
      </c>
      <c r="KM97" s="33">
        <f t="shared" si="1419"/>
        <v>179.42442002257351</v>
      </c>
      <c r="KN97" s="33">
        <f t="shared" si="1579"/>
        <v>6.8198153551073775</v>
      </c>
      <c r="KO97" s="33">
        <f t="shared" si="1420"/>
        <v>7.8762047536135107</v>
      </c>
      <c r="KP97" s="33">
        <f t="shared" si="1580"/>
        <v>201.60173107938894</v>
      </c>
      <c r="KQ97" s="30">
        <f t="shared" si="1581"/>
        <v>0.76942547015395746</v>
      </c>
      <c r="KR97" s="31">
        <f t="shared" si="1582"/>
        <v>3.3828158709717608E-2</v>
      </c>
      <c r="KS97" s="139">
        <f t="shared" si="1421"/>
        <v>1.1258089529572606</v>
      </c>
      <c r="KT97" s="32">
        <f t="shared" si="1583"/>
        <v>312.83466914882626</v>
      </c>
      <c r="KU97" s="33">
        <f t="shared" si="1422"/>
        <v>361.85586180444739</v>
      </c>
      <c r="KV97" s="33">
        <f t="shared" si="1584"/>
        <v>13.751350165872404</v>
      </c>
      <c r="KW97" s="33">
        <f t="shared" si="1423"/>
        <v>15.881434306566041</v>
      </c>
      <c r="KX97" s="33">
        <f t="shared" si="1585"/>
        <v>409.52619130584304</v>
      </c>
      <c r="KY97" s="30">
        <f t="shared" si="1586"/>
        <v>0.76389416791951792</v>
      </c>
      <c r="KZ97" s="31">
        <f t="shared" si="1587"/>
        <v>3.3578683019085821E-2</v>
      </c>
      <c r="LA97" s="139">
        <f t="shared" si="1424"/>
        <v>1.1249035541126451</v>
      </c>
      <c r="LB97" s="32">
        <f t="shared" si="1588"/>
        <v>1815.9821469503797</v>
      </c>
      <c r="LC97" s="33">
        <f t="shared" si="1425"/>
        <v>2100.5465493775046</v>
      </c>
      <c r="LD97" s="33">
        <f t="shared" si="1589"/>
        <v>78.382486099749713</v>
      </c>
      <c r="LE97" s="33">
        <f t="shared" si="1426"/>
        <v>90.52393319660095</v>
      </c>
      <c r="LF97" s="33">
        <f t="shared" si="1590"/>
        <v>4027.2573729016631</v>
      </c>
      <c r="LG97" s="30">
        <f t="shared" si="1591"/>
        <v>0.45092279405076952</v>
      </c>
      <c r="LH97" s="31">
        <f t="shared" si="1592"/>
        <v>1.9462994003602671E-2</v>
      </c>
      <c r="LI97" s="139">
        <f t="shared" si="1427"/>
        <v>1.0736744195989136</v>
      </c>
      <c r="LJ97" s="32">
        <f t="shared" si="1593"/>
        <v>429.68147758770516</v>
      </c>
      <c r="LK97" s="33">
        <f t="shared" si="1428"/>
        <v>497.01256512569859</v>
      </c>
      <c r="LL97" s="33">
        <f t="shared" si="1594"/>
        <v>18.876390748320603</v>
      </c>
      <c r="LM97" s="33">
        <f t="shared" si="1429"/>
        <v>21.800343675235464</v>
      </c>
      <c r="LN97" s="33">
        <f t="shared" si="1595"/>
        <v>575.31661289531871</v>
      </c>
      <c r="LO97" s="30">
        <f t="shared" si="1596"/>
        <v>0.74686089008503487</v>
      </c>
      <c r="LP97" s="31">
        <f t="shared" si="1597"/>
        <v>3.2810439200293424E-2</v>
      </c>
      <c r="LQ97" s="139">
        <f t="shared" si="1430"/>
        <v>1.1221154385084504</v>
      </c>
      <c r="LR97" s="32">
        <f t="shared" si="1598"/>
        <v>4.3436640066666643E-2</v>
      </c>
      <c r="LS97" s="33">
        <f t="shared" si="1431"/>
        <v>5.0243161565113312E-2</v>
      </c>
      <c r="LT97" s="33">
        <f t="shared" si="1599"/>
        <v>1.1768208333333328E-3</v>
      </c>
      <c r="LU97" s="33">
        <f t="shared" si="1432"/>
        <v>1.359110380416666E-3</v>
      </c>
      <c r="LV97" s="33">
        <f t="shared" si="1600"/>
        <v>0.89416666666666633</v>
      </c>
      <c r="LW97" s="30">
        <f t="shared" si="1601"/>
        <v>4.857778945013979E-2</v>
      </c>
      <c r="LX97" s="31">
        <f t="shared" si="1602"/>
        <v>1.3161090400745572E-3</v>
      </c>
      <c r="LY97" s="139">
        <f t="shared" si="1671"/>
        <v>1.0078160048971445</v>
      </c>
      <c r="LZ97" s="32">
        <f t="shared" si="1603"/>
        <v>85.021537943048557</v>
      </c>
      <c r="MA97" s="33">
        <f t="shared" si="1434"/>
        <v>98.344412938724275</v>
      </c>
      <c r="MB97" s="33">
        <f t="shared" si="1604"/>
        <v>2.3034727589393462</v>
      </c>
      <c r="MC97" s="33">
        <f t="shared" si="1435"/>
        <v>2.6602806892990509</v>
      </c>
      <c r="MD97" s="33">
        <f t="shared" si="1605"/>
        <v>1750.2140204444513</v>
      </c>
      <c r="ME97" s="30">
        <f t="shared" si="1606"/>
        <v>4.8577795029580491E-2</v>
      </c>
      <c r="MF97" s="31">
        <f t="shared" si="1607"/>
        <v>1.3161091912373092E-3</v>
      </c>
      <c r="MG97" s="139">
        <f t="shared" si="1436"/>
        <v>1.007816005794858</v>
      </c>
      <c r="MH97" s="32">
        <f t="shared" si="1608"/>
        <v>66.160257697703102</v>
      </c>
      <c r="MI97" s="33">
        <f t="shared" si="1437"/>
        <v>76.527570078933181</v>
      </c>
      <c r="MJ97" s="33">
        <f t="shared" si="1609"/>
        <v>1.7924675913666712</v>
      </c>
      <c r="MK97" s="33">
        <f t="shared" si="1438"/>
        <v>2.0701208212693687</v>
      </c>
      <c r="ML97" s="33">
        <f t="shared" si="1610"/>
        <v>1361.9445933333366</v>
      </c>
      <c r="MM97" s="30">
        <f t="shared" si="1611"/>
        <v>4.8577789450139804E-2</v>
      </c>
      <c r="MN97" s="31">
        <f t="shared" si="1612"/>
        <v>1.3161090400745576E-3</v>
      </c>
      <c r="MO97" s="139">
        <f t="shared" si="1613"/>
        <v>1.0078160048971445</v>
      </c>
      <c r="MP97" s="34">
        <v>3.2461364870845268</v>
      </c>
      <c r="MQ97" s="35">
        <v>3.7550364870845265</v>
      </c>
      <c r="MR97" s="35">
        <v>2.6151999999999997</v>
      </c>
      <c r="MS97" s="36">
        <v>2.9265999999999996</v>
      </c>
      <c r="MT97" s="34">
        <f t="shared" si="1614"/>
        <v>1.0875710114090102</v>
      </c>
      <c r="MU97" s="35">
        <f t="shared" si="1677"/>
        <v>1.0777951180862726</v>
      </c>
      <c r="MV97" s="35">
        <f t="shared" si="1616"/>
        <v>1.0910556769962283</v>
      </c>
      <c r="MW97" s="36">
        <f t="shared" si="1617"/>
        <v>1.0947012051481453</v>
      </c>
      <c r="MX97" s="41">
        <f t="shared" si="1618"/>
        <v>3.5304039424302105</v>
      </c>
      <c r="MY97" s="271">
        <f t="shared" si="1619"/>
        <v>4.0471599940155292</v>
      </c>
      <c r="MZ97" s="42">
        <f t="shared" si="1620"/>
        <v>2.853328806480536</v>
      </c>
      <c r="NA97" s="140">
        <f t="shared" si="1621"/>
        <v>3.2037525469865615</v>
      </c>
      <c r="NB97" s="34">
        <f t="shared" si="1622"/>
        <v>1.0875836748850227</v>
      </c>
      <c r="NC97" s="35">
        <f t="shared" si="1678"/>
        <v>1.0778384254359974</v>
      </c>
      <c r="ND97" s="35">
        <f t="shared" si="1624"/>
        <v>1.0910685390466741</v>
      </c>
      <c r="NE97" s="141">
        <f t="shared" si="1679"/>
        <v>1.0947116297443189</v>
      </c>
      <c r="NF97" s="37">
        <f t="shared" si="1626"/>
        <v>3.5304450498017479</v>
      </c>
      <c r="NG97" s="38">
        <f t="shared" si="1680"/>
        <v>4.047322614693905</v>
      </c>
      <c r="NH97" s="38">
        <f t="shared" si="1627"/>
        <v>2.8533624433148619</v>
      </c>
      <c r="NI97" s="39">
        <f t="shared" si="1681"/>
        <v>3.2037830556097231</v>
      </c>
      <c r="NJ97" s="118">
        <f t="shared" si="1628"/>
        <v>-4.1107371537396631E-5</v>
      </c>
      <c r="NK97" s="118">
        <f t="shared" si="1629"/>
        <v>-1.6262067837580219E-4</v>
      </c>
      <c r="NL97" s="118">
        <f t="shared" si="1630"/>
        <v>-3.3636834325889708E-5</v>
      </c>
      <c r="NM97" s="118">
        <f t="shared" si="1631"/>
        <v>-3.0508623161562554E-5</v>
      </c>
      <c r="NN97" s="119">
        <f t="shared" si="1632"/>
        <v>0.35042061229486121</v>
      </c>
      <c r="NO97" s="120">
        <f t="shared" si="1633"/>
        <v>0.58409158988401821</v>
      </c>
      <c r="NP97" s="120">
        <f t="shared" si="1682"/>
        <v>0.32666199419202485</v>
      </c>
      <c r="NQ97" s="120">
        <f t="shared" si="1635"/>
        <v>2.0704352850441081E-2</v>
      </c>
      <c r="NR97" s="120">
        <f>R97*JE97+0.004</f>
        <v>0.18490297287903742</v>
      </c>
      <c r="NS97" s="120">
        <f t="shared" si="1637"/>
        <v>2.5598526524387471E-2</v>
      </c>
      <c r="NT97" s="120">
        <f t="shared" si="1638"/>
        <v>0.74020023195118101</v>
      </c>
      <c r="NU97" s="120">
        <f t="shared" si="1639"/>
        <v>3.1443859352790905E-2</v>
      </c>
      <c r="NV97" s="120">
        <f t="shared" si="1640"/>
        <v>1.1085976053868589E-3</v>
      </c>
      <c r="NW97" s="120">
        <f t="shared" si="1641"/>
        <v>4.5144939013586148E-2</v>
      </c>
      <c r="NX97" s="120">
        <f t="shared" si="1642"/>
        <v>9.1679639660180584E-2</v>
      </c>
      <c r="NY97" s="120">
        <f t="shared" si="1643"/>
        <v>0.85979847521481001</v>
      </c>
      <c r="NZ97" s="120">
        <f t="shared" si="1644"/>
        <v>0.12837000616536673</v>
      </c>
      <c r="OA97" s="120">
        <f t="shared" si="1645"/>
        <v>1.0078160048971445E-4</v>
      </c>
      <c r="OB97" s="120">
        <f t="shared" si="1646"/>
        <v>0.35071997001661054</v>
      </c>
      <c r="OC97" s="121">
        <f t="shared" si="1647"/>
        <v>0.30637606548873192</v>
      </c>
      <c r="OD97" s="4"/>
      <c r="OE97" s="4">
        <f t="shared" si="1441"/>
        <v>25289.232725460974</v>
      </c>
      <c r="OF97" s="4"/>
      <c r="OG97" s="4"/>
      <c r="OH97" s="4">
        <f t="shared" si="1442"/>
        <v>0</v>
      </c>
      <c r="OI97" s="4"/>
      <c r="OJ97" s="583">
        <f t="shared" si="1443"/>
        <v>22846.299109417541</v>
      </c>
      <c r="OK97" s="284">
        <f t="shared" si="1444"/>
        <v>944.35739999999998</v>
      </c>
      <c r="OL97" s="584">
        <f t="shared" si="1683"/>
        <v>4.1335246267992856E-2</v>
      </c>
      <c r="OM97" s="585">
        <f t="shared" si="1672"/>
        <v>2476.44</v>
      </c>
      <c r="ON97" s="284">
        <f t="shared" si="1684"/>
        <v>2600.2620000000002</v>
      </c>
      <c r="OO97" s="33">
        <f t="shared" si="1685"/>
        <v>2.75347236120562</v>
      </c>
      <c r="OP97" s="586">
        <f t="shared" si="1688"/>
        <v>7.2480211874553224E-2</v>
      </c>
      <c r="OQ97" s="33">
        <f t="shared" si="1445"/>
        <v>0.29333901385646044</v>
      </c>
      <c r="OR97" s="39">
        <f t="shared" si="1446"/>
        <v>0.47824198673549789</v>
      </c>
      <c r="OS97" s="587">
        <f t="shared" ref="OS97:OS100" si="1689">OJ97</f>
        <v>22846.299109417541</v>
      </c>
      <c r="OT97" s="284">
        <f t="shared" si="1487"/>
        <v>133.434</v>
      </c>
      <c r="OU97" s="584">
        <f t="shared" si="1687"/>
        <v>5.8405083186973059E-3</v>
      </c>
      <c r="OV97" s="585">
        <f t="shared" si="1674"/>
        <v>226.64999999999998</v>
      </c>
      <c r="OW97" s="284">
        <f t="shared" si="1686"/>
        <v>237.98249999999999</v>
      </c>
      <c r="OX97" s="33">
        <f t="shared" ref="OX97:OX100" si="1690">OW97/OT97</f>
        <v>1.7835221907459866</v>
      </c>
      <c r="OY97" s="30">
        <f t="shared" ref="OY97:OY99" si="1691">OU97*(OW97-OT97)/OT97</f>
        <v>4.5761678729358728E-3</v>
      </c>
      <c r="OZ97" s="33">
        <f>(1+OY97)*MY97-MY97</f>
        <v>1.8520483541244914E-2</v>
      </c>
      <c r="PA97" s="588">
        <f>OZ97+NS97</f>
        <v>4.4119010065632389E-2</v>
      </c>
      <c r="PB97" s="32">
        <f t="shared" si="1447"/>
        <v>4.0471599940155292</v>
      </c>
      <c r="PC97" s="589">
        <f t="shared" si="1448"/>
        <v>1.077056379747489</v>
      </c>
      <c r="PD97" s="590">
        <f t="shared" si="1474"/>
        <v>4.3590194914132354</v>
      </c>
      <c r="PE97" s="591">
        <f t="shared" si="1450"/>
        <v>0.35042061229486121</v>
      </c>
      <c r="PF97" s="592">
        <f t="shared" si="1451"/>
        <v>0.58409158988401821</v>
      </c>
      <c r="PG97" s="592">
        <f t="shared" si="1452"/>
        <v>0.32666199419202485</v>
      </c>
      <c r="PH97" s="592">
        <f t="shared" si="1453"/>
        <v>2.0704352850441081E-2</v>
      </c>
      <c r="PI97" s="593">
        <f t="shared" si="1475"/>
        <v>0.47824198673549789</v>
      </c>
      <c r="PJ97" s="593">
        <f t="shared" si="1476"/>
        <v>4.4119010065632389E-2</v>
      </c>
      <c r="PK97" s="592">
        <f t="shared" si="1454"/>
        <v>0.74020023195118101</v>
      </c>
      <c r="PL97" s="592">
        <f t="shared" si="1455"/>
        <v>3.1443859352790905E-2</v>
      </c>
      <c r="PM97" s="592">
        <f t="shared" si="1456"/>
        <v>1.1085976053868589E-3</v>
      </c>
      <c r="PN97" s="592">
        <f t="shared" si="1457"/>
        <v>4.5144939013586148E-2</v>
      </c>
      <c r="PO97" s="592">
        <f t="shared" si="1458"/>
        <v>9.1679639660180584E-2</v>
      </c>
      <c r="PP97" s="592">
        <f t="shared" si="1459"/>
        <v>0.85979847521481001</v>
      </c>
      <c r="PQ97" s="592">
        <f t="shared" si="1460"/>
        <v>0.12837000616536673</v>
      </c>
      <c r="PR97" s="592">
        <f t="shared" si="1461"/>
        <v>1.0078160048971445E-4</v>
      </c>
      <c r="PS97" s="592">
        <f t="shared" si="1462"/>
        <v>0.35071997001661054</v>
      </c>
      <c r="PT97" s="594">
        <f t="shared" si="1463"/>
        <v>0.30637606548873192</v>
      </c>
      <c r="PU97" s="334"/>
      <c r="PV97" s="310">
        <f t="shared" si="1477"/>
        <v>4.3591821120916103</v>
      </c>
      <c r="PW97" s="281">
        <f t="shared" si="1478"/>
        <v>-1.6262067837491401E-4</v>
      </c>
      <c r="PX97" s="4"/>
      <c r="QA97" s="133">
        <f t="shared" si="1479"/>
        <v>1043.7809799616239</v>
      </c>
      <c r="QB97" s="323">
        <f t="shared" si="1480"/>
        <v>144.50419420069775</v>
      </c>
      <c r="QC97" s="258"/>
      <c r="QD97" s="323">
        <f t="shared" ref="QD97:QD100" si="1692">G97</f>
        <v>5645.0199999999995</v>
      </c>
      <c r="QF97" s="133">
        <f t="shared" si="1464"/>
        <v>2699.6855799616201</v>
      </c>
      <c r="QH97" s="133">
        <f t="shared" si="1481"/>
        <v>249.05269420069612</v>
      </c>
      <c r="QJ97" s="390">
        <f>'лист 1'!E244</f>
        <v>2476.44</v>
      </c>
      <c r="QK97" s="390">
        <f>'лист 1'!F244</f>
        <v>226.64999999999998</v>
      </c>
      <c r="QM97" s="389">
        <f t="shared" si="1482"/>
        <v>0</v>
      </c>
      <c r="QN97" s="389">
        <f t="shared" si="1483"/>
        <v>0</v>
      </c>
      <c r="QP97" s="4">
        <f t="shared" si="1484"/>
        <v>22846.299109417541</v>
      </c>
      <c r="QQ97" s="4">
        <f t="shared" si="1485"/>
        <v>24606.75220941754</v>
      </c>
      <c r="QS97" s="395">
        <f t="shared" si="1486"/>
        <v>18.711569843862375</v>
      </c>
      <c r="QU97" s="5">
        <v>3</v>
      </c>
    </row>
    <row r="98" spans="1:463" ht="15.05" customHeight="1" x14ac:dyDescent="0.3">
      <c r="A98" s="452">
        <f t="shared" si="1676"/>
        <v>86</v>
      </c>
      <c r="B98" s="25" t="s">
        <v>490</v>
      </c>
      <c r="C98" s="26">
        <v>9</v>
      </c>
      <c r="D98" s="256">
        <v>6347.34</v>
      </c>
      <c r="E98" s="27">
        <v>6232.2</v>
      </c>
      <c r="F98" s="28">
        <v>576.05999999999995</v>
      </c>
      <c r="G98" s="311">
        <f t="shared" si="1465"/>
        <v>5656.1399999999994</v>
      </c>
      <c r="H98" s="27">
        <v>115.1</v>
      </c>
      <c r="I98" s="257"/>
      <c r="J98" s="32">
        <v>3.1984951762047844</v>
      </c>
      <c r="K98" s="33">
        <v>3.7641951762047845</v>
      </c>
      <c r="L98" s="33">
        <v>2.5887000000000002</v>
      </c>
      <c r="M98" s="122">
        <v>2.8698000000000001</v>
      </c>
      <c r="N98" s="1">
        <v>0.28110000000000002</v>
      </c>
      <c r="O98" s="2">
        <v>0.52280000000000004</v>
      </c>
      <c r="P98" s="2">
        <v>0.32869517620478417</v>
      </c>
      <c r="Q98" s="2">
        <v>1.7500000000000002E-2</v>
      </c>
      <c r="R98" s="2">
        <v>0.24640000000000001</v>
      </c>
      <c r="S98" s="2">
        <v>2.53E-2</v>
      </c>
      <c r="T98" s="2">
        <v>0.65629999999999999</v>
      </c>
      <c r="U98" s="2">
        <v>2.9000000000000001E-2</v>
      </c>
      <c r="V98" s="2">
        <v>1E-3</v>
      </c>
      <c r="W98" s="2">
        <v>3.95E-2</v>
      </c>
      <c r="X98" s="2">
        <v>8.2000000000000003E-2</v>
      </c>
      <c r="Y98" s="2">
        <v>0.79159999999999997</v>
      </c>
      <c r="Z98" s="2">
        <v>0.11219999999999999</v>
      </c>
      <c r="AA98" s="2">
        <v>1E-4</v>
      </c>
      <c r="AB98" s="2">
        <v>0.3367</v>
      </c>
      <c r="AC98" s="3">
        <v>0.29399999999999998</v>
      </c>
      <c r="AD98" s="123">
        <v>675.76</v>
      </c>
      <c r="AE98" s="60">
        <v>148.66720000000001</v>
      </c>
      <c r="AF98" s="60">
        <v>454.82229527999999</v>
      </c>
      <c r="AG98" s="60">
        <f t="shared" si="1344"/>
        <v>45.015581853042725</v>
      </c>
      <c r="AH98" s="60">
        <f t="shared" si="1345"/>
        <v>142.33208908492318</v>
      </c>
      <c r="AI98" s="60">
        <v>16.5079080938917</v>
      </c>
      <c r="AJ98" s="60">
        <v>94.590290528306909</v>
      </c>
      <c r="AK98" s="60">
        <f t="shared" si="1346"/>
        <v>1.8298491702700972</v>
      </c>
      <c r="AL98" s="60">
        <f t="shared" si="1347"/>
        <v>55.360670156921131</v>
      </c>
      <c r="AM98" s="60">
        <v>69.517384695109939</v>
      </c>
      <c r="AN98" s="124">
        <v>1751.8380943167704</v>
      </c>
      <c r="AO98" s="123">
        <v>1229.73</v>
      </c>
      <c r="AP98" s="60">
        <v>270.54059999999998</v>
      </c>
      <c r="AQ98" s="60">
        <v>827.67346569000006</v>
      </c>
      <c r="AR98" s="60">
        <f t="shared" si="1348"/>
        <v>81.918153593202078</v>
      </c>
      <c r="AS98" s="60">
        <f t="shared" si="1349"/>
        <v>259.01213435302861</v>
      </c>
      <c r="AT98" s="125">
        <v>126.3573253996</v>
      </c>
      <c r="AU98" s="126">
        <v>28.252666703215063</v>
      </c>
      <c r="AV98" s="60">
        <v>179.16400154954081</v>
      </c>
      <c r="AW98" s="60">
        <f t="shared" si="1350"/>
        <v>3.4659276099758674</v>
      </c>
      <c r="AX98" s="60">
        <f t="shared" si="1351"/>
        <v>104.85895685889666</v>
      </c>
      <c r="AY98" s="60">
        <v>131.67326963195706</v>
      </c>
      <c r="AZ98" s="124">
        <v>3318.1663947253173</v>
      </c>
      <c r="BA98" s="127">
        <v>260</v>
      </c>
      <c r="BB98" s="60">
        <v>1325.2633333333333</v>
      </c>
      <c r="BC98" s="60">
        <v>138.206009402864</v>
      </c>
      <c r="BD98" s="61">
        <v>110.5648075222912</v>
      </c>
      <c r="BE98" s="61">
        <v>27.641201880572794</v>
      </c>
      <c r="BF98" s="60">
        <v>51.827262499999996</v>
      </c>
      <c r="BG98" s="61">
        <v>41.46181</v>
      </c>
      <c r="BH98" s="61">
        <v>10.365452499999996</v>
      </c>
      <c r="BI98" s="60">
        <v>110.6166521822424</v>
      </c>
      <c r="BJ98" s="61">
        <f t="shared" si="1352"/>
        <v>64.740386789396652</v>
      </c>
      <c r="BK98" s="60">
        <f t="shared" si="1353"/>
        <v>2.1398791364654794</v>
      </c>
      <c r="BL98" s="60">
        <v>81.295662870922001</v>
      </c>
      <c r="BM98" s="124">
        <v>2048.6507043472338</v>
      </c>
      <c r="BN98" s="123">
        <v>40.65</v>
      </c>
      <c r="BO98" s="60">
        <v>8.9429999999999996</v>
      </c>
      <c r="BP98" s="60">
        <v>27.359604449999999</v>
      </c>
      <c r="BQ98" s="60">
        <f t="shared" si="1354"/>
        <v>2.7078894908343001</v>
      </c>
      <c r="BR98" s="60">
        <f t="shared" si="1355"/>
        <v>8.5619146165829996</v>
      </c>
      <c r="BS98" s="60">
        <v>5.32153315739167</v>
      </c>
      <c r="BT98" s="60">
        <v>6.0060120453395909</v>
      </c>
      <c r="BU98" s="60">
        <f t="shared" si="1356"/>
        <v>0.11618630301709439</v>
      </c>
      <c r="BV98" s="60">
        <f t="shared" si="1357"/>
        <v>3.5151266577518117</v>
      </c>
      <c r="BW98" s="60">
        <v>4.4140074826365625</v>
      </c>
      <c r="BX98" s="124">
        <v>111.23298856244138</v>
      </c>
      <c r="BY98" s="59">
        <v>1030.53</v>
      </c>
      <c r="BZ98" s="60">
        <v>75.22869</v>
      </c>
      <c r="CA98" s="61">
        <f t="shared" si="1358"/>
        <v>44.028944938919999</v>
      </c>
      <c r="CB98" s="61">
        <f t="shared" si="1359"/>
        <v>1.4552990080500001</v>
      </c>
      <c r="CC98" s="60">
        <v>55.287934499999999</v>
      </c>
      <c r="CD98" s="62">
        <v>1393.2559493999997</v>
      </c>
      <c r="CE98" s="123">
        <v>105.9</v>
      </c>
      <c r="CF98" s="60">
        <v>7.7306999999999997</v>
      </c>
      <c r="CG98" s="61">
        <f t="shared" si="1360"/>
        <v>4.5245313276000001</v>
      </c>
      <c r="CH98" s="61">
        <f t="shared" si="1361"/>
        <v>0.14955039149999999</v>
      </c>
      <c r="CI98" s="60">
        <v>5.6815350000000002</v>
      </c>
      <c r="CJ98" s="124">
        <v>143.17468199999999</v>
      </c>
      <c r="CK98" s="128">
        <v>1542.4584974330619</v>
      </c>
      <c r="CL98" s="129">
        <v>339.34086943527359</v>
      </c>
      <c r="CM98" s="129">
        <v>157.71629206187964</v>
      </c>
      <c r="CN98" s="130">
        <v>100.93122352134203</v>
      </c>
      <c r="CO98" s="131">
        <f t="shared" si="1489"/>
        <v>49.198924905478172</v>
      </c>
      <c r="CP98" s="129">
        <v>1038.1563190728145</v>
      </c>
      <c r="CQ98" s="131">
        <f t="shared" si="1362"/>
        <v>102.75048352391275</v>
      </c>
      <c r="CR98" s="129">
        <v>324.88063849064656</v>
      </c>
      <c r="CS98" s="129">
        <v>224.67176507799383</v>
      </c>
      <c r="CT98" s="131">
        <f t="shared" si="1363"/>
        <v>4.3462752954337907</v>
      </c>
      <c r="CU98" s="131">
        <f t="shared" si="1364"/>
        <v>131.49319460366729</v>
      </c>
      <c r="CV98" s="129">
        <f t="shared" si="1490"/>
        <v>3302.3437430810236</v>
      </c>
      <c r="CW98" s="124">
        <f t="shared" si="1491"/>
        <v>4160.9531162820895</v>
      </c>
      <c r="CX98" s="123">
        <v>136.16625000000002</v>
      </c>
      <c r="CY98" s="60">
        <v>9.9401362500000001</v>
      </c>
      <c r="CZ98" s="60">
        <f t="shared" si="1365"/>
        <v>0.19229193575625</v>
      </c>
      <c r="DA98" s="60">
        <f t="shared" si="1366"/>
        <v>5.8176436627650006</v>
      </c>
      <c r="DB98" s="60">
        <v>7.3053193125</v>
      </c>
      <c r="DC98" s="124">
        <v>184.09404667499999</v>
      </c>
      <c r="DD98" s="123">
        <v>4.4979000000000005</v>
      </c>
      <c r="DE98" s="60">
        <v>0.32834669999999999</v>
      </c>
      <c r="DF98" s="60">
        <f t="shared" si="1367"/>
        <v>6.3518669114999999E-3</v>
      </c>
      <c r="DG98" s="60">
        <f t="shared" si="1368"/>
        <v>0.19217081641559999</v>
      </c>
      <c r="DH98" s="60">
        <v>0.24131233499999999</v>
      </c>
      <c r="DI98" s="124">
        <v>6.0810708419999999</v>
      </c>
      <c r="DJ98" s="59">
        <v>97.080028892336017</v>
      </c>
      <c r="DK98" s="60">
        <v>21.357606356313923</v>
      </c>
      <c r="DL98" s="60">
        <v>1.5995854082540959</v>
      </c>
      <c r="DM98" s="60">
        <v>65.340004686073428</v>
      </c>
      <c r="DN98" s="60">
        <f t="shared" si="1369"/>
        <v>6.4669616237994321</v>
      </c>
      <c r="DO98" s="60">
        <f t="shared" si="1370"/>
        <v>20.447501066459818</v>
      </c>
      <c r="DP98" s="60">
        <v>13.532537450037353</v>
      </c>
      <c r="DQ98" s="60">
        <f t="shared" si="1371"/>
        <v>0.26178693697097261</v>
      </c>
      <c r="DR98" s="60">
        <f t="shared" si="1372"/>
        <v>7.9201611283084619</v>
      </c>
      <c r="DS98" s="60">
        <v>9.9454881396507417</v>
      </c>
      <c r="DT98" s="62">
        <v>250.62630111919867</v>
      </c>
      <c r="DU98" s="123">
        <v>199.84</v>
      </c>
      <c r="DV98" s="60">
        <v>43.964799999999997</v>
      </c>
      <c r="DW98" s="60">
        <v>134.50291152</v>
      </c>
      <c r="DX98" s="60">
        <f t="shared" si="1373"/>
        <v>13.312291164780481</v>
      </c>
      <c r="DY98" s="60">
        <f t="shared" si="1374"/>
        <v>42.091341131068802</v>
      </c>
      <c r="DZ98" s="60">
        <v>3.8854170152499998</v>
      </c>
      <c r="EA98" s="60">
        <v>2.3699432998583299</v>
      </c>
      <c r="EB98" s="60"/>
      <c r="EC98" s="60">
        <v>28.073104243962906</v>
      </c>
      <c r="ED98" s="60">
        <f t="shared" si="1375"/>
        <v>0.5430742015994624</v>
      </c>
      <c r="EE98" s="60">
        <f t="shared" si="1376"/>
        <v>16.430289574655681</v>
      </c>
      <c r="EF98" s="60">
        <v>20.631808803953561</v>
      </c>
      <c r="EG98" s="124">
        <v>519.92158185962978</v>
      </c>
      <c r="EH98" s="128">
        <v>1093.8131698412699</v>
      </c>
      <c r="EI98" s="129">
        <v>240.63889736507934</v>
      </c>
      <c r="EJ98" s="129">
        <v>1645.985957544736</v>
      </c>
      <c r="EK98" s="129">
        <v>736.19423540117612</v>
      </c>
      <c r="EL98" s="129">
        <f t="shared" si="1377"/>
        <v>72.864088254596012</v>
      </c>
      <c r="EM98" s="129">
        <v>230.38462402644404</v>
      </c>
      <c r="EN98" s="129">
        <v>271.31415499111517</v>
      </c>
      <c r="EO98" s="129">
        <f t="shared" si="1378"/>
        <v>5.2485723283031236</v>
      </c>
      <c r="EP98" s="129">
        <f t="shared" si="1379"/>
        <v>158.79149286334001</v>
      </c>
      <c r="EQ98" s="129">
        <v>3987.9464151433767</v>
      </c>
      <c r="ER98" s="124">
        <v>5024.8124830806546</v>
      </c>
      <c r="ES98" s="123">
        <v>267.27</v>
      </c>
      <c r="ET98" s="60">
        <v>58.799399999999999</v>
      </c>
      <c r="EU98" s="60">
        <v>179.88687530999999</v>
      </c>
      <c r="EV98" s="60">
        <f t="shared" si="1380"/>
        <v>17.804123596931941</v>
      </c>
      <c r="EW98" s="60">
        <f t="shared" si="1381"/>
        <v>56.293798759511397</v>
      </c>
      <c r="EX98" s="60">
        <v>20.963060094549999</v>
      </c>
      <c r="EY98" s="60">
        <v>38.465111484532201</v>
      </c>
      <c r="EZ98" s="60">
        <f t="shared" si="1382"/>
        <v>0.74410758166827551</v>
      </c>
      <c r="FA98" s="60">
        <f t="shared" si="1383"/>
        <v>22.512398868329193</v>
      </c>
      <c r="FB98" s="60">
        <v>28.2692223444541</v>
      </c>
      <c r="FC98" s="124">
        <v>712.3844030802436</v>
      </c>
      <c r="FD98" s="123">
        <v>0.83333333333333293</v>
      </c>
      <c r="FE98" s="60">
        <v>6.0833333333333302E-2</v>
      </c>
      <c r="FF98" s="60">
        <f t="shared" si="1384"/>
        <v>1.1768208333333328E-3</v>
      </c>
      <c r="FG98" s="60">
        <f t="shared" si="1385"/>
        <v>3.5603803333333316E-2</v>
      </c>
      <c r="FH98" s="60">
        <v>4.4708333333333301E-2</v>
      </c>
      <c r="FI98" s="124">
        <v>1.1266499999999995</v>
      </c>
      <c r="FJ98" s="123">
        <v>1580.7206333333399</v>
      </c>
      <c r="FK98" s="60">
        <v>115.39260623333401</v>
      </c>
      <c r="FL98" s="60">
        <f t="shared" si="1386"/>
        <v>2.2322699675838464</v>
      </c>
      <c r="FM98" s="60">
        <f t="shared" si="1387"/>
        <v>67.535599864970933</v>
      </c>
      <c r="FN98" s="60">
        <v>84.805499999999995</v>
      </c>
      <c r="FO98" s="124">
        <v>2137.1024874800087</v>
      </c>
      <c r="FP98" s="123">
        <v>1230.0516666666604</v>
      </c>
      <c r="FQ98" s="60">
        <v>89.793771666666203</v>
      </c>
      <c r="FR98" s="60">
        <f t="shared" si="1388"/>
        <v>1.7370605128916579</v>
      </c>
      <c r="FS98" s="60">
        <f t="shared" si="1389"/>
        <v>52.553421155806397</v>
      </c>
      <c r="FT98" s="60">
        <v>65.992271916666596</v>
      </c>
      <c r="FU98" s="62">
        <v>1663.0052522999915</v>
      </c>
      <c r="FV98" s="132">
        <f t="shared" si="1492"/>
        <v>6278.8540693233335</v>
      </c>
      <c r="FW98" s="133">
        <f t="shared" si="1493"/>
        <v>1942.0954181806242</v>
      </c>
      <c r="FX98" s="133">
        <f t="shared" si="1494"/>
        <v>229.47820913098445</v>
      </c>
      <c r="FY98" s="133">
        <f t="shared" si="1495"/>
        <v>1325.2633333333333</v>
      </c>
      <c r="FZ98" s="133">
        <f t="shared" si="1496"/>
        <v>1030.53</v>
      </c>
      <c r="GA98" s="133">
        <f t="shared" si="1497"/>
        <v>105.9</v>
      </c>
      <c r="GB98" s="133">
        <f t="shared" si="1498"/>
        <v>136.16625000000002</v>
      </c>
      <c r="GC98" s="133">
        <f t="shared" si="1499"/>
        <v>4.4979000000000005</v>
      </c>
      <c r="GD98" s="133">
        <f t="shared" si="1500"/>
        <v>1580.7206333333399</v>
      </c>
      <c r="GE98" s="133">
        <f t="shared" si="1501"/>
        <v>1230.0516666666604</v>
      </c>
      <c r="GF98" s="133">
        <f t="shared" si="1502"/>
        <v>3463.935711410064</v>
      </c>
      <c r="GG98" s="134">
        <f t="shared" si="1503"/>
        <v>1322.4849306649717</v>
      </c>
      <c r="GH98" s="134">
        <f t="shared" si="1504"/>
        <v>342.83957310109975</v>
      </c>
      <c r="GI98" s="133">
        <f t="shared" si="1505"/>
        <v>1264.9087137364045</v>
      </c>
      <c r="GJ98" s="134">
        <f t="shared" si="1506"/>
        <v>903.1789235467154</v>
      </c>
      <c r="GK98" s="135">
        <f t="shared" si="1507"/>
        <v>24.469659067230751</v>
      </c>
      <c r="GL98" s="132">
        <f t="shared" si="1508"/>
        <v>18592.401905114744</v>
      </c>
      <c r="GM98" s="136">
        <f t="shared" si="1509"/>
        <v>23426.426400444576</v>
      </c>
      <c r="GN98" s="114">
        <f t="shared" si="1510"/>
        <v>20226.990516744587</v>
      </c>
      <c r="GO98" s="115">
        <f t="shared" si="1511"/>
        <v>10560.271060936526</v>
      </c>
      <c r="GP98" s="115">
        <f t="shared" si="1512"/>
        <v>747.74136954746052</v>
      </c>
      <c r="GQ98" s="30">
        <f t="shared" si="1513"/>
        <v>0.52208810065908595</v>
      </c>
      <c r="GR98" s="31">
        <f t="shared" si="1514"/>
        <v>3.6967504826210057E-2</v>
      </c>
      <c r="GS98" s="137">
        <f t="shared" si="1390"/>
        <v>1.0875374718708588</v>
      </c>
      <c r="GT98" s="116">
        <f t="shared" si="1515"/>
        <v>23426.426400444576</v>
      </c>
      <c r="GU98" s="115">
        <f t="shared" si="1516"/>
        <v>10715.692583654125</v>
      </c>
      <c r="GV98" s="115">
        <f t="shared" si="1517"/>
        <v>751.95217603713695</v>
      </c>
      <c r="GW98" s="24">
        <f t="shared" si="1518"/>
        <v>0.45741900196313201</v>
      </c>
      <c r="GX98" s="117">
        <f t="shared" si="1519"/>
        <v>3.2098458517892711E-2</v>
      </c>
      <c r="GY98" s="137">
        <f t="shared" si="1391"/>
        <v>1.0766496088320443</v>
      </c>
      <c r="GZ98" s="114">
        <f t="shared" si="1520"/>
        <v>16426.501718080584</v>
      </c>
      <c r="HA98" s="115">
        <f t="shared" si="1521"/>
        <v>9118.0805568573014</v>
      </c>
      <c r="HB98" s="115">
        <f t="shared" si="1522"/>
        <v>494.46634066805302</v>
      </c>
      <c r="HC98" s="30">
        <f t="shared" si="1523"/>
        <v>0.55508352985596843</v>
      </c>
      <c r="HD98" s="31">
        <f t="shared" si="1524"/>
        <v>3.0101743460313031E-2</v>
      </c>
      <c r="HE98" s="137">
        <f t="shared" si="1392"/>
        <v>1.0916443491904326</v>
      </c>
      <c r="HF98" s="114">
        <f t="shared" si="1525"/>
        <v>18178.339812397353</v>
      </c>
      <c r="HG98" s="115">
        <f t="shared" si="1526"/>
        <v>10460.752138363865</v>
      </c>
      <c r="HH98" s="115">
        <f t="shared" si="1527"/>
        <v>553.49158375742718</v>
      </c>
      <c r="HI98" s="30">
        <f t="shared" si="1528"/>
        <v>0.57545145741140724</v>
      </c>
      <c r="HJ98" s="31">
        <f t="shared" si="1529"/>
        <v>3.0447862096843095E-2</v>
      </c>
      <c r="HK98" s="138">
        <f t="shared" si="1393"/>
        <v>1.0948896172151685</v>
      </c>
      <c r="HL98" s="29">
        <f t="shared" si="1530"/>
        <v>3.4784833577208882</v>
      </c>
      <c r="HM98" s="30">
        <f t="shared" si="1531"/>
        <v>4.0527192640283491</v>
      </c>
      <c r="HN98" s="30">
        <f t="shared" si="1532"/>
        <v>2.8259397267492732</v>
      </c>
      <c r="HO98" s="31">
        <f t="shared" si="1533"/>
        <v>3.1421142234840906</v>
      </c>
      <c r="HR98" s="32">
        <f t="shared" si="1534"/>
        <v>1065.6123662750501</v>
      </c>
      <c r="HS98" s="33">
        <f t="shared" si="1394"/>
        <v>1232.5938240703506</v>
      </c>
      <c r="HT98" s="33">
        <f t="shared" si="1535"/>
        <v>46.84543102331282</v>
      </c>
      <c r="HU98" s="33">
        <f t="shared" si="1395"/>
        <v>54.101788288823975</v>
      </c>
      <c r="HV98" s="33">
        <f t="shared" si="1536"/>
        <v>1390.3476939021987</v>
      </c>
      <c r="HW98" s="30">
        <f t="shared" si="1537"/>
        <v>0.76643588574902799</v>
      </c>
      <c r="HX98" s="31">
        <f t="shared" si="1538"/>
        <v>3.3693320907257948E-2</v>
      </c>
      <c r="HY98" s="139">
        <f t="shared" si="1396"/>
        <v>1.125319598705407</v>
      </c>
      <c r="HZ98" s="32">
        <f t="shared" si="1539"/>
        <v>1944.1933312785488</v>
      </c>
      <c r="IA98" s="33">
        <f t="shared" si="1397"/>
        <v>2248.8484262898974</v>
      </c>
      <c r="IB98" s="33">
        <f t="shared" si="1540"/>
        <v>113.636747906393</v>
      </c>
      <c r="IC98" s="33">
        <f t="shared" si="1398"/>
        <v>131.23908015709327</v>
      </c>
      <c r="ID98" s="33">
        <f t="shared" si="1541"/>
        <v>2633.4653926391406</v>
      </c>
      <c r="IE98" s="30">
        <f t="shared" si="1542"/>
        <v>0.73826424175263816</v>
      </c>
      <c r="IF98" s="31">
        <f t="shared" si="1543"/>
        <v>4.3151031421951348E-2</v>
      </c>
      <c r="IG98" s="139">
        <f t="shared" si="1399"/>
        <v>1.1223701014498988</v>
      </c>
      <c r="IH98" s="32">
        <f t="shared" si="1544"/>
        <v>78.983271883063907</v>
      </c>
      <c r="II98" s="33">
        <f t="shared" si="1400"/>
        <v>91.35995058714002</v>
      </c>
      <c r="IJ98" s="33">
        <f t="shared" si="1545"/>
        <v>154.16649665875667</v>
      </c>
      <c r="IK98" s="33">
        <f t="shared" si="1401"/>
        <v>178.04688699119808</v>
      </c>
      <c r="IL98" s="33">
        <f t="shared" si="1546"/>
        <v>1625.9132574184396</v>
      </c>
      <c r="IM98" s="30">
        <f t="shared" si="1547"/>
        <v>4.8577789450139797E-2</v>
      </c>
      <c r="IN98" s="31">
        <f t="shared" si="1548"/>
        <v>9.481840187682343E-2</v>
      </c>
      <c r="IO98" s="139">
        <f t="shared" si="1402"/>
        <v>1.0222995100575569</v>
      </c>
      <c r="IP98" s="32">
        <f t="shared" si="1549"/>
        <v>64.326990354688462</v>
      </c>
      <c r="IQ98" s="33">
        <f t="shared" si="1403"/>
        <v>74.407029743268154</v>
      </c>
      <c r="IR98" s="33">
        <f t="shared" si="1550"/>
        <v>2.8240757938513945</v>
      </c>
      <c r="IS98" s="33">
        <f t="shared" si="1404"/>
        <v>3.2615251343189757</v>
      </c>
      <c r="IT98" s="33">
        <f t="shared" si="1551"/>
        <v>88.280149652731254</v>
      </c>
      <c r="IU98" s="30">
        <f t="shared" si="1552"/>
        <v>0.72866879596072687</v>
      </c>
      <c r="IV98" s="31">
        <f t="shared" si="1553"/>
        <v>3.1989929842218184E-2</v>
      </c>
      <c r="IW98" s="139">
        <f t="shared" si="1405"/>
        <v>1.1191376404596056</v>
      </c>
      <c r="IX98" s="32">
        <f t="shared" si="1554"/>
        <v>53.7153128254824</v>
      </c>
      <c r="IY98" s="33">
        <f t="shared" si="1406"/>
        <v>62.132502345235494</v>
      </c>
      <c r="IZ98" s="33">
        <f t="shared" si="1555"/>
        <v>1.4552990080500001</v>
      </c>
      <c r="JA98" s="33">
        <f t="shared" si="1407"/>
        <v>1.6807248243969453</v>
      </c>
      <c r="JB98" s="33">
        <f t="shared" si="1556"/>
        <v>1105.7586899999999</v>
      </c>
      <c r="JC98" s="30">
        <f t="shared" si="1557"/>
        <v>4.8577789450139797E-2</v>
      </c>
      <c r="JD98" s="31">
        <f t="shared" si="1558"/>
        <v>1.3161090400745576E-3</v>
      </c>
      <c r="JE98" s="139">
        <f t="shared" si="1559"/>
        <v>1.0078160048971445</v>
      </c>
      <c r="JF98" s="32">
        <f t="shared" si="1560"/>
        <v>5.5199282196719999</v>
      </c>
      <c r="JG98" s="33">
        <f t="shared" si="1408"/>
        <v>6.384900971694603</v>
      </c>
      <c r="JH98" s="33">
        <f t="shared" si="1561"/>
        <v>0.14955039149999999</v>
      </c>
      <c r="JI98" s="33">
        <f t="shared" si="1409"/>
        <v>0.17271574714335</v>
      </c>
      <c r="JJ98" s="33">
        <f t="shared" si="1562"/>
        <v>113.63069999999999</v>
      </c>
      <c r="JK98" s="30">
        <f t="shared" si="1652"/>
        <v>4.8577789450139797E-2</v>
      </c>
      <c r="JL98" s="31">
        <f t="shared" si="1653"/>
        <v>1.3161090400745574E-3</v>
      </c>
      <c r="JM98" s="139">
        <f t="shared" si="1654"/>
        <v>1.0078160048971445</v>
      </c>
      <c r="JN98" s="32">
        <f t="shared" si="1563"/>
        <v>2438.5754432433982</v>
      </c>
      <c r="JO98" s="33">
        <f t="shared" si="1410"/>
        <v>2820.7002151996389</v>
      </c>
      <c r="JP98" s="33">
        <f t="shared" si="1564"/>
        <v>156.29568372482473</v>
      </c>
      <c r="JQ98" s="33">
        <f t="shared" si="1411"/>
        <v>180.50588513380009</v>
      </c>
      <c r="JR98" s="33">
        <f t="shared" si="1565"/>
        <v>3302.3437430810231</v>
      </c>
      <c r="JS98" s="30">
        <f t="shared" si="1566"/>
        <v>0.73843779841290969</v>
      </c>
      <c r="JT98" s="31">
        <f t="shared" si="1567"/>
        <v>4.7328714356974805E-2</v>
      </c>
      <c r="JU98" s="139">
        <f t="shared" si="1412"/>
        <v>1.1230444208651984</v>
      </c>
      <c r="JV98" s="32">
        <f t="shared" si="1568"/>
        <v>7.0975252685733006</v>
      </c>
      <c r="JW98" s="33">
        <f t="shared" si="1413"/>
        <v>8.2097074781587374</v>
      </c>
      <c r="JX98" s="33">
        <f t="shared" si="1569"/>
        <v>0.19229193575625</v>
      </c>
      <c r="JY98" s="33">
        <f t="shared" si="1414"/>
        <v>0.22207795660489313</v>
      </c>
      <c r="JZ98" s="33">
        <f t="shared" si="1570"/>
        <v>146.10638624999999</v>
      </c>
      <c r="KA98" s="30">
        <f t="shared" si="1571"/>
        <v>4.8577789450139804E-2</v>
      </c>
      <c r="KB98" s="31">
        <f t="shared" si="1572"/>
        <v>1.3161090400745574E-3</v>
      </c>
      <c r="KC98" s="139">
        <f t="shared" si="1415"/>
        <v>1.0078160048971445</v>
      </c>
      <c r="KD98" s="32">
        <f t="shared" si="1573"/>
        <v>0.23444839602703199</v>
      </c>
      <c r="KE98" s="33">
        <f t="shared" si="1416"/>
        <v>0.27118645968446792</v>
      </c>
      <c r="KF98" s="33">
        <f t="shared" si="1574"/>
        <v>6.3518669114999999E-3</v>
      </c>
      <c r="KG98" s="33">
        <f t="shared" si="1417"/>
        <v>7.3357710960913498E-3</v>
      </c>
      <c r="KH98" s="33">
        <f t="shared" si="1575"/>
        <v>4.8262466999999996</v>
      </c>
      <c r="KI98" s="30">
        <f t="shared" si="1576"/>
        <v>4.8577789450139797E-2</v>
      </c>
      <c r="KJ98" s="31">
        <f t="shared" si="1577"/>
        <v>1.3161090400745574E-3</v>
      </c>
      <c r="KK98" s="139">
        <f t="shared" si="1418"/>
        <v>1.0078160048971445</v>
      </c>
      <c r="KL98" s="32">
        <f t="shared" si="1578"/>
        <v>153.04618312626724</v>
      </c>
      <c r="KM98" s="33">
        <f t="shared" si="1419"/>
        <v>177.02852002215332</v>
      </c>
      <c r="KN98" s="33">
        <f t="shared" si="1579"/>
        <v>6.7287485607704047</v>
      </c>
      <c r="KO98" s="33">
        <f t="shared" si="1420"/>
        <v>7.7710317128337403</v>
      </c>
      <c r="KP98" s="33">
        <f t="shared" si="1580"/>
        <v>198.90976279301481</v>
      </c>
      <c r="KQ98" s="30">
        <f t="shared" si="1581"/>
        <v>0.76942519551203159</v>
      </c>
      <c r="KR98" s="31">
        <f t="shared" si="1582"/>
        <v>3.3828146322673613E-2</v>
      </c>
      <c r="KS98" s="139">
        <f t="shared" si="1421"/>
        <v>1.1258089080021176</v>
      </c>
      <c r="KT98" s="32">
        <f t="shared" si="1583"/>
        <v>315.20118946098387</v>
      </c>
      <c r="KU98" s="33">
        <f t="shared" si="1422"/>
        <v>364.59321584952005</v>
      </c>
      <c r="KV98" s="33">
        <f t="shared" si="1584"/>
        <v>13.855365366379944</v>
      </c>
      <c r="KW98" s="33">
        <f t="shared" si="1423"/>
        <v>16.0015614616322</v>
      </c>
      <c r="KX98" s="33">
        <f t="shared" si="1585"/>
        <v>412.63617607907122</v>
      </c>
      <c r="KY98" s="30">
        <f t="shared" si="1586"/>
        <v>0.76387192333951737</v>
      </c>
      <c r="KZ98" s="31">
        <f t="shared" si="1587"/>
        <v>3.3577679732387102E-2</v>
      </c>
      <c r="LA98" s="139">
        <f t="shared" si="1424"/>
        <v>1.1248999129778492</v>
      </c>
      <c r="LB98" s="32">
        <f t="shared" si="1588"/>
        <v>1809.2469298118858</v>
      </c>
      <c r="LC98" s="33">
        <f t="shared" si="1425"/>
        <v>2092.7559237134083</v>
      </c>
      <c r="LD98" s="33">
        <f t="shared" si="1589"/>
        <v>78.112660582899139</v>
      </c>
      <c r="LE98" s="33">
        <f t="shared" si="1426"/>
        <v>90.212311707190224</v>
      </c>
      <c r="LF98" s="33">
        <f t="shared" si="1590"/>
        <v>3987.9464151433763</v>
      </c>
      <c r="LG98" s="30">
        <f t="shared" si="1591"/>
        <v>0.45367884657167318</v>
      </c>
      <c r="LH98" s="31">
        <f t="shared" si="1592"/>
        <v>1.9587189107226458E-2</v>
      </c>
      <c r="LI98" s="139">
        <f t="shared" si="1427"/>
        <v>1.0741255308504905</v>
      </c>
      <c r="LJ98" s="32">
        <f t="shared" si="1593"/>
        <v>422.21296110596552</v>
      </c>
      <c r="LK98" s="33">
        <f t="shared" si="1428"/>
        <v>488.37373211127033</v>
      </c>
      <c r="LL98" s="33">
        <f t="shared" si="1594"/>
        <v>18.548231178600215</v>
      </c>
      <c r="LM98" s="33">
        <f t="shared" si="1429"/>
        <v>21.42135218816539</v>
      </c>
      <c r="LN98" s="33">
        <f t="shared" si="1595"/>
        <v>565.38444688908226</v>
      </c>
      <c r="LO98" s="30">
        <f t="shared" si="1596"/>
        <v>0.74677144627714831</v>
      </c>
      <c r="LP98" s="31">
        <f t="shared" si="1597"/>
        <v>3.280640505882014E-2</v>
      </c>
      <c r="LQ98" s="139">
        <f t="shared" si="1430"/>
        <v>1.1221007977752404</v>
      </c>
      <c r="LR98" s="32">
        <f t="shared" si="1598"/>
        <v>4.3436640066666643E-2</v>
      </c>
      <c r="LS98" s="33">
        <f t="shared" si="1431"/>
        <v>5.0243161565113312E-2</v>
      </c>
      <c r="LT98" s="33">
        <f t="shared" si="1599"/>
        <v>1.1768208333333328E-3</v>
      </c>
      <c r="LU98" s="33">
        <f t="shared" si="1432"/>
        <v>1.359110380416666E-3</v>
      </c>
      <c r="LV98" s="33">
        <f t="shared" si="1600"/>
        <v>0.89416666666666633</v>
      </c>
      <c r="LW98" s="30">
        <f t="shared" si="1601"/>
        <v>4.857778945013979E-2</v>
      </c>
      <c r="LX98" s="31">
        <f t="shared" si="1602"/>
        <v>1.3161090400745572E-3</v>
      </c>
      <c r="LY98" s="139">
        <f t="shared" si="1671"/>
        <v>1.0078160048971445</v>
      </c>
      <c r="LZ98" s="32">
        <f t="shared" si="1603"/>
        <v>82.393431835264536</v>
      </c>
      <c r="MA98" s="33">
        <f t="shared" si="1434"/>
        <v>95.304482603850488</v>
      </c>
      <c r="MB98" s="33">
        <f t="shared" si="1604"/>
        <v>2.2322699675838464</v>
      </c>
      <c r="MC98" s="33">
        <f t="shared" si="1435"/>
        <v>2.5780485855625845</v>
      </c>
      <c r="MD98" s="33">
        <f t="shared" si="1605"/>
        <v>1696.1130853015943</v>
      </c>
      <c r="ME98" s="30">
        <f t="shared" si="1606"/>
        <v>4.8577793868392775E-2</v>
      </c>
      <c r="MF98" s="31">
        <f t="shared" si="1607"/>
        <v>1.3161091597774658E-3</v>
      </c>
      <c r="MG98" s="139">
        <f t="shared" si="1436"/>
        <v>1.0078160056080268</v>
      </c>
      <c r="MH98" s="32">
        <f t="shared" si="1608"/>
        <v>64.115173810083803</v>
      </c>
      <c r="MI98" s="33">
        <f t="shared" si="1437"/>
        <v>74.162021546123938</v>
      </c>
      <c r="MJ98" s="33">
        <f t="shared" si="1609"/>
        <v>1.7370605128916579</v>
      </c>
      <c r="MK98" s="33">
        <f t="shared" si="1438"/>
        <v>2.0061311863385756</v>
      </c>
      <c r="ML98" s="33">
        <f t="shared" si="1610"/>
        <v>1319.8454383333267</v>
      </c>
      <c r="MM98" s="30">
        <f t="shared" si="1611"/>
        <v>4.857778945013979E-2</v>
      </c>
      <c r="MN98" s="31">
        <f t="shared" si="1612"/>
        <v>1.3161090400745574E-3</v>
      </c>
      <c r="MO98" s="139">
        <f t="shared" si="1613"/>
        <v>1.0078160048971445</v>
      </c>
      <c r="MP98" s="34">
        <v>3.1984951762047844</v>
      </c>
      <c r="MQ98" s="35">
        <v>3.7641951762047845</v>
      </c>
      <c r="MR98" s="35">
        <v>2.5887000000000002</v>
      </c>
      <c r="MS98" s="36">
        <v>2.8698000000000001</v>
      </c>
      <c r="MT98" s="34">
        <f t="shared" si="1614"/>
        <v>1.0875374718708588</v>
      </c>
      <c r="MU98" s="35">
        <f t="shared" si="1677"/>
        <v>1.0766496088320443</v>
      </c>
      <c r="MV98" s="35">
        <f t="shared" si="1616"/>
        <v>1.0916443491904326</v>
      </c>
      <c r="MW98" s="36">
        <f t="shared" si="1617"/>
        <v>1.0948896172151685</v>
      </c>
      <c r="MX98" s="41">
        <f t="shared" si="1618"/>
        <v>3.4784833577208882</v>
      </c>
      <c r="MY98" s="271">
        <f t="shared" si="1619"/>
        <v>4.0527192640283491</v>
      </c>
      <c r="MZ98" s="42">
        <f t="shared" si="1620"/>
        <v>2.8259397267492732</v>
      </c>
      <c r="NA98" s="140">
        <f t="shared" si="1621"/>
        <v>3.1421142234840906</v>
      </c>
      <c r="NB98" s="34">
        <f t="shared" si="1622"/>
        <v>1.0874870061155368</v>
      </c>
      <c r="NC98" s="35">
        <f t="shared" si="1678"/>
        <v>1.0765763377078872</v>
      </c>
      <c r="ND98" s="35">
        <f t="shared" si="1624"/>
        <v>1.0916559224542837</v>
      </c>
      <c r="NE98" s="141">
        <f t="shared" si="1679"/>
        <v>1.0949533157897744</v>
      </c>
      <c r="NF98" s="37">
        <f t="shared" si="1626"/>
        <v>3.4783219432459274</v>
      </c>
      <c r="NG98" s="38">
        <f t="shared" si="1680"/>
        <v>4.052443457216242</v>
      </c>
      <c r="NH98" s="38">
        <f t="shared" si="1627"/>
        <v>2.8259696864574044</v>
      </c>
      <c r="NI98" s="39">
        <f t="shared" si="1681"/>
        <v>3.1422970256534946</v>
      </c>
      <c r="NJ98" s="118">
        <f t="shared" si="1628"/>
        <v>1.614144749608748E-4</v>
      </c>
      <c r="NK98" s="118">
        <f t="shared" si="1629"/>
        <v>2.7580681210714886E-4</v>
      </c>
      <c r="NL98" s="118">
        <f t="shared" si="1630"/>
        <v>-2.9959708131244156E-5</v>
      </c>
      <c r="NM98" s="118">
        <f t="shared" si="1631"/>
        <v>-1.8280216940391725E-4</v>
      </c>
      <c r="NN98" s="119">
        <f t="shared" si="1632"/>
        <v>0.31632733919608991</v>
      </c>
      <c r="NO98" s="120">
        <f t="shared" si="1633"/>
        <v>0.58677508903800712</v>
      </c>
      <c r="NP98" s="120">
        <f t="shared" si="1682"/>
        <v>0.33602491759243319</v>
      </c>
      <c r="NQ98" s="120">
        <f t="shared" si="1635"/>
        <v>1.9584908708043101E-2</v>
      </c>
      <c r="NR98" s="120">
        <f>R98*JE98+0.004</f>
        <v>0.25232586360665643</v>
      </c>
      <c r="NS98" s="120">
        <f t="shared" si="1637"/>
        <v>2.5497744923897756E-2</v>
      </c>
      <c r="NT98" s="120">
        <f t="shared" si="1638"/>
        <v>0.73705405341382968</v>
      </c>
      <c r="NU98" s="120">
        <f t="shared" si="1639"/>
        <v>2.9226664142017193E-2</v>
      </c>
      <c r="NV98" s="120">
        <f t="shared" si="1640"/>
        <v>1.0078160048971445E-3</v>
      </c>
      <c r="NW98" s="120">
        <f t="shared" si="1641"/>
        <v>4.4469451866083649E-2</v>
      </c>
      <c r="NX98" s="120">
        <f t="shared" si="1642"/>
        <v>9.2241792864183644E-2</v>
      </c>
      <c r="NY98" s="120">
        <f t="shared" si="1643"/>
        <v>0.85027777022124817</v>
      </c>
      <c r="NZ98" s="120">
        <f t="shared" si="1644"/>
        <v>0.12589970951038196</v>
      </c>
      <c r="OA98" s="120">
        <f t="shared" si="1645"/>
        <v>1.0078160048971445E-4</v>
      </c>
      <c r="OB98" s="120">
        <f t="shared" si="1646"/>
        <v>0.33933164908822261</v>
      </c>
      <c r="OC98" s="121">
        <f t="shared" si="1647"/>
        <v>0.29629790543976048</v>
      </c>
      <c r="OD98" s="4"/>
      <c r="OE98" s="4">
        <f t="shared" si="1441"/>
        <v>24926.56266109</v>
      </c>
      <c r="OF98" s="4"/>
      <c r="OG98" s="4"/>
      <c r="OH98" s="4">
        <f t="shared" si="1442"/>
        <v>325.26566254884131</v>
      </c>
      <c r="OI98" s="4"/>
      <c r="OJ98" s="583">
        <f t="shared" si="1443"/>
        <v>22922.747538041305</v>
      </c>
      <c r="OK98" s="284">
        <f t="shared" si="1444"/>
        <v>1298.4677999999999</v>
      </c>
      <c r="OL98" s="584">
        <f t="shared" si="1683"/>
        <v>5.6645382402137248E-2</v>
      </c>
      <c r="OM98" s="585">
        <f t="shared" si="1672"/>
        <v>2476.44</v>
      </c>
      <c r="ON98" s="284">
        <f t="shared" si="1684"/>
        <v>2600.2620000000002</v>
      </c>
      <c r="OO98" s="33">
        <f t="shared" si="1685"/>
        <v>2.0025617885942189</v>
      </c>
      <c r="OP98" s="586">
        <f t="shared" si="1688"/>
        <v>5.6790495896690212E-2</v>
      </c>
      <c r="OQ98" s="33">
        <f t="shared" si="1445"/>
        <v>0.2301559367342394</v>
      </c>
      <c r="OR98" s="39">
        <f t="shared" si="1446"/>
        <v>0.48248180034089583</v>
      </c>
      <c r="OS98" s="587">
        <f t="shared" si="1689"/>
        <v>22922.747538041305</v>
      </c>
      <c r="OT98" s="284">
        <f t="shared" si="1487"/>
        <v>133.434</v>
      </c>
      <c r="OU98" s="584">
        <f t="shared" si="1687"/>
        <v>5.8210299519532039E-3</v>
      </c>
      <c r="OV98" s="585">
        <f t="shared" si="1674"/>
        <v>226.64999999999998</v>
      </c>
      <c r="OW98" s="284">
        <f t="shared" si="1686"/>
        <v>237.98249999999999</v>
      </c>
      <c r="OX98" s="33">
        <f t="shared" si="1690"/>
        <v>1.7835221907459866</v>
      </c>
      <c r="OY98" s="30">
        <f t="shared" si="1691"/>
        <v>4.5609061403523799E-3</v>
      </c>
      <c r="OZ98" s="33">
        <f>(1+OY98)*MY98-MY98</f>
        <v>1.8484072176431887E-2</v>
      </c>
      <c r="PA98" s="588">
        <f>OZ98+NS98</f>
        <v>4.398181710032964E-2</v>
      </c>
      <c r="PB98" s="32">
        <f t="shared" si="1447"/>
        <v>4.0527192640283491</v>
      </c>
      <c r="PC98" s="589">
        <f t="shared" si="1448"/>
        <v>1.0613514020370425</v>
      </c>
      <c r="PD98" s="590">
        <f t="shared" si="1474"/>
        <v>4.3013592729390195</v>
      </c>
      <c r="PE98" s="591">
        <f t="shared" si="1450"/>
        <v>0.31632733919608991</v>
      </c>
      <c r="PF98" s="592">
        <f t="shared" si="1451"/>
        <v>0.58677508903800712</v>
      </c>
      <c r="PG98" s="592">
        <f t="shared" si="1452"/>
        <v>0.33602491759243319</v>
      </c>
      <c r="PH98" s="592">
        <f t="shared" si="1453"/>
        <v>1.9584908708043101E-2</v>
      </c>
      <c r="PI98" s="593">
        <f t="shared" si="1475"/>
        <v>0.48248180034089583</v>
      </c>
      <c r="PJ98" s="593">
        <f t="shared" si="1476"/>
        <v>4.398181710032964E-2</v>
      </c>
      <c r="PK98" s="592">
        <f t="shared" si="1454"/>
        <v>0.73705405341382968</v>
      </c>
      <c r="PL98" s="592">
        <f t="shared" si="1455"/>
        <v>2.9226664142017193E-2</v>
      </c>
      <c r="PM98" s="592">
        <f t="shared" si="1456"/>
        <v>1.0078160048971445E-3</v>
      </c>
      <c r="PN98" s="592">
        <f t="shared" si="1457"/>
        <v>4.4469451866083649E-2</v>
      </c>
      <c r="PO98" s="592">
        <f t="shared" si="1458"/>
        <v>9.2241792864183644E-2</v>
      </c>
      <c r="PP98" s="592">
        <f t="shared" si="1459"/>
        <v>0.85027777022124817</v>
      </c>
      <c r="PQ98" s="592">
        <f t="shared" si="1460"/>
        <v>0.12589970951038196</v>
      </c>
      <c r="PR98" s="592">
        <f t="shared" si="1461"/>
        <v>1.0078160048971445E-4</v>
      </c>
      <c r="PS98" s="592">
        <f t="shared" si="1462"/>
        <v>0.33933164908822261</v>
      </c>
      <c r="PT98" s="594">
        <f t="shared" si="1463"/>
        <v>0.29629790543976048</v>
      </c>
      <c r="PU98" s="334"/>
      <c r="PV98" s="310">
        <f t="shared" si="1477"/>
        <v>4.3010834661269133</v>
      </c>
      <c r="PW98" s="281">
        <f t="shared" si="1478"/>
        <v>2.7580681210626068E-4</v>
      </c>
      <c r="PX98" s="4"/>
      <c r="QA98" s="133">
        <f t="shared" si="1479"/>
        <v>1427.1904101801535</v>
      </c>
      <c r="QB98" s="323">
        <f t="shared" si="1480"/>
        <v>144.21881497385505</v>
      </c>
      <c r="QC98" s="258"/>
      <c r="QD98" s="323">
        <f t="shared" si="1692"/>
        <v>5656.1399999999994</v>
      </c>
      <c r="QF98" s="133">
        <f t="shared" si="1464"/>
        <v>2728.984610180154</v>
      </c>
      <c r="QH98" s="133">
        <f t="shared" si="1481"/>
        <v>248.76731497385848</v>
      </c>
      <c r="QJ98" s="390">
        <f>'лист 1'!E247</f>
        <v>2476.44</v>
      </c>
      <c r="QK98" s="390">
        <f>'лист 1'!F247</f>
        <v>226.64999999999998</v>
      </c>
      <c r="QM98" s="389">
        <f t="shared" si="1482"/>
        <v>0</v>
      </c>
      <c r="QN98" s="389">
        <f t="shared" si="1483"/>
        <v>0</v>
      </c>
      <c r="QP98" s="4">
        <f t="shared" si="1484"/>
        <v>22922.747538041305</v>
      </c>
      <c r="QQ98" s="4">
        <f t="shared" si="1485"/>
        <v>24329.090238041303</v>
      </c>
      <c r="QS98" s="395">
        <f t="shared" si="1486"/>
        <v>14.918400534640224</v>
      </c>
      <c r="QU98" s="5">
        <v>3</v>
      </c>
    </row>
    <row r="99" spans="1:463" ht="15.05" customHeight="1" x14ac:dyDescent="0.3">
      <c r="A99" s="452">
        <f t="shared" si="1676"/>
        <v>87</v>
      </c>
      <c r="B99" s="25" t="s">
        <v>506</v>
      </c>
      <c r="C99" s="26">
        <v>9</v>
      </c>
      <c r="D99" s="256">
        <v>2315.9299999999998</v>
      </c>
      <c r="E99" s="27">
        <v>2077</v>
      </c>
      <c r="F99" s="28">
        <v>0</v>
      </c>
      <c r="G99" s="311">
        <f t="shared" si="1465"/>
        <v>2077</v>
      </c>
      <c r="H99" s="27">
        <v>238.9</v>
      </c>
      <c r="I99" s="257"/>
      <c r="J99" s="32">
        <v>3.4342299420026556</v>
      </c>
      <c r="K99" s="33">
        <v>3.9225299420026558</v>
      </c>
      <c r="L99" s="33">
        <v>2.6743000000000001</v>
      </c>
      <c r="M99" s="122">
        <v>3.1497000000000002</v>
      </c>
      <c r="N99" s="1">
        <v>0.47539999999999999</v>
      </c>
      <c r="O99" s="2">
        <v>0.7671</v>
      </c>
      <c r="P99" s="2">
        <v>0.2845299420026553</v>
      </c>
      <c r="Q99" s="2">
        <v>1.21E-2</v>
      </c>
      <c r="R99" s="2">
        <v>0.16669999999999999</v>
      </c>
      <c r="S99" s="2">
        <v>2.3E-2</v>
      </c>
      <c r="T99" s="2">
        <v>0.60189999999999999</v>
      </c>
      <c r="U99" s="2">
        <v>2.3999999999999998E-3</v>
      </c>
      <c r="V99" s="2">
        <v>0</v>
      </c>
      <c r="W99" s="2">
        <v>4.9099999999999998E-2</v>
      </c>
      <c r="X99" s="2">
        <v>7.1999999999999995E-2</v>
      </c>
      <c r="Y99" s="2">
        <v>0.67879999999999996</v>
      </c>
      <c r="Z99" s="2">
        <v>0.15340000000000001</v>
      </c>
      <c r="AA99" s="2">
        <v>5.0000000000000001E-4</v>
      </c>
      <c r="AB99" s="2">
        <v>0.33700000000000002</v>
      </c>
      <c r="AC99" s="3">
        <v>0.29859999999999998</v>
      </c>
      <c r="AD99" s="123">
        <v>380.42</v>
      </c>
      <c r="AE99" s="60">
        <v>83.692400000000006</v>
      </c>
      <c r="AF99" s="60">
        <v>256.04282226000004</v>
      </c>
      <c r="AG99" s="60">
        <f t="shared" si="1344"/>
        <v>25.341582290361245</v>
      </c>
      <c r="AH99" s="60">
        <f t="shared" si="1345"/>
        <v>80.126040798044414</v>
      </c>
      <c r="AI99" s="60">
        <v>10.1468598103333</v>
      </c>
      <c r="AJ99" s="60">
        <v>53.312052037357596</v>
      </c>
      <c r="AK99" s="60">
        <f t="shared" si="1346"/>
        <v>1.0313216466626827</v>
      </c>
      <c r="AL99" s="60">
        <f t="shared" si="1347"/>
        <v>31.201838071800207</v>
      </c>
      <c r="AM99" s="60">
        <v>39.180706705384551</v>
      </c>
      <c r="AN99" s="124">
        <v>987.35380897569064</v>
      </c>
      <c r="AO99" s="123">
        <v>663.15</v>
      </c>
      <c r="AP99" s="60">
        <v>145.893</v>
      </c>
      <c r="AQ99" s="60">
        <v>446.33509694999998</v>
      </c>
      <c r="AR99" s="60">
        <f t="shared" si="1348"/>
        <v>44.175569885529299</v>
      </c>
      <c r="AS99" s="60">
        <f t="shared" si="1349"/>
        <v>139.676105239533</v>
      </c>
      <c r="AT99" s="125">
        <v>58.611342511650001</v>
      </c>
      <c r="AU99" s="126">
        <v>0</v>
      </c>
      <c r="AV99" s="60">
        <v>95.921229080700442</v>
      </c>
      <c r="AW99" s="60">
        <f t="shared" si="1350"/>
        <v>1.8555961765661502</v>
      </c>
      <c r="AX99" s="60">
        <f t="shared" si="1351"/>
        <v>56.139625901603388</v>
      </c>
      <c r="AY99" s="60">
        <v>70.495533427117522</v>
      </c>
      <c r="AZ99" s="124">
        <v>1776.4874423633614</v>
      </c>
      <c r="BA99" s="127">
        <v>75</v>
      </c>
      <c r="BB99" s="60">
        <v>382.28749999999997</v>
      </c>
      <c r="BC99" s="60">
        <v>39.867118096980001</v>
      </c>
      <c r="BD99" s="61">
        <v>31.893694477584003</v>
      </c>
      <c r="BE99" s="61">
        <v>7.973423619395998</v>
      </c>
      <c r="BF99" s="60">
        <v>14.950171874999999</v>
      </c>
      <c r="BG99" s="61">
        <v>11.9601375</v>
      </c>
      <c r="BH99" s="61">
        <v>2.9900343749999987</v>
      </c>
      <c r="BI99" s="60">
        <v>31.908649667954538</v>
      </c>
      <c r="BJ99" s="61">
        <f t="shared" si="1352"/>
        <v>18.675111573864417</v>
      </c>
      <c r="BK99" s="60">
        <f t="shared" si="1353"/>
        <v>0.61727282782658055</v>
      </c>
      <c r="BL99" s="60">
        <v>23.450671981996727</v>
      </c>
      <c r="BM99" s="124">
        <v>590.95693394631746</v>
      </c>
      <c r="BN99" s="123">
        <v>10.32</v>
      </c>
      <c r="BO99" s="60">
        <v>2.2704</v>
      </c>
      <c r="BP99" s="60">
        <v>6.9459069600000003</v>
      </c>
      <c r="BQ99" s="60">
        <f t="shared" si="1354"/>
        <v>0.68746419545904003</v>
      </c>
      <c r="BR99" s="60">
        <f t="shared" si="1355"/>
        <v>2.1736521240624</v>
      </c>
      <c r="BS99" s="60">
        <v>1.14972001476667</v>
      </c>
      <c r="BT99" s="60">
        <v>1.5100799691579667</v>
      </c>
      <c r="BU99" s="60">
        <f t="shared" si="1356"/>
        <v>2.9212497003360868E-2</v>
      </c>
      <c r="BV99" s="60">
        <f t="shared" si="1357"/>
        <v>0.88380148338914488</v>
      </c>
      <c r="BW99" s="60">
        <v>1.1098053471962319</v>
      </c>
      <c r="BX99" s="124">
        <v>27.967094749345041</v>
      </c>
      <c r="BY99" s="59">
        <v>256.07</v>
      </c>
      <c r="BZ99" s="60">
        <v>18.693110000000001</v>
      </c>
      <c r="CA99" s="61">
        <f t="shared" si="1358"/>
        <v>10.940479103480001</v>
      </c>
      <c r="CB99" s="61">
        <f t="shared" si="1359"/>
        <v>0.36161821295000002</v>
      </c>
      <c r="CC99" s="60">
        <v>13.7381555</v>
      </c>
      <c r="CD99" s="62">
        <v>346.20151859999999</v>
      </c>
      <c r="CE99" s="123">
        <v>35.299999999999997</v>
      </c>
      <c r="CF99" s="60">
        <v>2.5768999999999997</v>
      </c>
      <c r="CG99" s="61">
        <f t="shared" si="1360"/>
        <v>1.5081771091999998</v>
      </c>
      <c r="CH99" s="61">
        <f t="shared" si="1361"/>
        <v>4.9850130499999999E-2</v>
      </c>
      <c r="CI99" s="60">
        <v>1.893845</v>
      </c>
      <c r="CJ99" s="124">
        <v>47.724893999999999</v>
      </c>
      <c r="CK99" s="128">
        <v>516.69133967302059</v>
      </c>
      <c r="CL99" s="129">
        <v>113.67209472806455</v>
      </c>
      <c r="CM99" s="129">
        <v>54.619828286181601</v>
      </c>
      <c r="CN99" s="130">
        <v>36.8263947558791</v>
      </c>
      <c r="CO99" s="131">
        <f t="shared" si="1489"/>
        <v>17.951026123753266</v>
      </c>
      <c r="CP99" s="129">
        <v>347.75406501094557</v>
      </c>
      <c r="CQ99" s="131">
        <f t="shared" si="1362"/>
        <v>34.418610830393327</v>
      </c>
      <c r="CR99" s="129">
        <v>108.82615710452531</v>
      </c>
      <c r="CS99" s="129">
        <v>75.390306081759604</v>
      </c>
      <c r="CT99" s="131">
        <f t="shared" si="1363"/>
        <v>1.4584254711516396</v>
      </c>
      <c r="CU99" s="131">
        <f t="shared" si="1364"/>
        <v>44.123533659859284</v>
      </c>
      <c r="CV99" s="129">
        <f t="shared" si="1490"/>
        <v>1108.1276337799718</v>
      </c>
      <c r="CW99" s="124">
        <f t="shared" si="1491"/>
        <v>1396.2408185627644</v>
      </c>
      <c r="CX99" s="123">
        <v>4.085700000000001</v>
      </c>
      <c r="CY99" s="60">
        <v>0.29825610000000002</v>
      </c>
      <c r="CZ99" s="60">
        <f t="shared" si="1365"/>
        <v>5.7697642545000011E-3</v>
      </c>
      <c r="DA99" s="60">
        <f t="shared" si="1366"/>
        <v>0.17455975113480002</v>
      </c>
      <c r="DB99" s="60">
        <v>0.219197805</v>
      </c>
      <c r="DC99" s="124">
        <v>5.5237846860000008</v>
      </c>
      <c r="DD99" s="123">
        <v>0</v>
      </c>
      <c r="DE99" s="60">
        <v>0</v>
      </c>
      <c r="DF99" s="60">
        <f t="shared" si="1367"/>
        <v>0</v>
      </c>
      <c r="DG99" s="60">
        <f t="shared" si="1368"/>
        <v>0</v>
      </c>
      <c r="DH99" s="60">
        <v>0</v>
      </c>
      <c r="DI99" s="124">
        <v>0</v>
      </c>
      <c r="DJ99" s="59">
        <v>44.062500361600001</v>
      </c>
      <c r="DK99" s="60">
        <v>9.6937500795520002</v>
      </c>
      <c r="DL99" s="60">
        <v>0.72788095277305309</v>
      </c>
      <c r="DM99" s="60">
        <v>29.656398055875968</v>
      </c>
      <c r="DN99" s="60">
        <f t="shared" si="1369"/>
        <v>2.9352123411822681</v>
      </c>
      <c r="DO99" s="60">
        <f t="shared" si="1370"/>
        <v>9.280673207605826</v>
      </c>
      <c r="DP99" s="60">
        <v>6.1422586498354743</v>
      </c>
      <c r="DQ99" s="60">
        <f t="shared" si="1371"/>
        <v>0.11882199358106725</v>
      </c>
      <c r="DR99" s="60">
        <f t="shared" si="1372"/>
        <v>3.5948674354719086</v>
      </c>
      <c r="DS99" s="60">
        <v>4.5141394049818251</v>
      </c>
      <c r="DT99" s="62">
        <v>113.75631300554198</v>
      </c>
      <c r="DU99" s="123">
        <v>64.290000000000006</v>
      </c>
      <c r="DV99" s="60">
        <v>14.143800000000001</v>
      </c>
      <c r="DW99" s="60">
        <v>43.270577369999998</v>
      </c>
      <c r="DX99" s="60">
        <f t="shared" si="1373"/>
        <v>4.2826621246183798</v>
      </c>
      <c r="DY99" s="60">
        <f t="shared" si="1374"/>
        <v>13.5410944821678</v>
      </c>
      <c r="DZ99" s="60">
        <v>1.2676422329999999</v>
      </c>
      <c r="EA99" s="60">
        <v>0.37405959760000002</v>
      </c>
      <c r="EB99" s="60"/>
      <c r="EC99" s="60">
        <v>9.0042637816438003</v>
      </c>
      <c r="ED99" s="60">
        <f t="shared" si="1375"/>
        <v>0.17418748285589933</v>
      </c>
      <c r="EE99" s="60">
        <f t="shared" si="1376"/>
        <v>5.2699074549551037</v>
      </c>
      <c r="EF99" s="60">
        <v>6.6175171491121905</v>
      </c>
      <c r="EG99" s="124">
        <v>166.76143215762718</v>
      </c>
      <c r="EH99" s="128">
        <v>336.27154928571429</v>
      </c>
      <c r="EI99" s="129">
        <v>73.979740842857112</v>
      </c>
      <c r="EJ99" s="129">
        <v>526.20358257219596</v>
      </c>
      <c r="EK99" s="129">
        <v>226.32857506139786</v>
      </c>
      <c r="EL99" s="129">
        <f t="shared" si="1377"/>
        <v>22.400644388126793</v>
      </c>
      <c r="EM99" s="129">
        <v>70.827264279713845</v>
      </c>
      <c r="EN99" s="129">
        <v>84.883191686638</v>
      </c>
      <c r="EO99" s="129">
        <f t="shared" si="1378"/>
        <v>1.6420653431780121</v>
      </c>
      <c r="EP99" s="129">
        <f t="shared" si="1379"/>
        <v>49.679415832055248</v>
      </c>
      <c r="EQ99" s="129">
        <v>1247.6666394488032</v>
      </c>
      <c r="ER99" s="124">
        <v>1572.059965705492</v>
      </c>
      <c r="ES99" s="123">
        <v>133.41999999999999</v>
      </c>
      <c r="ET99" s="60">
        <v>29.352399999999999</v>
      </c>
      <c r="EU99" s="60">
        <v>89.798731259999997</v>
      </c>
      <c r="EV99" s="60">
        <f t="shared" si="1380"/>
        <v>8.8877396277272407</v>
      </c>
      <c r="EW99" s="60">
        <f t="shared" si="1381"/>
        <v>28.101614960504399</v>
      </c>
      <c r="EX99" s="60">
        <v>10.202112723300001</v>
      </c>
      <c r="EY99" s="60">
        <v>19.182446810780899</v>
      </c>
      <c r="EZ99" s="60">
        <f t="shared" si="1382"/>
        <v>0.3710844335545565</v>
      </c>
      <c r="FA99" s="60">
        <f t="shared" si="1383"/>
        <v>11.226872280052115</v>
      </c>
      <c r="FB99" s="60">
        <v>14.097784539704</v>
      </c>
      <c r="FC99" s="124">
        <v>355.26417040054179</v>
      </c>
      <c r="FD99" s="123">
        <v>0.83333333333333293</v>
      </c>
      <c r="FE99" s="60">
        <v>6.0833333333333302E-2</v>
      </c>
      <c r="FF99" s="60">
        <f t="shared" si="1384"/>
        <v>1.1768208333333328E-3</v>
      </c>
      <c r="FG99" s="60">
        <f t="shared" si="1385"/>
        <v>3.5603803333333316E-2</v>
      </c>
      <c r="FH99" s="60">
        <v>4.4708333333333301E-2</v>
      </c>
      <c r="FI99" s="124">
        <v>1.1266499999999995</v>
      </c>
      <c r="FJ99" s="123">
        <v>577.19125333333398</v>
      </c>
      <c r="FK99" s="60">
        <v>42.1349614933334</v>
      </c>
      <c r="FL99" s="60">
        <f t="shared" si="1386"/>
        <v>0.81510083008853462</v>
      </c>
      <c r="FM99" s="60">
        <f t="shared" si="1387"/>
        <v>24.660244643280251</v>
      </c>
      <c r="FN99" s="60">
        <v>30.9665</v>
      </c>
      <c r="FO99" s="124">
        <v>780.35125779200087</v>
      </c>
      <c r="FP99" s="123">
        <v>458.70533333333424</v>
      </c>
      <c r="FQ99" s="60">
        <v>33.485489333333398</v>
      </c>
      <c r="FR99" s="60">
        <f t="shared" si="1388"/>
        <v>0.64777679115333464</v>
      </c>
      <c r="FS99" s="60">
        <f t="shared" si="1389"/>
        <v>19.59798537114137</v>
      </c>
      <c r="FT99" s="60">
        <v>24.609541133333401</v>
      </c>
      <c r="FU99" s="62">
        <v>620.16043656000124</v>
      </c>
      <c r="FV99" s="132">
        <f t="shared" si="1492"/>
        <v>2621.3229749708089</v>
      </c>
      <c r="FW99" s="133">
        <f t="shared" si="1493"/>
        <v>657.14879390577676</v>
      </c>
      <c r="FX99" s="133">
        <f t="shared" si="1494"/>
        <v>61.804858101337267</v>
      </c>
      <c r="FY99" s="133">
        <f t="shared" si="1495"/>
        <v>382.28749999999997</v>
      </c>
      <c r="FZ99" s="133">
        <f t="shared" si="1496"/>
        <v>256.07</v>
      </c>
      <c r="GA99" s="133">
        <f t="shared" si="1497"/>
        <v>35.299999999999997</v>
      </c>
      <c r="GB99" s="133">
        <f t="shared" si="1498"/>
        <v>4.085700000000001</v>
      </c>
      <c r="GC99" s="133">
        <f t="shared" si="1499"/>
        <v>0</v>
      </c>
      <c r="GD99" s="133">
        <f t="shared" si="1500"/>
        <v>577.19125333333398</v>
      </c>
      <c r="GE99" s="133">
        <f t="shared" si="1501"/>
        <v>458.70533333333424</v>
      </c>
      <c r="GF99" s="133">
        <f t="shared" si="1502"/>
        <v>1446.1321729282197</v>
      </c>
      <c r="GG99" s="134">
        <f t="shared" si="1503"/>
        <v>552.11417467931153</v>
      </c>
      <c r="GH99" s="134">
        <f t="shared" si="1504"/>
        <v>143.12948568339758</v>
      </c>
      <c r="GI99" s="133">
        <f t="shared" si="1505"/>
        <v>474.5040280258284</v>
      </c>
      <c r="GJ99" s="134">
        <f t="shared" si="1506"/>
        <v>338.80866863903714</v>
      </c>
      <c r="GK99" s="135">
        <f t="shared" si="1507"/>
        <v>9.1792804221596498</v>
      </c>
      <c r="GL99" s="132">
        <f t="shared" si="1508"/>
        <v>6974.5526145986396</v>
      </c>
      <c r="GM99" s="136">
        <f t="shared" si="1509"/>
        <v>8787.936294394287</v>
      </c>
      <c r="GN99" s="114">
        <f t="shared" si="1510"/>
        <v>7773.8494452342838</v>
      </c>
      <c r="GO99" s="115">
        <f t="shared" si="1511"/>
        <v>4376.1676336016872</v>
      </c>
      <c r="GP99" s="115">
        <f t="shared" si="1512"/>
        <v>268.44851763108682</v>
      </c>
      <c r="GQ99" s="30">
        <f t="shared" si="1513"/>
        <v>0.56293444636806966</v>
      </c>
      <c r="GR99" s="31">
        <f t="shared" si="1514"/>
        <v>3.4532250659376706E-2</v>
      </c>
      <c r="GS99" s="137">
        <f t="shared" si="1390"/>
        <v>1.093560873373014</v>
      </c>
      <c r="GT99" s="116">
        <f t="shared" si="1515"/>
        <v>8787.936294394287</v>
      </c>
      <c r="GU99" s="115">
        <f t="shared" si="1516"/>
        <v>4425.429731044338</v>
      </c>
      <c r="GV99" s="115">
        <f t="shared" si="1517"/>
        <v>269.78316650068706</v>
      </c>
      <c r="GW99" s="24">
        <f t="shared" si="1518"/>
        <v>0.50358008783783104</v>
      </c>
      <c r="GX99" s="117">
        <f t="shared" si="1519"/>
        <v>3.0699262883002273E-2</v>
      </c>
      <c r="GY99" s="137">
        <f t="shared" si="1391"/>
        <v>1.0836663155847652</v>
      </c>
      <c r="GZ99" s="114">
        <f t="shared" si="1520"/>
        <v>6195.5387023122757</v>
      </c>
      <c r="HA99" s="115">
        <f t="shared" si="1521"/>
        <v>3591.5454126916175</v>
      </c>
      <c r="HB99" s="115">
        <f t="shared" si="1522"/>
        <v>179.18506661561932</v>
      </c>
      <c r="HC99" s="30">
        <f t="shared" si="1523"/>
        <v>0.57969864853740549</v>
      </c>
      <c r="HD99" s="31">
        <f t="shared" si="1524"/>
        <v>2.8921628162655904E-2</v>
      </c>
      <c r="HE99" s="137">
        <f t="shared" si="1392"/>
        <v>1.095318738428207</v>
      </c>
      <c r="HF99" s="114">
        <f t="shared" si="1525"/>
        <v>7182.892511287966</v>
      </c>
      <c r="HG99" s="115">
        <f t="shared" si="1526"/>
        <v>4347.4602520903427</v>
      </c>
      <c r="HH99" s="115">
        <f t="shared" si="1527"/>
        <v>212.41492557626947</v>
      </c>
      <c r="HI99" s="30">
        <f t="shared" si="1528"/>
        <v>0.60525202698749536</v>
      </c>
      <c r="HJ99" s="31">
        <f t="shared" si="1529"/>
        <v>2.9572338057747338E-2</v>
      </c>
      <c r="HK99" s="138">
        <f t="shared" si="1393"/>
        <v>1.0994237477940856</v>
      </c>
      <c r="HL99" s="29">
        <f t="shared" si="1530"/>
        <v>3.7555394947401792</v>
      </c>
      <c r="HM99" s="30">
        <f t="shared" si="1531"/>
        <v>4.2507135700209409</v>
      </c>
      <c r="HN99" s="30">
        <f t="shared" si="1532"/>
        <v>2.9292109021785544</v>
      </c>
      <c r="HO99" s="31">
        <f t="shared" si="1533"/>
        <v>3.4628549784270315</v>
      </c>
      <c r="HR99" s="32">
        <f t="shared" si="1534"/>
        <v>599.93241222121048</v>
      </c>
      <c r="HS99" s="33">
        <f t="shared" si="1394"/>
        <v>693.94182121627421</v>
      </c>
      <c r="HT99" s="33">
        <f t="shared" si="1535"/>
        <v>26.372903937023928</v>
      </c>
      <c r="HU99" s="33">
        <f t="shared" si="1395"/>
        <v>30.458066756868934</v>
      </c>
      <c r="HV99" s="33">
        <f t="shared" si="1536"/>
        <v>783.61413410769092</v>
      </c>
      <c r="HW99" s="30">
        <f t="shared" si="1537"/>
        <v>0.76559672179006755</v>
      </c>
      <c r="HX99" s="31">
        <f t="shared" si="1538"/>
        <v>3.3655472494833201E-2</v>
      </c>
      <c r="HY99" s="139">
        <f t="shared" si="1396"/>
        <v>1.1251822389939532</v>
      </c>
      <c r="HZ99" s="32">
        <f t="shared" si="1539"/>
        <v>1047.9381919921864</v>
      </c>
      <c r="IA99" s="33">
        <f t="shared" si="1397"/>
        <v>1212.1501066773621</v>
      </c>
      <c r="IB99" s="33">
        <f t="shared" si="1540"/>
        <v>46.031166062095451</v>
      </c>
      <c r="IC99" s="33">
        <f t="shared" si="1398"/>
        <v>53.161393685114035</v>
      </c>
      <c r="ID99" s="33">
        <f t="shared" si="1541"/>
        <v>1409.9106685423503</v>
      </c>
      <c r="IE99" s="30">
        <f t="shared" si="1542"/>
        <v>0.7432656659557072</v>
      </c>
      <c r="IF99" s="31">
        <f t="shared" si="1543"/>
        <v>3.2648285518461405E-2</v>
      </c>
      <c r="IG99" s="139">
        <f t="shared" si="1399"/>
        <v>1.1215269492820692</v>
      </c>
      <c r="IH99" s="32">
        <f t="shared" si="1544"/>
        <v>22.783636120114586</v>
      </c>
      <c r="II99" s="33">
        <f t="shared" si="1400"/>
        <v>26.353831900136544</v>
      </c>
      <c r="IJ99" s="33">
        <f t="shared" si="1545"/>
        <v>44.471104805410583</v>
      </c>
      <c r="IK99" s="33">
        <f t="shared" si="1401"/>
        <v>51.359678939768685</v>
      </c>
      <c r="IL99" s="33">
        <f t="shared" si="1546"/>
        <v>469.01343963993452</v>
      </c>
      <c r="IM99" s="30">
        <f t="shared" si="1547"/>
        <v>4.857778945013979E-2</v>
      </c>
      <c r="IN99" s="31">
        <f t="shared" si="1548"/>
        <v>9.4818401876823444E-2</v>
      </c>
      <c r="IO99" s="139">
        <f t="shared" si="1402"/>
        <v>1.0222995100575569</v>
      </c>
      <c r="IP99" s="32">
        <f t="shared" si="1549"/>
        <v>16.320493401090886</v>
      </c>
      <c r="IQ99" s="33">
        <f t="shared" si="1403"/>
        <v>18.877914717041829</v>
      </c>
      <c r="IR99" s="33">
        <f t="shared" si="1550"/>
        <v>0.71667669246240084</v>
      </c>
      <c r="IS99" s="33">
        <f t="shared" si="1404"/>
        <v>0.82768991212482679</v>
      </c>
      <c r="IT99" s="33">
        <f t="shared" si="1551"/>
        <v>22.196106943924637</v>
      </c>
      <c r="IU99" s="30">
        <f t="shared" si="1552"/>
        <v>0.73528630233771775</v>
      </c>
      <c r="IV99" s="31">
        <f t="shared" si="1553"/>
        <v>3.2288396081032789E-2</v>
      </c>
      <c r="IW99" s="139">
        <f t="shared" si="1405"/>
        <v>1.1202208361292723</v>
      </c>
      <c r="IX99" s="32">
        <f t="shared" si="1554"/>
        <v>13.347384506245602</v>
      </c>
      <c r="IY99" s="33">
        <f t="shared" si="1406"/>
        <v>15.438919658374289</v>
      </c>
      <c r="IZ99" s="33">
        <f t="shared" si="1555"/>
        <v>0.36161821295000002</v>
      </c>
      <c r="JA99" s="33">
        <f t="shared" si="1407"/>
        <v>0.41763287413595501</v>
      </c>
      <c r="JB99" s="33">
        <f t="shared" si="1556"/>
        <v>274.76310999999998</v>
      </c>
      <c r="JC99" s="30">
        <f t="shared" si="1557"/>
        <v>4.8577789450139804E-2</v>
      </c>
      <c r="JD99" s="31">
        <f t="shared" si="1558"/>
        <v>1.3161090400745574E-3</v>
      </c>
      <c r="JE99" s="139">
        <f t="shared" si="1559"/>
        <v>1.0078160048971445</v>
      </c>
      <c r="JF99" s="32">
        <f t="shared" si="1560"/>
        <v>1.8399760732239998</v>
      </c>
      <c r="JG99" s="33">
        <f t="shared" si="1408"/>
        <v>2.1283003238982006</v>
      </c>
      <c r="JH99" s="33">
        <f t="shared" si="1561"/>
        <v>4.9850130499999999E-2</v>
      </c>
      <c r="JI99" s="33">
        <f t="shared" si="1409"/>
        <v>5.757191571445E-2</v>
      </c>
      <c r="JJ99" s="33">
        <f t="shared" si="1562"/>
        <v>37.876899999999999</v>
      </c>
      <c r="JK99" s="30">
        <f t="shared" si="1652"/>
        <v>4.857778945013979E-2</v>
      </c>
      <c r="JL99" s="31">
        <f t="shared" si="1653"/>
        <v>1.3161090400745574E-3</v>
      </c>
      <c r="JM99" s="139">
        <f t="shared" si="1654"/>
        <v>1.0078160048971445</v>
      </c>
      <c r="JN99" s="32">
        <f t="shared" si="1563"/>
        <v>816.9620571336344</v>
      </c>
      <c r="JO99" s="33">
        <f t="shared" si="1410"/>
        <v>944.98001148647495</v>
      </c>
      <c r="JP99" s="33">
        <f t="shared" si="1564"/>
        <v>53.828062425298235</v>
      </c>
      <c r="JQ99" s="33">
        <f t="shared" si="1411"/>
        <v>62.166029294976937</v>
      </c>
      <c r="JR99" s="33">
        <f t="shared" si="1565"/>
        <v>1108.1276337799718</v>
      </c>
      <c r="JS99" s="30">
        <f t="shared" si="1566"/>
        <v>0.73724545100176542</v>
      </c>
      <c r="JT99" s="31">
        <f t="shared" si="1567"/>
        <v>4.85756882009011E-2</v>
      </c>
      <c r="JU99" s="139">
        <f t="shared" si="1412"/>
        <v>1.1230507362742963</v>
      </c>
      <c r="JV99" s="32">
        <f t="shared" si="1568"/>
        <v>0.21296289638445601</v>
      </c>
      <c r="JW99" s="33">
        <f t="shared" si="1413"/>
        <v>0.24633418224790027</v>
      </c>
      <c r="JX99" s="33">
        <f t="shared" si="1569"/>
        <v>5.7697642545000011E-3</v>
      </c>
      <c r="JY99" s="33">
        <f t="shared" si="1414"/>
        <v>6.6635007375220514E-3</v>
      </c>
      <c r="JZ99" s="33">
        <f t="shared" si="1570"/>
        <v>4.3839561000000007</v>
      </c>
      <c r="KA99" s="30">
        <f t="shared" si="1571"/>
        <v>4.857778945013979E-2</v>
      </c>
      <c r="KB99" s="31">
        <f t="shared" si="1572"/>
        <v>1.3161090400745574E-3</v>
      </c>
      <c r="KC99" s="139">
        <f t="shared" si="1415"/>
        <v>1.0078160048971445</v>
      </c>
      <c r="KD99" s="32">
        <f t="shared" si="1573"/>
        <v>0</v>
      </c>
      <c r="KE99" s="33">
        <f t="shared" si="1416"/>
        <v>0</v>
      </c>
      <c r="KF99" s="33">
        <f t="shared" si="1574"/>
        <v>0</v>
      </c>
      <c r="KG99" s="33">
        <f t="shared" si="1417"/>
        <v>0</v>
      </c>
      <c r="KH99" s="33">
        <f t="shared" si="1575"/>
        <v>0</v>
      </c>
      <c r="KI99" s="30"/>
      <c r="KJ99" s="31"/>
      <c r="KK99" s="139"/>
      <c r="KL99" s="32">
        <f t="shared" si="1578"/>
        <v>69.46441002570684</v>
      </c>
      <c r="KM99" s="33">
        <f t="shared" si="1419"/>
        <v>80.349483076735112</v>
      </c>
      <c r="KN99" s="33">
        <f t="shared" si="1579"/>
        <v>3.0540343347633354</v>
      </c>
      <c r="KO99" s="33">
        <f t="shared" si="1420"/>
        <v>3.5271042532181762</v>
      </c>
      <c r="KP99" s="33">
        <f t="shared" si="1580"/>
        <v>90.282788099636505</v>
      </c>
      <c r="KQ99" s="30">
        <f t="shared" si="1581"/>
        <v>0.76940922503462783</v>
      </c>
      <c r="KR99" s="31">
        <f t="shared" si="1582"/>
        <v>3.3827426013836537E-2</v>
      </c>
      <c r="KS99" s="139">
        <f t="shared" si="1421"/>
        <v>1.1258062938524696</v>
      </c>
      <c r="KT99" s="32">
        <f t="shared" si="1583"/>
        <v>101.38322236328995</v>
      </c>
      <c r="KU99" s="33">
        <f t="shared" si="1422"/>
        <v>117.26997330761749</v>
      </c>
      <c r="KV99" s="33">
        <f t="shared" si="1584"/>
        <v>4.4568496074742789</v>
      </c>
      <c r="KW99" s="33">
        <f t="shared" si="1423"/>
        <v>5.1472156116720447</v>
      </c>
      <c r="KX99" s="33">
        <f t="shared" si="1585"/>
        <v>132.3503429822438</v>
      </c>
      <c r="KY99" s="30">
        <f t="shared" si="1586"/>
        <v>0.76602160658466578</v>
      </c>
      <c r="KZ99" s="31">
        <f t="shared" si="1587"/>
        <v>3.3674635872097534E-2</v>
      </c>
      <c r="LA99" s="139">
        <f t="shared" si="1424"/>
        <v>1.1252517868484051</v>
      </c>
      <c r="LB99" s="32">
        <f t="shared" si="1588"/>
        <v>557.26943986492972</v>
      </c>
      <c r="LC99" s="33">
        <f t="shared" si="1425"/>
        <v>644.59356109176429</v>
      </c>
      <c r="LD99" s="33">
        <f t="shared" si="1589"/>
        <v>24.042709731304804</v>
      </c>
      <c r="LE99" s="33">
        <f t="shared" si="1426"/>
        <v>27.766925468683919</v>
      </c>
      <c r="LF99" s="33">
        <f t="shared" si="1590"/>
        <v>1247.6666394488032</v>
      </c>
      <c r="LG99" s="30">
        <f t="shared" si="1591"/>
        <v>0.44664930699046457</v>
      </c>
      <c r="LH99" s="31">
        <f t="shared" si="1592"/>
        <v>1.927013913101535E-2</v>
      </c>
      <c r="LI99" s="139">
        <f t="shared" si="1427"/>
        <v>1.0729748909568002</v>
      </c>
      <c r="LJ99" s="32">
        <f t="shared" si="1593"/>
        <v>210.75315443347893</v>
      </c>
      <c r="LK99" s="33">
        <f t="shared" si="1428"/>
        <v>243.77817373320508</v>
      </c>
      <c r="LL99" s="33">
        <f t="shared" si="1594"/>
        <v>9.258824061281798</v>
      </c>
      <c r="LM99" s="33">
        <f t="shared" si="1429"/>
        <v>10.693015908374349</v>
      </c>
      <c r="LN99" s="33">
        <f t="shared" si="1595"/>
        <v>281.95569079408079</v>
      </c>
      <c r="LO99" s="30">
        <f t="shared" si="1596"/>
        <v>0.74746905742504466</v>
      </c>
      <c r="LP99" s="31">
        <f t="shared" si="1597"/>
        <v>3.283786908221599E-2</v>
      </c>
      <c r="LQ99" s="139">
        <f t="shared" si="1430"/>
        <v>1.1222149872193399</v>
      </c>
      <c r="LR99" s="32">
        <f t="shared" si="1598"/>
        <v>4.3436640066666643E-2</v>
      </c>
      <c r="LS99" s="33">
        <f t="shared" si="1431"/>
        <v>5.0243161565113312E-2</v>
      </c>
      <c r="LT99" s="33">
        <f t="shared" si="1599"/>
        <v>1.1768208333333328E-3</v>
      </c>
      <c r="LU99" s="33">
        <f t="shared" si="1432"/>
        <v>1.359110380416666E-3</v>
      </c>
      <c r="LV99" s="33">
        <f t="shared" si="1600"/>
        <v>0.89416666666666633</v>
      </c>
      <c r="LW99" s="30">
        <f t="shared" si="1601"/>
        <v>4.857778945013979E-2</v>
      </c>
      <c r="LX99" s="31">
        <f t="shared" si="1602"/>
        <v>1.3161090400745572E-3</v>
      </c>
      <c r="LY99" s="139">
        <f t="shared" si="1671"/>
        <v>1.0078160048971445</v>
      </c>
      <c r="LZ99" s="32">
        <f t="shared" si="1603"/>
        <v>30.085498464801905</v>
      </c>
      <c r="MA99" s="33">
        <f t="shared" si="1434"/>
        <v>34.799896074236365</v>
      </c>
      <c r="MB99" s="33">
        <f t="shared" si="1604"/>
        <v>0.81510083008853462</v>
      </c>
      <c r="MC99" s="33">
        <f t="shared" si="1435"/>
        <v>0.94135994866924866</v>
      </c>
      <c r="MD99" s="33">
        <f t="shared" si="1605"/>
        <v>619.32639507301656</v>
      </c>
      <c r="ME99" s="30">
        <f t="shared" si="1606"/>
        <v>4.8577775312248599E-2</v>
      </c>
      <c r="MF99" s="31">
        <f t="shared" si="1607"/>
        <v>1.3161086570392933E-3</v>
      </c>
      <c r="MG99" s="139">
        <f t="shared" si="1436"/>
        <v>1.0078160026224048</v>
      </c>
      <c r="MH99" s="32">
        <f t="shared" si="1608"/>
        <v>23.909542152792472</v>
      </c>
      <c r="MI99" s="33">
        <f t="shared" si="1437"/>
        <v>27.656167408135055</v>
      </c>
      <c r="MJ99" s="33">
        <f t="shared" si="1609"/>
        <v>0.64777679115333464</v>
      </c>
      <c r="MK99" s="33">
        <f t="shared" si="1438"/>
        <v>0.74811741610298621</v>
      </c>
      <c r="ML99" s="33">
        <f t="shared" si="1610"/>
        <v>492.1908226666676</v>
      </c>
      <c r="MM99" s="30">
        <f t="shared" si="1611"/>
        <v>4.8577789450139797E-2</v>
      </c>
      <c r="MN99" s="31">
        <f t="shared" si="1612"/>
        <v>1.3161090400745574E-3</v>
      </c>
      <c r="MO99" s="139">
        <f t="shared" si="1613"/>
        <v>1.0078160048971445</v>
      </c>
      <c r="MP99" s="34">
        <v>3.4342299420026556</v>
      </c>
      <c r="MQ99" s="35">
        <v>3.9225299420026558</v>
      </c>
      <c r="MR99" s="35">
        <v>2.6743000000000001</v>
      </c>
      <c r="MS99" s="36">
        <v>3.1497000000000002</v>
      </c>
      <c r="MT99" s="34">
        <f t="shared" si="1614"/>
        <v>1.093560873373014</v>
      </c>
      <c r="MU99" s="35">
        <f t="shared" si="1677"/>
        <v>1.0836663155847652</v>
      </c>
      <c r="MV99" s="35">
        <f t="shared" si="1616"/>
        <v>1.095318738428207</v>
      </c>
      <c r="MW99" s="36">
        <f t="shared" si="1617"/>
        <v>1.0994237477940856</v>
      </c>
      <c r="MX99" s="41">
        <f t="shared" si="1618"/>
        <v>3.7555394947401792</v>
      </c>
      <c r="MY99" s="271">
        <f t="shared" si="1619"/>
        <v>4.2507135700209409</v>
      </c>
      <c r="MZ99" s="42">
        <f t="shared" si="1620"/>
        <v>2.9292109021785544</v>
      </c>
      <c r="NA99" s="140">
        <f t="shared" si="1621"/>
        <v>3.4628549784270315</v>
      </c>
      <c r="NB99" s="34">
        <f t="shared" si="1622"/>
        <v>1.0936843965691261</v>
      </c>
      <c r="NC99" s="35">
        <f t="shared" si="1678"/>
        <v>1.0837597978461004</v>
      </c>
      <c r="ND99" s="35">
        <f t="shared" si="1624"/>
        <v>1.0953061530400681</v>
      </c>
      <c r="NE99" s="141">
        <f t="shared" si="1679"/>
        <v>1.0998155003628216</v>
      </c>
      <c r="NF99" s="37">
        <f t="shared" si="1626"/>
        <v>3.755963701798799</v>
      </c>
      <c r="NG99" s="38">
        <f t="shared" si="1680"/>
        <v>4.2510802569900745</v>
      </c>
      <c r="NH99" s="38">
        <f t="shared" si="1627"/>
        <v>2.9291772450750542</v>
      </c>
      <c r="NI99" s="39">
        <f t="shared" si="1681"/>
        <v>3.4640888814927795</v>
      </c>
      <c r="NJ99" s="118">
        <f t="shared" si="1628"/>
        <v>-4.2420705861978547E-4</v>
      </c>
      <c r="NK99" s="118">
        <f t="shared" si="1629"/>
        <v>-3.6668696913366716E-4</v>
      </c>
      <c r="NL99" s="118">
        <f t="shared" si="1630"/>
        <v>3.3657103500228658E-5</v>
      </c>
      <c r="NM99" s="118">
        <f t="shared" si="1631"/>
        <v>-1.2339030657479988E-3</v>
      </c>
      <c r="NN99" s="119">
        <f t="shared" si="1632"/>
        <v>0.53491163641772532</v>
      </c>
      <c r="NO99" s="120">
        <f t="shared" si="1633"/>
        <v>0.86032332279427526</v>
      </c>
      <c r="NP99" s="120">
        <f>P99*IO99+0.001</f>
        <v>0.29187482030601958</v>
      </c>
      <c r="NQ99" s="120">
        <f t="shared" si="1635"/>
        <v>1.3554672117164194E-2</v>
      </c>
      <c r="NR99" s="120">
        <f>R99*JE99+0.003</f>
        <v>0.17100292801635397</v>
      </c>
      <c r="NS99" s="120">
        <f t="shared" si="1637"/>
        <v>2.3179768112634322E-2</v>
      </c>
      <c r="NT99" s="120">
        <f t="shared" si="1638"/>
        <v>0.67596423816349893</v>
      </c>
      <c r="NU99" s="120">
        <f t="shared" si="1639"/>
        <v>2.4187584117531468E-3</v>
      </c>
      <c r="NV99" s="120">
        <f t="shared" si="1640"/>
        <v>0</v>
      </c>
      <c r="NW99" s="120">
        <f t="shared" si="1641"/>
        <v>5.527708902815625E-2</v>
      </c>
      <c r="NX99" s="120">
        <f t="shared" si="1642"/>
        <v>8.1018128653085164E-2</v>
      </c>
      <c r="NY99" s="120">
        <f t="shared" si="1643"/>
        <v>0.72833535598147592</v>
      </c>
      <c r="NZ99" s="120">
        <f t="shared" si="1644"/>
        <v>0.17214777903944675</v>
      </c>
      <c r="OA99" s="120">
        <f t="shared" si="1645"/>
        <v>5.0390800244857223E-4</v>
      </c>
      <c r="OB99" s="120">
        <f t="shared" si="1646"/>
        <v>0.33963399288375046</v>
      </c>
      <c r="OC99" s="121">
        <f t="shared" si="1647"/>
        <v>0.30093385906228731</v>
      </c>
      <c r="OD99" s="4"/>
      <c r="OE99" s="4">
        <f t="shared" si="1441"/>
        <v>8828.7320849334938</v>
      </c>
      <c r="OF99" s="4"/>
      <c r="OG99" s="4"/>
      <c r="OH99" s="4">
        <f t="shared" si="1442"/>
        <v>699.78848453045669</v>
      </c>
      <c r="OI99" s="4"/>
      <c r="OJ99" s="583">
        <f t="shared" si="1443"/>
        <v>8828.7320849334938</v>
      </c>
      <c r="OK99" s="284">
        <f t="shared" si="1444"/>
        <v>322.64819999999997</v>
      </c>
      <c r="OL99" s="584">
        <f>OK99/OJ99</f>
        <v>3.654524759570054E-2</v>
      </c>
      <c r="OM99" s="585">
        <f t="shared" si="1672"/>
        <v>615.36</v>
      </c>
      <c r="ON99" s="284">
        <f>OM99*1.05</f>
        <v>646.12800000000004</v>
      </c>
      <c r="OO99" s="33">
        <f>ON99/OK99</f>
        <v>2.0025774202366544</v>
      </c>
      <c r="OP99" s="586">
        <f t="shared" si="1688"/>
        <v>3.6639440056407242E-2</v>
      </c>
      <c r="OQ99" s="33">
        <f t="shared" si="1445"/>
        <v>0.15574376504573895</v>
      </c>
      <c r="OR99" s="39">
        <f t="shared" si="1446"/>
        <v>0.32674669306209292</v>
      </c>
      <c r="OS99" s="587">
        <f t="shared" si="1689"/>
        <v>8828.7320849334938</v>
      </c>
      <c r="OT99" s="284">
        <f t="shared" si="1487"/>
        <v>44.477999999999994</v>
      </c>
      <c r="OU99" s="584">
        <f>OT99/OS99</f>
        <v>5.0378694893124104E-3</v>
      </c>
      <c r="OV99" s="585">
        <f t="shared" si="1674"/>
        <v>75.55</v>
      </c>
      <c r="OW99" s="284">
        <f>OV99*1.05+0.001</f>
        <v>79.328500000000005</v>
      </c>
      <c r="OX99" s="33">
        <f t="shared" si="1690"/>
        <v>1.783544673771303</v>
      </c>
      <c r="OY99" s="30">
        <f t="shared" si="1691"/>
        <v>3.9473958055056936E-3</v>
      </c>
      <c r="OZ99" s="33">
        <f>(1+OY99)*MY99-MY99</f>
        <v>1.6779248916706457E-2</v>
      </c>
      <c r="PA99" s="588">
        <f>OZ99+NS99</f>
        <v>3.9959017029340779E-2</v>
      </c>
      <c r="PB99" s="32">
        <f t="shared" si="1447"/>
        <v>4.2507135700209409</v>
      </c>
      <c r="PC99" s="589">
        <f t="shared" si="1448"/>
        <v>1.040586835861913</v>
      </c>
      <c r="PD99" s="590">
        <f t="shared" si="1474"/>
        <v>4.4232365839833871</v>
      </c>
      <c r="PE99" s="591">
        <f t="shared" si="1450"/>
        <v>0.53491163641772532</v>
      </c>
      <c r="PF99" s="592">
        <f t="shared" si="1451"/>
        <v>0.86032332279427526</v>
      </c>
      <c r="PG99" s="592">
        <f t="shared" si="1452"/>
        <v>0.29187482030601958</v>
      </c>
      <c r="PH99" s="592">
        <f t="shared" si="1453"/>
        <v>1.3554672117164194E-2</v>
      </c>
      <c r="PI99" s="593">
        <f>OR99+0.002</f>
        <v>0.32874669306209292</v>
      </c>
      <c r="PJ99" s="593">
        <f t="shared" si="1476"/>
        <v>3.9959017029340779E-2</v>
      </c>
      <c r="PK99" s="592">
        <f t="shared" si="1454"/>
        <v>0.67596423816349893</v>
      </c>
      <c r="PL99" s="592">
        <f t="shared" si="1455"/>
        <v>2.4187584117531468E-3</v>
      </c>
      <c r="PM99" s="592">
        <f t="shared" si="1456"/>
        <v>0</v>
      </c>
      <c r="PN99" s="592">
        <f t="shared" si="1457"/>
        <v>5.527708902815625E-2</v>
      </c>
      <c r="PO99" s="592">
        <f t="shared" si="1458"/>
        <v>8.1018128653085164E-2</v>
      </c>
      <c r="PP99" s="592">
        <f t="shared" si="1459"/>
        <v>0.72833535598147592</v>
      </c>
      <c r="PQ99" s="592">
        <f t="shared" si="1460"/>
        <v>0.17214777903944675</v>
      </c>
      <c r="PR99" s="592">
        <f t="shared" si="1461"/>
        <v>5.0390800244857223E-4</v>
      </c>
      <c r="PS99" s="592">
        <f t="shared" si="1462"/>
        <v>0.33963399288375046</v>
      </c>
      <c r="PT99" s="594">
        <f t="shared" si="1463"/>
        <v>0.30093385906228731</v>
      </c>
      <c r="PU99" s="334"/>
      <c r="PV99" s="310">
        <f t="shared" si="1477"/>
        <v>4.4256032709525206</v>
      </c>
      <c r="PW99" s="281">
        <f t="shared" si="1478"/>
        <v>-2.3666869691334469E-3</v>
      </c>
      <c r="PX99" s="4"/>
      <c r="QA99" s="133">
        <f t="shared" si="1479"/>
        <v>355.17308148996722</v>
      </c>
      <c r="QB99" s="323">
        <f t="shared" si="1480"/>
        <v>48.144378369941485</v>
      </c>
      <c r="QC99" s="258"/>
      <c r="QD99" s="323">
        <f t="shared" si="1692"/>
        <v>2077</v>
      </c>
      <c r="QF99" s="133">
        <f t="shared" si="1464"/>
        <v>682.80688148996694</v>
      </c>
      <c r="QH99" s="133">
        <f t="shared" si="1481"/>
        <v>82.994878369940793</v>
      </c>
      <c r="QJ99" s="390">
        <f>'лист 1'!E156</f>
        <v>615.36</v>
      </c>
      <c r="QK99" s="390">
        <f>'лист 1'!F156</f>
        <v>75.55</v>
      </c>
      <c r="QM99" s="389">
        <f t="shared" si="1482"/>
        <v>0</v>
      </c>
      <c r="QN99" s="389">
        <f t="shared" si="1483"/>
        <v>0</v>
      </c>
      <c r="QP99" s="4">
        <f t="shared" si="1484"/>
        <v>8828.7320849334938</v>
      </c>
      <c r="QQ99" s="4">
        <f t="shared" si="1485"/>
        <v>9187.0623849334952</v>
      </c>
      <c r="QS99" s="395">
        <f t="shared" si="1486"/>
        <v>10.351380837746778</v>
      </c>
      <c r="QU99" s="5">
        <v>2</v>
      </c>
    </row>
    <row r="100" spans="1:463" ht="15.05" customHeight="1" x14ac:dyDescent="0.3">
      <c r="A100" s="452">
        <f t="shared" si="1676"/>
        <v>88</v>
      </c>
      <c r="B100" s="25" t="s">
        <v>517</v>
      </c>
      <c r="C100" s="26">
        <v>9</v>
      </c>
      <c r="D100" s="256">
        <v>4198.3</v>
      </c>
      <c r="E100" s="27">
        <v>4198.3</v>
      </c>
      <c r="F100" s="28">
        <v>460.2</v>
      </c>
      <c r="G100" s="311">
        <f t="shared" si="1465"/>
        <v>3738.1000000000004</v>
      </c>
      <c r="H100" s="27"/>
      <c r="I100" s="257"/>
      <c r="J100" s="32">
        <v>3.3005941699857919</v>
      </c>
      <c r="K100" s="33">
        <v>3.8692941699857921</v>
      </c>
      <c r="L100" s="33">
        <v>2.6226000000000003</v>
      </c>
      <c r="M100" s="122">
        <v>2.9835000000000003</v>
      </c>
      <c r="N100" s="1">
        <v>0.3609</v>
      </c>
      <c r="O100" s="2">
        <v>0.56910000000000005</v>
      </c>
      <c r="P100" s="2">
        <v>0.31709416998579176</v>
      </c>
      <c r="Q100" s="2">
        <v>1.32E-2</v>
      </c>
      <c r="R100" s="2">
        <v>0.2485</v>
      </c>
      <c r="S100" s="2">
        <v>2.5499999999999998E-2</v>
      </c>
      <c r="T100" s="2">
        <v>0.65690000000000004</v>
      </c>
      <c r="U100" s="2">
        <v>1.03E-2</v>
      </c>
      <c r="V100" s="2">
        <v>4.0000000000000002E-4</v>
      </c>
      <c r="W100" s="2">
        <v>3.8399999999999997E-2</v>
      </c>
      <c r="X100" s="2">
        <v>7.7600000000000002E-2</v>
      </c>
      <c r="Y100" s="2">
        <v>0.76749999999999996</v>
      </c>
      <c r="Z100" s="2">
        <v>0.1517</v>
      </c>
      <c r="AA100" s="2">
        <v>2.0000000000000001E-4</v>
      </c>
      <c r="AB100" s="2">
        <v>0.33729999999999999</v>
      </c>
      <c r="AC100" s="3">
        <v>0.29470000000000002</v>
      </c>
      <c r="AD100" s="123">
        <v>584.42999999999995</v>
      </c>
      <c r="AE100" s="60">
        <v>128.5746</v>
      </c>
      <c r="AF100" s="60">
        <v>393.35236478999997</v>
      </c>
      <c r="AG100" s="60">
        <f t="shared" si="1344"/>
        <v>38.931656952725461</v>
      </c>
      <c r="AH100" s="60">
        <f t="shared" si="1345"/>
        <v>123.09568903738258</v>
      </c>
      <c r="AI100" s="60">
        <v>14.4316367502083</v>
      </c>
      <c r="AJ100" s="60">
        <v>81.81756798337365</v>
      </c>
      <c r="AK100" s="60">
        <f t="shared" si="1346"/>
        <v>1.5827608526383634</v>
      </c>
      <c r="AL100" s="60">
        <f t="shared" si="1347"/>
        <v>47.885204378493128</v>
      </c>
      <c r="AM100" s="60">
        <v>60.130308476179096</v>
      </c>
      <c r="AN100" s="124">
        <v>1515.2837735997132</v>
      </c>
      <c r="AO100" s="123">
        <v>892.03</v>
      </c>
      <c r="AP100" s="60">
        <v>196.2466</v>
      </c>
      <c r="AQ100" s="60">
        <v>600.38346759000001</v>
      </c>
      <c r="AR100" s="60">
        <f t="shared" si="1348"/>
        <v>59.422353321252665</v>
      </c>
      <c r="AS100" s="60">
        <f t="shared" si="1349"/>
        <v>187.8840023476146</v>
      </c>
      <c r="AT100" s="125">
        <v>78.483503101791698</v>
      </c>
      <c r="AU100" s="126">
        <v>7.1786407903945628</v>
      </c>
      <c r="AV100" s="60">
        <v>129.00148066050079</v>
      </c>
      <c r="AW100" s="60">
        <f t="shared" si="1350"/>
        <v>2.4955336433773878</v>
      </c>
      <c r="AX100" s="60">
        <f t="shared" si="1351"/>
        <v>75.500438583209984</v>
      </c>
      <c r="AY100" s="60">
        <v>94.807252567614626</v>
      </c>
      <c r="AZ100" s="124">
        <v>2389.1427647038886</v>
      </c>
      <c r="BA100" s="127">
        <v>169</v>
      </c>
      <c r="BB100" s="60">
        <v>861.42116666666652</v>
      </c>
      <c r="BC100" s="60">
        <v>89.833906111861594</v>
      </c>
      <c r="BD100" s="61">
        <v>71.867124889489276</v>
      </c>
      <c r="BE100" s="61">
        <v>17.966781222372319</v>
      </c>
      <c r="BF100" s="60">
        <v>33.687720624999997</v>
      </c>
      <c r="BG100" s="61">
        <v>26.950176499999998</v>
      </c>
      <c r="BH100" s="61">
        <v>6.7375441249999994</v>
      </c>
      <c r="BI100" s="60">
        <v>71.900823918457547</v>
      </c>
      <c r="BJ100" s="61">
        <f t="shared" si="1352"/>
        <v>42.081251413107815</v>
      </c>
      <c r="BK100" s="60">
        <f t="shared" si="1353"/>
        <v>1.3909214387025612</v>
      </c>
      <c r="BL100" s="60">
        <v>52.842180866099284</v>
      </c>
      <c r="BM100" s="124">
        <v>1331.6229578257019</v>
      </c>
      <c r="BN100" s="123">
        <v>20.399999999999999</v>
      </c>
      <c r="BO100" s="60">
        <v>4.4879999999999995</v>
      </c>
      <c r="BP100" s="60">
        <v>13.730281199999999</v>
      </c>
      <c r="BQ100" s="60">
        <f t="shared" si="1354"/>
        <v>1.3589408514888</v>
      </c>
      <c r="BR100" s="60">
        <f t="shared" si="1355"/>
        <v>4.2967541987279994</v>
      </c>
      <c r="BS100" s="60">
        <v>2.3761562195833301</v>
      </c>
      <c r="BT100" s="60">
        <v>2.9925939316295826</v>
      </c>
      <c r="BU100" s="60">
        <f t="shared" si="1356"/>
        <v>5.7891729607374279E-2</v>
      </c>
      <c r="BV100" s="60">
        <f t="shared" si="1357"/>
        <v>1.7514694651769827</v>
      </c>
      <c r="BW100" s="60">
        <v>2.1993515675606456</v>
      </c>
      <c r="BX100" s="124">
        <v>55.423659502528274</v>
      </c>
      <c r="BY100" s="59">
        <v>687.02</v>
      </c>
      <c r="BZ100" s="60">
        <v>50.152459999999998</v>
      </c>
      <c r="CA100" s="61">
        <f t="shared" si="1358"/>
        <v>29.352629959279998</v>
      </c>
      <c r="CB100" s="61">
        <f t="shared" si="1359"/>
        <v>0.97019933869999997</v>
      </c>
      <c r="CC100" s="60">
        <v>36.858623000000001</v>
      </c>
      <c r="CD100" s="62">
        <v>928.83729959999994</v>
      </c>
      <c r="CE100" s="123">
        <v>70.599999999999994</v>
      </c>
      <c r="CF100" s="60">
        <v>5.1537999999999995</v>
      </c>
      <c r="CG100" s="61">
        <f t="shared" si="1360"/>
        <v>3.0163542183999996</v>
      </c>
      <c r="CH100" s="61">
        <f t="shared" si="1361"/>
        <v>9.9700260999999998E-2</v>
      </c>
      <c r="CI100" s="60">
        <v>3.78769</v>
      </c>
      <c r="CJ100" s="124">
        <v>95.449787999999998</v>
      </c>
      <c r="CK100" s="128">
        <v>1020.8861983087756</v>
      </c>
      <c r="CL100" s="129">
        <v>224.59496362793061</v>
      </c>
      <c r="CM100" s="129">
        <v>103.85819938765215</v>
      </c>
      <c r="CN100" s="130">
        <v>66.75860371583218</v>
      </c>
      <c r="CO100" s="131">
        <f t="shared" ref="CO100:CO106" si="1693">CN100*0.48745</f>
        <v>32.541481381282395</v>
      </c>
      <c r="CP100" s="129">
        <v>687.11051843031623</v>
      </c>
      <c r="CQ100" s="131">
        <f t="shared" si="1362"/>
        <v>68.006076451122127</v>
      </c>
      <c r="CR100" s="129">
        <v>215.02436563758317</v>
      </c>
      <c r="CS100" s="129">
        <v>148.66084122209111</v>
      </c>
      <c r="CT100" s="131">
        <f t="shared" si="1363"/>
        <v>2.8758439734413526</v>
      </c>
      <c r="CU100" s="131">
        <f t="shared" si="1364"/>
        <v>87.006433220370823</v>
      </c>
      <c r="CV100" s="129">
        <f t="shared" ref="CV100:CV106" si="1694">CK100+CL100+CM100+CP100+CS100</f>
        <v>2185.1107209767656</v>
      </c>
      <c r="CW100" s="124">
        <f t="shared" ref="CW100:CW106" si="1695">CV100*1.05*1.2</f>
        <v>2753.2395084307245</v>
      </c>
      <c r="CX100" s="123">
        <v>32.064800000000005</v>
      </c>
      <c r="CY100" s="60">
        <v>2.3407304</v>
      </c>
      <c r="CZ100" s="60">
        <f t="shared" si="1365"/>
        <v>4.5281429588000001E-2</v>
      </c>
      <c r="DA100" s="60">
        <f t="shared" si="1366"/>
        <v>1.3699545997472</v>
      </c>
      <c r="DB100" s="60">
        <v>1.7202765200000001</v>
      </c>
      <c r="DC100" s="124">
        <v>43.350968303999998</v>
      </c>
      <c r="DD100" s="123">
        <v>1.044</v>
      </c>
      <c r="DE100" s="60">
        <v>7.6212000000000002E-2</v>
      </c>
      <c r="DF100" s="60">
        <f t="shared" si="1367"/>
        <v>1.4743211400000001E-3</v>
      </c>
      <c r="DG100" s="60">
        <f t="shared" si="1368"/>
        <v>4.4604444816000004E-2</v>
      </c>
      <c r="DH100" s="60">
        <v>5.6010600000000001E-2</v>
      </c>
      <c r="DI100" s="124">
        <v>1.41146712</v>
      </c>
      <c r="DJ100" s="59">
        <v>62.410942503839998</v>
      </c>
      <c r="DK100" s="60">
        <v>13.7304073508448</v>
      </c>
      <c r="DL100" s="60">
        <v>1.0278998724004729</v>
      </c>
      <c r="DM100" s="60">
        <v>42.005872085037019</v>
      </c>
      <c r="DN100" s="60">
        <f t="shared" si="1369"/>
        <v>4.1574891837444543</v>
      </c>
      <c r="DO100" s="60">
        <f t="shared" si="1370"/>
        <v>13.145317610291485</v>
      </c>
      <c r="DP100" s="60">
        <v>8.6997838922849269</v>
      </c>
      <c r="DQ100" s="60">
        <f t="shared" si="1371"/>
        <v>0.16829731939625192</v>
      </c>
      <c r="DR100" s="60">
        <f t="shared" si="1372"/>
        <v>5.0917051190698146</v>
      </c>
      <c r="DS100" s="60">
        <v>6.3937452852203611</v>
      </c>
      <c r="DT100" s="62">
        <v>161.12238118755309</v>
      </c>
      <c r="DU100" s="123">
        <v>125.35</v>
      </c>
      <c r="DV100" s="60">
        <v>27.577000000000002</v>
      </c>
      <c r="DW100" s="60">
        <v>84.367193549999996</v>
      </c>
      <c r="DX100" s="60">
        <f t="shared" si="1373"/>
        <v>8.3501586144176994</v>
      </c>
      <c r="DY100" s="60">
        <f t="shared" si="1374"/>
        <v>26.401869549536997</v>
      </c>
      <c r="DZ100" s="60">
        <v>2.4488543137500001</v>
      </c>
      <c r="EA100" s="60">
        <v>1.2255846911749999</v>
      </c>
      <c r="EB100" s="60"/>
      <c r="EC100" s="60">
        <v>17.590710176509525</v>
      </c>
      <c r="ED100" s="60">
        <f t="shared" si="1375"/>
        <v>0.34029228836457676</v>
      </c>
      <c r="EE100" s="60">
        <f t="shared" si="1376"/>
        <v>10.295279763585377</v>
      </c>
      <c r="EF100" s="60">
        <v>12.927967136571727</v>
      </c>
      <c r="EG100" s="124">
        <v>325.78477184160744</v>
      </c>
      <c r="EH100" s="128">
        <v>690.20850238095272</v>
      </c>
      <c r="EI100" s="129">
        <v>151.84587052380959</v>
      </c>
      <c r="EJ100" s="129">
        <v>1076.7859911096816</v>
      </c>
      <c r="EK100" s="129">
        <v>464.54690315300735</v>
      </c>
      <c r="EL100" s="129">
        <f t="shared" si="1377"/>
        <v>45.978065192665753</v>
      </c>
      <c r="EM100" s="129">
        <v>145.37530787270211</v>
      </c>
      <c r="EN100" s="129">
        <v>173.98727050322393</v>
      </c>
      <c r="EO100" s="129">
        <f t="shared" si="1378"/>
        <v>3.3657837478848669</v>
      </c>
      <c r="EP100" s="129">
        <f t="shared" si="1379"/>
        <v>101.82918183288086</v>
      </c>
      <c r="EQ100" s="129">
        <v>2557.3745376706752</v>
      </c>
      <c r="ER100" s="124">
        <v>3222.2919174650506</v>
      </c>
      <c r="ES100" s="123">
        <v>239.08</v>
      </c>
      <c r="ET100" s="60">
        <v>52.5976</v>
      </c>
      <c r="EU100" s="60">
        <v>160.91351123999999</v>
      </c>
      <c r="EV100" s="60">
        <f t="shared" si="1380"/>
        <v>15.92625386146776</v>
      </c>
      <c r="EW100" s="60">
        <f t="shared" si="1381"/>
        <v>50.356274207445594</v>
      </c>
      <c r="EX100" s="60">
        <v>18.322347952925</v>
      </c>
      <c r="EY100" s="60">
        <v>34.376682521083502</v>
      </c>
      <c r="EZ100" s="60">
        <f t="shared" si="1382"/>
        <v>0.66501692337036034</v>
      </c>
      <c r="FA100" s="60">
        <f t="shared" si="1383"/>
        <v>20.119572225749501</v>
      </c>
      <c r="FB100" s="60">
        <v>25.264507085700401</v>
      </c>
      <c r="FC100" s="124">
        <v>636.66557855965061</v>
      </c>
      <c r="FD100" s="123">
        <v>0.83333333333333293</v>
      </c>
      <c r="FE100" s="60">
        <v>6.0833333333333302E-2</v>
      </c>
      <c r="FF100" s="60">
        <f t="shared" si="1384"/>
        <v>1.1768208333333328E-3</v>
      </c>
      <c r="FG100" s="60">
        <f t="shared" si="1385"/>
        <v>3.5603803333333316E-2</v>
      </c>
      <c r="FH100" s="60">
        <v>4.4708333333333301E-2</v>
      </c>
      <c r="FI100" s="124">
        <v>1.1266499999999995</v>
      </c>
      <c r="FJ100" s="123">
        <v>1047.2827050000001</v>
      </c>
      <c r="FK100" s="60">
        <v>76.451637465000005</v>
      </c>
      <c r="FL100" s="60">
        <f t="shared" si="1386"/>
        <v>1.4789569267604252</v>
      </c>
      <c r="FM100" s="60">
        <f t="shared" si="1387"/>
        <v>44.744696955865621</v>
      </c>
      <c r="FN100" s="60">
        <v>56.186500000000002</v>
      </c>
      <c r="FO100" s="124">
        <v>1415.905010958</v>
      </c>
      <c r="FP100" s="123">
        <v>814.95225000000005</v>
      </c>
      <c r="FQ100" s="60">
        <v>59.491514250000002</v>
      </c>
      <c r="FR100" s="60">
        <f t="shared" si="1388"/>
        <v>1.1508633431662501</v>
      </c>
      <c r="FS100" s="60">
        <f t="shared" si="1389"/>
        <v>34.818479562069001</v>
      </c>
      <c r="FT100" s="60">
        <v>43.722188212500001</v>
      </c>
      <c r="FU100" s="62">
        <v>1101.799142955</v>
      </c>
      <c r="FV100" s="132">
        <f t="shared" ref="FV100:FV106" si="1696">AD100+AE100+AO100+AP100+BN100+BO100+CK100+CL100+DJ100+DK100+DU100+DV100+EH100+EI100+ES100+ET100</f>
        <v>4434.450684696154</v>
      </c>
      <c r="FW100" s="133">
        <f t="shared" ref="FW100:FW106" si="1697">AI100+AT100-AU100+BE100+BH100+BS100+CM100-CO100+DL100+DZ100+EA100+EB100+EJ100+EX100+FD100</f>
        <v>1284.7777099081961</v>
      </c>
      <c r="FX100" s="133">
        <f t="shared" ref="FX100:FX106" si="1698">AU100+BD100+BG100+CO100</f>
        <v>138.53742356116624</v>
      </c>
      <c r="FY100" s="133">
        <f t="shared" ref="FY100:FY106" si="1699">BB100</f>
        <v>861.42116666666652</v>
      </c>
      <c r="FZ100" s="133">
        <f t="shared" ref="FZ100:FZ106" si="1700">BY100</f>
        <v>687.02</v>
      </c>
      <c r="GA100" s="133">
        <f t="shared" ref="GA100:GA106" si="1701">CE100</f>
        <v>70.599999999999994</v>
      </c>
      <c r="GB100" s="133">
        <f t="shared" ref="GB100:GB106" si="1702">CX100</f>
        <v>32.064800000000005</v>
      </c>
      <c r="GC100" s="133">
        <f t="shared" ref="GC100:GC106" si="1703">DD100</f>
        <v>1.044</v>
      </c>
      <c r="GD100" s="133">
        <f t="shared" ref="GD100:GD106" si="1704">FJ100</f>
        <v>1047.2827050000001</v>
      </c>
      <c r="GE100" s="133">
        <f t="shared" ref="GE100:GE106" si="1705">FP100</f>
        <v>814.95225000000005</v>
      </c>
      <c r="GF100" s="133">
        <f t="shared" ref="GF100:GF106" si="1706">AF100+AQ100+BP100+CP100+DM100+DW100+EK100+EU100</f>
        <v>2446.4101120383602</v>
      </c>
      <c r="GG100" s="134">
        <f t="shared" ref="GG100:GG106" si="1707">(AH100+AS100+BR100+CR100+DO100+DY100+EM100+EW100)*1.22</f>
        <v>934.0070881627671</v>
      </c>
      <c r="GH100" s="134">
        <f t="shared" ref="GH100:GH106" si="1708">AG100+AR100+BQ100+CQ100+DN100+DX100+EL100+EV100</f>
        <v>242.13099442888469</v>
      </c>
      <c r="GI100" s="133">
        <f t="shared" ref="GI100:GI106" si="1709">AJ100+AV100+BI100+BT100+BZ100+CF100+CS100+CY100+DE100+DP100+EC100+EN100+EY100+FE100+FK100+FQ100</f>
        <v>862.75494225748787</v>
      </c>
      <c r="GJ100" s="134">
        <f t="shared" ref="GJ100:GJ106" si="1710">(AL100+AX100+BJ100+BV100+CA100+CG100+CU100+DA100+DG100+DR100+EE100+EP100+FA100+FG100+FM100+FS100)*1.22</f>
        <v>616.03028864508963</v>
      </c>
      <c r="GK100" s="135">
        <f t="shared" ref="GK100:GK106" si="1711">AK100+AW100+BK100+BU100+CB100+CH100+CT100+CZ100+DF100+DQ100+ED100+EO100+EZ100+FF100+FL100+FR100</f>
        <v>16.689994357971102</v>
      </c>
      <c r="GL100" s="132">
        <f t="shared" ref="GL100:GL106" si="1712">FV100+FW100+FX100+FY100+FZ100+GA100+GB100+GC100+GD100+GE100+GF100+GI100</f>
        <v>12681.315794128031</v>
      </c>
      <c r="GM100" s="136">
        <f t="shared" ref="GM100:GM106" si="1713">GL100*1.05*1.2</f>
        <v>15978.457900601321</v>
      </c>
      <c r="GN100" s="114">
        <f t="shared" ref="GN100:GN106" si="1714">GM100-CD100-CJ100-FU100</f>
        <v>13852.371670046321</v>
      </c>
      <c r="GO100" s="115">
        <f t="shared" ref="GO100:GO106" si="1715">GU100-CA100*1.22*1.05*1.2-CG100*1.22*1.05*1.2-FS100*1.22*1.05*1.2</f>
        <v>7437.1743882343126</v>
      </c>
      <c r="GP100" s="115">
        <f t="shared" ref="GP100:GP106" si="1716">GV100-CB100*1.05*1.2-CH100*1.05*1.2-FR100*1.05*1.2</f>
        <v>497.87343825049624</v>
      </c>
      <c r="GQ100" s="30">
        <f t="shared" ref="GQ100:GQ106" si="1717">GO100/GN100</f>
        <v>0.53688816365764203</v>
      </c>
      <c r="GR100" s="31">
        <f t="shared" ref="GR100:GR106" si="1718">GP100/GN100</f>
        <v>3.5941386075214327E-2</v>
      </c>
      <c r="GS100" s="137">
        <f t="shared" si="1390"/>
        <v>1.0896976959482032</v>
      </c>
      <c r="GT100" s="116">
        <f t="shared" ref="GT100:GT106" si="1719">GM100</f>
        <v>15978.457900601321</v>
      </c>
      <c r="GU100" s="115">
        <f t="shared" ref="GU100:GU108" si="1720">(FV100+GG100+GJ100)*1.05*1.2</f>
        <v>7540.4549574950543</v>
      </c>
      <c r="GV100" s="115">
        <f t="shared" ref="GV100:GV108" si="1721">(FX100+GH100+GK100)*1.05*1.2</f>
        <v>500.67159955850775</v>
      </c>
      <c r="GW100" s="24">
        <f t="shared" ref="GW100:GW106" si="1722">GU100/GT100</f>
        <v>0.47191381073209088</v>
      </c>
      <c r="GX100" s="117">
        <f t="shared" ref="GX100:GX106" si="1723">GV100/GT100</f>
        <v>3.1334162700373348E-2</v>
      </c>
      <c r="GY100" s="137">
        <f t="shared" si="1391"/>
        <v>1.0788025559440064</v>
      </c>
      <c r="GZ100" s="114">
        <f t="shared" ref="GZ100:GZ106" si="1724">GN100-AN100-BM100</f>
        <v>11005.464938620906</v>
      </c>
      <c r="HA100" s="115">
        <f t="shared" ref="HA100:HA106" si="1725">GO100-(AD100+AE100+AH100*1.22+AL100*1.22+BJ100*1.22)*1.05*1.2</f>
        <v>6211.2694632031989</v>
      </c>
      <c r="HB100" s="115">
        <f t="shared" ref="HB100:HB106" si="1726">GP100-(AG100+AK100+BD100+BG100+BK100)*1.05*1.2</f>
        <v>320.56291105221612</v>
      </c>
      <c r="HC100" s="30">
        <f t="shared" ref="HC100:HC106" si="1727">HA100/GZ100</f>
        <v>0.56438046896195304</v>
      </c>
      <c r="HD100" s="31">
        <f t="shared" ref="HD100:HD106" si="1728">HB100/GZ100</f>
        <v>2.912761185829427E-2</v>
      </c>
      <c r="HE100" s="137">
        <f t="shared" si="1392"/>
        <v>1.0929502865631879</v>
      </c>
      <c r="HF100" s="114">
        <f t="shared" ref="HF100:HF106" si="1729">GZ100+AN100</f>
        <v>12520.748712220618</v>
      </c>
      <c r="HG100" s="115">
        <f t="shared" ref="HG100:HG106" si="1730">HA100+(AD100+AE100+AH100*1.22+AL100*1.22)*1.05*1.2</f>
        <v>7372.487088562083</v>
      </c>
      <c r="HH100" s="115">
        <f t="shared" ref="HH100:HH106" si="1731">HB100+(AG100+AK100)*1.05*1.2</f>
        <v>371.61107748697452</v>
      </c>
      <c r="HI100" s="30">
        <f t="shared" ref="HI100:HI106" si="1732">HG100/HF100</f>
        <v>0.58882158391744732</v>
      </c>
      <c r="HJ100" s="31">
        <f t="shared" ref="HJ100:HJ106" si="1733">HH100/HF100</f>
        <v>2.967962108562016E-2</v>
      </c>
      <c r="HK100" s="138">
        <f t="shared" si="1393"/>
        <v>1.0968657155060266</v>
      </c>
      <c r="HL100" s="29">
        <f t="shared" ref="HL100:HL106" si="1734">J100*GS100</f>
        <v>3.5966498622935896</v>
      </c>
      <c r="HM100" s="30">
        <f t="shared" ref="HM100:HM106" si="1735">K100*GY100</f>
        <v>4.1742044402799152</v>
      </c>
      <c r="HN100" s="30">
        <f t="shared" ref="HN100:HN106" si="1736">L100*HE100</f>
        <v>2.8663714215406171</v>
      </c>
      <c r="HO100" s="31">
        <f t="shared" ref="HO100:HO106" si="1737">M100*HK100</f>
        <v>3.2724988622122306</v>
      </c>
      <c r="HR100" s="32">
        <f t="shared" ref="HR100:HR106" si="1738">AD100+AE100+AH100*1.22+AL100*1.22</f>
        <v>921.6012899673683</v>
      </c>
      <c r="HS100" s="33">
        <f t="shared" si="1394"/>
        <v>1066.0162121052549</v>
      </c>
      <c r="HT100" s="33">
        <f t="shared" ref="HT100:HT106" si="1739">AG100+AK100</f>
        <v>40.514417805363827</v>
      </c>
      <c r="HU100" s="33">
        <f t="shared" si="1395"/>
        <v>46.790101123414686</v>
      </c>
      <c r="HV100" s="33">
        <f t="shared" ref="HV100:HV106" si="1740">AN100/1.05/1.2</f>
        <v>1202.6061695235819</v>
      </c>
      <c r="HW100" s="30">
        <f t="shared" si="1537"/>
        <v>0.76633673876167208</v>
      </c>
      <c r="HX100" s="31">
        <f t="shared" si="1538"/>
        <v>3.3688849127901786E-2</v>
      </c>
      <c r="HY100" s="139">
        <f t="shared" si="1396"/>
        <v>1.1253033696938661</v>
      </c>
      <c r="HZ100" s="32">
        <f t="shared" ref="HZ100:HZ106" si="1741">AO100+AP100+AS100*1.22+AX100*1.22</f>
        <v>1409.6056179356058</v>
      </c>
      <c r="IA100" s="33">
        <f t="shared" si="1397"/>
        <v>1630.4908182661152</v>
      </c>
      <c r="IB100" s="33">
        <f t="shared" ref="IB100:IB106" si="1742">AR100+AU100+AW100</f>
        <v>69.09652775502461</v>
      </c>
      <c r="IC100" s="33">
        <f t="shared" si="1398"/>
        <v>79.79957990427792</v>
      </c>
      <c r="ID100" s="33">
        <f t="shared" ref="ID100:ID106" si="1743">AZ100/1.05/1.2</f>
        <v>1896.1450513522925</v>
      </c>
      <c r="IE100" s="30">
        <f t="shared" ref="IE100:IE106" si="1744">HZ100/ID100</f>
        <v>0.74340600521584754</v>
      </c>
      <c r="IF100" s="31">
        <f t="shared" ref="IF100:IF106" si="1745">IB100/ID100</f>
        <v>3.6440528484751919E-2</v>
      </c>
      <c r="IG100" s="139">
        <f t="shared" si="1399"/>
        <v>1.1221363588796114</v>
      </c>
      <c r="IH100" s="32">
        <f t="shared" ref="IH100:IH106" si="1746">BJ100*1.22</f>
        <v>51.339126723991534</v>
      </c>
      <c r="II100" s="33">
        <f t="shared" si="1400"/>
        <v>59.383967881641013</v>
      </c>
      <c r="IJ100" s="33">
        <f t="shared" ref="IJ100:IJ106" si="1747">BD100+BG100+BK100</f>
        <v>100.20822282819184</v>
      </c>
      <c r="IK100" s="33">
        <f t="shared" si="1401"/>
        <v>115.73047654427876</v>
      </c>
      <c r="IL100" s="33">
        <f t="shared" ref="IL100:IL106" si="1748">BM100/1.05/1.2</f>
        <v>1056.8436173219854</v>
      </c>
      <c r="IM100" s="30">
        <f t="shared" ref="IM100:IM106" si="1749">IH100/IL100</f>
        <v>4.8577789450139804E-2</v>
      </c>
      <c r="IN100" s="31">
        <f t="shared" ref="IN100:IN106" si="1750">IJ100/IL100</f>
        <v>9.4818401876823458E-2</v>
      </c>
      <c r="IO100" s="139">
        <f t="shared" si="1402"/>
        <v>1.0222995100575569</v>
      </c>
      <c r="IP100" s="32">
        <f t="shared" ref="IP100:IP106" si="1751">BN100+BO100+BR100*1.22+BV100*1.22</f>
        <v>32.266832869964077</v>
      </c>
      <c r="IQ100" s="33">
        <f t="shared" si="1403"/>
        <v>37.323045580687449</v>
      </c>
      <c r="IR100" s="33">
        <f t="shared" ref="IR100:IR106" si="1752">BQ100+BU100</f>
        <v>1.4168325810961742</v>
      </c>
      <c r="IS100" s="33">
        <f t="shared" si="1404"/>
        <v>1.6362999479079716</v>
      </c>
      <c r="IT100" s="33">
        <f t="shared" ref="IT100:IT106" si="1753">BX100/1.05/1.2</f>
        <v>43.987031351212913</v>
      </c>
      <c r="IU100" s="30">
        <f t="shared" ref="IU100:IU106" si="1754">IP100/IT100</f>
        <v>0.73355331966666903</v>
      </c>
      <c r="IV100" s="31">
        <f t="shared" ref="IV100:IV106" si="1755">IR100/IT100</f>
        <v>3.2210234188879992E-2</v>
      </c>
      <c r="IW100" s="139">
        <f t="shared" si="1405"/>
        <v>1.1199371704676244</v>
      </c>
      <c r="IX100" s="32">
        <f t="shared" ref="IX100:IX106" si="1756">CA100*1.22</f>
        <v>35.810208550321597</v>
      </c>
      <c r="IY100" s="33">
        <f t="shared" si="1406"/>
        <v>41.421668230156996</v>
      </c>
      <c r="IZ100" s="33">
        <f t="shared" ref="IZ100:IZ106" si="1757">CB100</f>
        <v>0.97019933869999997</v>
      </c>
      <c r="JA100" s="33">
        <f t="shared" si="1407"/>
        <v>1.1204832162646301</v>
      </c>
      <c r="JB100" s="33">
        <f t="shared" ref="JB100:JB106" si="1758">CD100/1.05/1.2</f>
        <v>737.17245999999989</v>
      </c>
      <c r="JC100" s="30">
        <f t="shared" ref="JC100:JC106" si="1759">IX100/JB100</f>
        <v>4.8577789450139797E-2</v>
      </c>
      <c r="JD100" s="31">
        <f t="shared" ref="JD100:JD106" si="1760">IZ100/JB100</f>
        <v>1.3161090400745574E-3</v>
      </c>
      <c r="JE100" s="139">
        <f t="shared" ref="JE100:JE106" si="1761">1+JC100*(JA100*$GW$6-JA100)/JA100+JD100*(JB100*$GX$6-JB100)/JB100</f>
        <v>1.0078160048971445</v>
      </c>
      <c r="JF100" s="32">
        <f t="shared" ref="JF100:JF106" si="1762">CG100*1.22</f>
        <v>3.6799521464479996</v>
      </c>
      <c r="JG100" s="33">
        <f t="shared" si="1408"/>
        <v>4.2566006477964011</v>
      </c>
      <c r="JH100" s="33">
        <f t="shared" ref="JH100:JH106" si="1763">CH100</f>
        <v>9.9700260999999998E-2</v>
      </c>
      <c r="JI100" s="33">
        <f t="shared" si="1409"/>
        <v>0.1151438314289</v>
      </c>
      <c r="JJ100" s="33">
        <f t="shared" ref="JJ100:JJ106" si="1764">CJ100/1.05/1.2</f>
        <v>75.753799999999998</v>
      </c>
      <c r="JK100" s="30">
        <f t="shared" ref="JK100:JK103" si="1765">JF100/JJ100</f>
        <v>4.857778945013979E-2</v>
      </c>
      <c r="JL100" s="31">
        <f t="shared" ref="JL100:JL103" si="1766">JH100/JJ100</f>
        <v>1.3161090400745574E-3</v>
      </c>
      <c r="JM100" s="139">
        <f t="shared" ref="JM100:JM103" si="1767">1+JK100*(JI100*$GW$6-JI100)/JI100+JL100*(JJ100*$GX$6-JJ100)/JJ100</f>
        <v>1.0078160048971445</v>
      </c>
      <c r="JN100" s="32">
        <f t="shared" ref="JN100:JN106" si="1768">CK100+CL100+CR100*1.22+CU100*1.22</f>
        <v>1613.9587365434102</v>
      </c>
      <c r="JO100" s="33">
        <f t="shared" si="1410"/>
        <v>1866.8660705597626</v>
      </c>
      <c r="JP100" s="33">
        <f t="shared" ref="JP100:JP106" si="1769">CO100+CQ100+CT100</f>
        <v>103.42340180584587</v>
      </c>
      <c r="JQ100" s="33">
        <f t="shared" si="1411"/>
        <v>119.4436867455714</v>
      </c>
      <c r="JR100" s="33">
        <f t="shared" ref="JR100:JR106" si="1770">CW100/1.05/1.2</f>
        <v>2185.1107209767652</v>
      </c>
      <c r="JS100" s="30">
        <f t="shared" ref="JS100:JS106" si="1771">JN100/JR100</f>
        <v>0.73861645593041403</v>
      </c>
      <c r="JT100" s="31">
        <f t="shared" ref="JT100:JT106" si="1772">JP100/JR100</f>
        <v>4.7330966258595182E-2</v>
      </c>
      <c r="JU100" s="139">
        <f t="shared" si="1412"/>
        <v>1.1230727653177524</v>
      </c>
      <c r="JV100" s="32">
        <f t="shared" ref="JV100:JV106" si="1773">DA100*1.22</f>
        <v>1.671344611691584</v>
      </c>
      <c r="JW100" s="33">
        <f t="shared" si="1413"/>
        <v>1.9332443123436553</v>
      </c>
      <c r="JX100" s="33">
        <f t="shared" ref="JX100:JX106" si="1774">CZ100</f>
        <v>4.5281429588000001E-2</v>
      </c>
      <c r="JY100" s="33">
        <f t="shared" si="1414"/>
        <v>5.22955230311812E-2</v>
      </c>
      <c r="JZ100" s="33">
        <f t="shared" ref="JZ100:JZ106" si="1775">DC100/1.05/1.2</f>
        <v>34.405530400000004</v>
      </c>
      <c r="KA100" s="30">
        <f t="shared" ref="KA100:KA106" si="1776">JV100/JZ100</f>
        <v>4.857778945013979E-2</v>
      </c>
      <c r="KB100" s="31">
        <f t="shared" ref="KB100:KB106" si="1777">JX100/JZ100</f>
        <v>1.3161090400745572E-3</v>
      </c>
      <c r="KC100" s="139">
        <f t="shared" si="1415"/>
        <v>1.0078160048971445</v>
      </c>
      <c r="KD100" s="32">
        <f t="shared" ref="KD100:KD106" si="1778">DG100*1.22</f>
        <v>5.4417422675520001E-2</v>
      </c>
      <c r="KE100" s="33">
        <f t="shared" si="1416"/>
        <v>6.2944632808773993E-2</v>
      </c>
      <c r="KF100" s="33">
        <f t="shared" ref="KF100:KF106" si="1779">DF100</f>
        <v>1.4743211400000001E-3</v>
      </c>
      <c r="KG100" s="33">
        <f t="shared" si="1417"/>
        <v>1.7026934845860001E-3</v>
      </c>
      <c r="KH100" s="33">
        <f t="shared" ref="KH100:KH106" si="1780">DI100/1.05/1.2</f>
        <v>1.120212</v>
      </c>
      <c r="KI100" s="30">
        <f t="shared" ref="KI100:KI106" si="1781">KD100/KH100</f>
        <v>4.8577789450139797E-2</v>
      </c>
      <c r="KJ100" s="31">
        <f t="shared" ref="KJ100:KJ106" si="1782">KF100/KH100</f>
        <v>1.3161090400745574E-3</v>
      </c>
      <c r="KK100" s="139">
        <f t="shared" ref="KK100:KK113" si="1783">1+KI100*(KG100*$GW$6-KG100)/KG100+KJ100*(KH100*$GX$6-KH100)/KH100</f>
        <v>1.0078160048971445</v>
      </c>
      <c r="KL100" s="32">
        <f t="shared" ref="KL100:KL106" si="1784">DJ100+DK100+DO100*1.22+DR100*1.22</f>
        <v>98.390517584505574</v>
      </c>
      <c r="KM100" s="33">
        <f t="shared" si="1419"/>
        <v>113.80831168999761</v>
      </c>
      <c r="KN100" s="33">
        <f t="shared" ref="KN100:KN106" si="1785">DN100+DQ100</f>
        <v>4.3257865031407059</v>
      </c>
      <c r="KO100" s="33">
        <f t="shared" si="1420"/>
        <v>4.9958508324772017</v>
      </c>
      <c r="KP100" s="33">
        <f t="shared" ref="KP100:KP106" si="1786">DT100/1.05/1.2</f>
        <v>127.87490570440723</v>
      </c>
      <c r="KQ100" s="30">
        <f t="shared" ref="KQ100:KQ106" si="1787">KL100/KP100</f>
        <v>0.76942787986833705</v>
      </c>
      <c r="KR100" s="31">
        <f t="shared" ref="KR100:KR106" si="1788">KN100/KP100</f>
        <v>3.3828267393917748E-2</v>
      </c>
      <c r="KS100" s="139">
        <f t="shared" si="1421"/>
        <v>1.1258093473946864</v>
      </c>
      <c r="KT100" s="32">
        <f t="shared" ref="KT100:KT106" si="1789">DU100+DV100+DY100*1.22+EE100*1.22</f>
        <v>197.69752216200931</v>
      </c>
      <c r="KU100" s="33">
        <f t="shared" si="1422"/>
        <v>228.67672388479619</v>
      </c>
      <c r="KV100" s="33">
        <f t="shared" ref="KV100:KV106" si="1790">DX100+ED100</f>
        <v>8.6904509027822758</v>
      </c>
      <c r="KW100" s="33">
        <f t="shared" si="1423"/>
        <v>10.036601747623251</v>
      </c>
      <c r="KX100" s="33">
        <f t="shared" ref="KX100:KX106" si="1791">EG100/1.05/1.2</f>
        <v>258.55934273143447</v>
      </c>
      <c r="KY100" s="30">
        <f t="shared" ref="KY100:KY106" si="1792">KT100/KX100</f>
        <v>0.76461179114056488</v>
      </c>
      <c r="KZ100" s="31">
        <f t="shared" ref="KZ100:KZ106" si="1793">KV100/KX100</f>
        <v>3.3611049637487074E-2</v>
      </c>
      <c r="LA100" s="139">
        <f t="shared" si="1424"/>
        <v>1.1250210192605734</v>
      </c>
      <c r="LB100" s="32">
        <f t="shared" ref="LB100:LB106" si="1794">EH100+EI100+EM100*1.22+EP100*1.22</f>
        <v>1143.6438503455736</v>
      </c>
      <c r="LC100" s="33">
        <f t="shared" si="1425"/>
        <v>1322.8528416947249</v>
      </c>
      <c r="LD100" s="33">
        <f t="shared" ref="LD100:LD106" si="1795">EL100+EO100</f>
        <v>49.343848940550622</v>
      </c>
      <c r="LE100" s="33">
        <f t="shared" si="1426"/>
        <v>56.987211141441918</v>
      </c>
      <c r="LF100" s="33">
        <f t="shared" ref="LF100:LF106" si="1796">ER100/1.05/1.2</f>
        <v>2557.3745376706752</v>
      </c>
      <c r="LG100" s="30">
        <f t="shared" ref="LG100:LG106" si="1797">LB100/LF100</f>
        <v>0.44719450886033879</v>
      </c>
      <c r="LH100" s="31">
        <f t="shared" ref="LH100:LH106" si="1798">LD100/LF100</f>
        <v>1.9294729111323017E-2</v>
      </c>
      <c r="LI100" s="139">
        <f t="shared" si="1427"/>
        <v>1.0730641330777591</v>
      </c>
      <c r="LJ100" s="32">
        <f t="shared" ref="LJ100:LJ106" si="1799">ES100+ET100+EW100*1.22+FA100*1.22</f>
        <v>377.658132648498</v>
      </c>
      <c r="LK100" s="33">
        <f t="shared" si="1428"/>
        <v>436.83716203451763</v>
      </c>
      <c r="LL100" s="33">
        <f t="shared" ref="LL100:LL106" si="1800">EV100+EZ100</f>
        <v>16.59127078483812</v>
      </c>
      <c r="LM100" s="33">
        <f t="shared" si="1429"/>
        <v>19.161258629409545</v>
      </c>
      <c r="LN100" s="33">
        <f t="shared" ref="LN100:LN106" si="1801">FC100/1.05/1.2</f>
        <v>505.29014171400843</v>
      </c>
      <c r="LO100" s="30">
        <f t="shared" ref="LO100:LO106" si="1802">LJ100/LN100</f>
        <v>0.74740847182854897</v>
      </c>
      <c r="LP100" s="31">
        <f t="shared" ref="LP100:LP106" si="1803">LL100/LN100</f>
        <v>3.2835136518908563E-2</v>
      </c>
      <c r="LQ100" s="139">
        <f t="shared" si="1430"/>
        <v>1.1222050701823125</v>
      </c>
      <c r="LR100" s="32">
        <f t="shared" ref="LR100:LR106" si="1804">FG100*1.22</f>
        <v>4.3436640066666643E-2</v>
      </c>
      <c r="LS100" s="33">
        <f t="shared" si="1431"/>
        <v>5.0243161565113312E-2</v>
      </c>
      <c r="LT100" s="33">
        <f t="shared" ref="LT100:LT106" si="1805">FF100</f>
        <v>1.1768208333333328E-3</v>
      </c>
      <c r="LU100" s="33">
        <f t="shared" si="1432"/>
        <v>1.359110380416666E-3</v>
      </c>
      <c r="LV100" s="33">
        <f t="shared" ref="LV100:LV106" si="1806">FI100/1.05/1.2</f>
        <v>0.89416666666666633</v>
      </c>
      <c r="LW100" s="30">
        <f t="shared" ref="LW100:LW106" si="1807">LR100/LV100</f>
        <v>4.857778945013979E-2</v>
      </c>
      <c r="LX100" s="31">
        <f t="shared" ref="LX100:LX106" si="1808">LT100/LV100</f>
        <v>1.3161090400745572E-3</v>
      </c>
      <c r="LY100" s="139">
        <f t="shared" si="1671"/>
        <v>1.0078160048971445</v>
      </c>
      <c r="LZ100" s="32">
        <f t="shared" ref="LZ100:LZ106" si="1809">FM100*1.22</f>
        <v>54.588530286156058</v>
      </c>
      <c r="MA100" s="33">
        <f t="shared" si="1434"/>
        <v>63.142552981996715</v>
      </c>
      <c r="MB100" s="33">
        <f t="shared" ref="MB100:MB106" si="1810">FL100</f>
        <v>1.4789569267604252</v>
      </c>
      <c r="MC100" s="33">
        <f t="shared" si="1435"/>
        <v>1.7080473547156152</v>
      </c>
      <c r="MD100" s="33">
        <f t="shared" ref="MD100:MD106" si="1811">FO100/1.05/1.2</f>
        <v>1123.7341356809525</v>
      </c>
      <c r="ME100" s="30">
        <f t="shared" ref="ME100:ME106" si="1812">LZ100/MD100</f>
        <v>4.8577798389186501E-2</v>
      </c>
      <c r="MF100" s="31">
        <f t="shared" ref="MF100:MF106" si="1813">MB100/MD100</f>
        <v>1.316109282258492E-3</v>
      </c>
      <c r="MG100" s="139">
        <f t="shared" si="1436"/>
        <v>1.0078160063354074</v>
      </c>
      <c r="MH100" s="32">
        <f t="shared" ref="MH100:MH106" si="1814">FS100*1.22</f>
        <v>42.478545065724184</v>
      </c>
      <c r="MI100" s="33">
        <f t="shared" si="1437"/>
        <v>49.134933077523165</v>
      </c>
      <c r="MJ100" s="33">
        <f t="shared" ref="MJ100:MJ106" si="1815">FR100</f>
        <v>1.1508633431662501</v>
      </c>
      <c r="MK100" s="33">
        <f t="shared" si="1438"/>
        <v>1.3291320750227023</v>
      </c>
      <c r="ML100" s="33">
        <f t="shared" ref="ML100:ML106" si="1816">FU100/1.05/1.2</f>
        <v>874.44376424999996</v>
      </c>
      <c r="MM100" s="30">
        <f t="shared" ref="MM100:MM106" si="1817">MH100/ML100</f>
        <v>4.8577789450139804E-2</v>
      </c>
      <c r="MN100" s="31">
        <f t="shared" ref="MN100:MN106" si="1818">MJ100/ML100</f>
        <v>1.3161090400745574E-3</v>
      </c>
      <c r="MO100" s="139">
        <f t="shared" ref="MO100:MO106" si="1819">1+MM100*(MK100*$GW$6-MK100)/MK100+MN100*(ML100*$GX$6-ML100)/ML100</f>
        <v>1.0078160048971445</v>
      </c>
      <c r="MP100" s="34">
        <v>3.3005941699857919</v>
      </c>
      <c r="MQ100" s="35">
        <v>3.8692941699857921</v>
      </c>
      <c r="MR100" s="35">
        <v>2.6226000000000003</v>
      </c>
      <c r="MS100" s="36">
        <v>2.9835000000000003</v>
      </c>
      <c r="MT100" s="34">
        <f t="shared" ref="MT100:MT106" si="1820">GS100</f>
        <v>1.0896976959482032</v>
      </c>
      <c r="MU100" s="35">
        <f t="shared" ref="MU100:MU109" si="1821">GY100</f>
        <v>1.0788025559440064</v>
      </c>
      <c r="MV100" s="35">
        <f t="shared" ref="MV100:MV106" si="1822">HE100</f>
        <v>1.0929502865631879</v>
      </c>
      <c r="MW100" s="36">
        <f t="shared" ref="MW100:MW106" si="1823">HK100</f>
        <v>1.0968657155060266</v>
      </c>
      <c r="MX100" s="41">
        <f t="shared" ref="MX100:MX106" si="1824">MP100*MT100</f>
        <v>3.5966498622935896</v>
      </c>
      <c r="MY100" s="271">
        <f t="shared" ref="MY100:MY106" si="1825">MQ100*MU100</f>
        <v>4.1742044402799152</v>
      </c>
      <c r="MZ100" s="42">
        <f t="shared" ref="MZ100:MZ106" si="1826">MR100*MV100</f>
        <v>2.8663714215406171</v>
      </c>
      <c r="NA100" s="140">
        <f t="shared" ref="NA100:NA106" si="1827">MS100*MW100</f>
        <v>3.2724988622122306</v>
      </c>
      <c r="NB100" s="34">
        <f t="shared" ref="NB100:NB106" si="1828">NF100/J100</f>
        <v>1.0897111132845205</v>
      </c>
      <c r="NC100" s="35">
        <f t="shared" ref="NC100:NC109" si="1829">NG100/K100</f>
        <v>1.0787081379950874</v>
      </c>
      <c r="ND100" s="35">
        <f t="shared" ref="ND100:ND106" si="1830">NH100/L100</f>
        <v>1.0929638323551116</v>
      </c>
      <c r="NE100" s="141">
        <f t="shared" ref="NE100:NE109" si="1831">NI100/M100</f>
        <v>1.0968757944886987</v>
      </c>
      <c r="NF100" s="37">
        <f t="shared" ref="NF100:NF106" si="1832">NN100+NO100+NP100+NQ100+NT100+NU100+NV100+NW100+NX100+NY100+NZ100+OA100+OB100</f>
        <v>3.5966941474756151</v>
      </c>
      <c r="NG100" s="38">
        <f t="shared" ref="NG100:NG109" si="1833">NF100+NR100+NS100+OC100</f>
        <v>4.1738391094606211</v>
      </c>
      <c r="NH100" s="38">
        <f t="shared" ref="NH100:NH106" si="1834">NF100-NN100-NP100</f>
        <v>2.8664069467345161</v>
      </c>
      <c r="NI100" s="39">
        <f t="shared" ref="NI100:NI109" si="1835">NH100+NN100</f>
        <v>3.2725289328570324</v>
      </c>
      <c r="NJ100" s="118">
        <f t="shared" ref="NJ100:NJ106" si="1836">MX100-NF100</f>
        <v>-4.4285182025483039E-5</v>
      </c>
      <c r="NK100" s="118">
        <f t="shared" ref="NK100:NK106" si="1837">MY100-NG100</f>
        <v>3.6533081929412958E-4</v>
      </c>
      <c r="NL100" s="118">
        <f t="shared" ref="NL100:NL106" si="1838">MZ100-NH100</f>
        <v>-3.5525193899044183E-5</v>
      </c>
      <c r="NM100" s="118">
        <f t="shared" ref="NM100:NM106" si="1839">NA100-NI100</f>
        <v>-3.0070644801760693E-5</v>
      </c>
      <c r="NN100" s="119">
        <f t="shared" ref="NN100:NN106" si="1840">N100*HY100</f>
        <v>0.40612198612251627</v>
      </c>
      <c r="NO100" s="120">
        <f t="shared" ref="NO100:NO106" si="1841">O100*IG100</f>
        <v>0.63860780183838695</v>
      </c>
      <c r="NP100" s="120">
        <f t="shared" ref="NP100" si="1842">P100*IO100</f>
        <v>0.32416521461858261</v>
      </c>
      <c r="NQ100" s="120">
        <f t="shared" ref="NQ100:NQ106" si="1843">Q100*IW100</f>
        <v>1.4783170650172641E-2</v>
      </c>
      <c r="NR100" s="120">
        <f>R100*JE100+0.004</f>
        <v>0.2544422772169404</v>
      </c>
      <c r="NS100" s="120">
        <f t="shared" ref="NS100:NS106" si="1844">S100*JM100</f>
        <v>2.5699308124877182E-2</v>
      </c>
      <c r="NT100" s="120">
        <f t="shared" ref="NT100:NT106" si="1845">T100*JU100</f>
        <v>0.73774649953723159</v>
      </c>
      <c r="NU100" s="120">
        <f t="shared" ref="NU100:NU106" si="1846">U100*KC100</f>
        <v>1.0380504850440588E-2</v>
      </c>
      <c r="NV100" s="120">
        <f t="shared" ref="NV100:NV106" si="1847">V100*KK100</f>
        <v>4.0312640195885782E-4</v>
      </c>
      <c r="NW100" s="120">
        <f t="shared" ref="NW100:NW106" si="1848">W100*KS100</f>
        <v>4.3231078939955953E-2</v>
      </c>
      <c r="NX100" s="120">
        <f t="shared" ref="NX100:NX106" si="1849">X100*LA100</f>
        <v>8.7301631094620497E-2</v>
      </c>
      <c r="NY100" s="120">
        <f t="shared" ref="NY100:NY106" si="1850">Y100*LI100</f>
        <v>0.82357672213718003</v>
      </c>
      <c r="NZ100" s="120">
        <f t="shared" ref="NZ100:NZ106" si="1851">Z100*LQ100</f>
        <v>0.17023850914665681</v>
      </c>
      <c r="OA100" s="120">
        <f t="shared" ref="OA100:OA106" si="1852">AA100*LY100</f>
        <v>2.0156320097942891E-4</v>
      </c>
      <c r="OB100" s="120">
        <f t="shared" ref="OB100:OB106" si="1853">AB100*MG100</f>
        <v>0.33993633893693287</v>
      </c>
      <c r="OC100" s="121">
        <f t="shared" ref="OC100:OC106" si="1854">AC100*MO100</f>
        <v>0.29700337664318849</v>
      </c>
      <c r="OD100" s="4"/>
      <c r="OE100" s="4">
        <f t="shared" si="1441"/>
        <v>17258.771884837861</v>
      </c>
      <c r="OF100" s="4"/>
      <c r="OG100" s="4"/>
      <c r="OH100" s="4">
        <f t="shared" si="1442"/>
        <v>0</v>
      </c>
      <c r="OI100" s="4"/>
      <c r="OJ100" s="583">
        <f t="shared" si="1443"/>
        <v>15603.593618210352</v>
      </c>
      <c r="OK100" s="284">
        <f t="shared" si="1444"/>
        <v>865.64519999999993</v>
      </c>
      <c r="OL100" s="584">
        <f>OK100/OJ100</f>
        <v>5.5477297165041441E-2</v>
      </c>
      <c r="OM100" s="585">
        <f t="shared" si="1672"/>
        <v>1650.96</v>
      </c>
      <c r="ON100" s="284">
        <f>OM100*1.05</f>
        <v>1733.508</v>
      </c>
      <c r="OO100" s="33">
        <f>ON100/OK100</f>
        <v>2.0025617885942189</v>
      </c>
      <c r="OP100" s="586">
        <f t="shared" si="1688"/>
        <v>5.5619418272156926E-2</v>
      </c>
      <c r="OQ100" s="33">
        <f t="shared" si="1445"/>
        <v>0.23216682271742339</v>
      </c>
      <c r="OR100" s="39">
        <f t="shared" si="1446"/>
        <v>0.4866090999343638</v>
      </c>
      <c r="OS100" s="587">
        <f t="shared" si="1689"/>
        <v>15603.593618210352</v>
      </c>
      <c r="OT100" s="284">
        <f t="shared" si="1487"/>
        <v>88.955999999999989</v>
      </c>
      <c r="OU100" s="584">
        <f>OT100/OS100</f>
        <v>5.7009944104275357E-3</v>
      </c>
      <c r="OV100" s="585">
        <f t="shared" si="1674"/>
        <v>151.1</v>
      </c>
      <c r="OW100" s="284">
        <f>OV100*1.05</f>
        <v>158.655</v>
      </c>
      <c r="OX100" s="33">
        <f t="shared" si="1690"/>
        <v>1.7835221907459871</v>
      </c>
      <c r="OY100" s="30">
        <f>OU100*(OW100-OT100)/OT100</f>
        <v>4.46685562988881E-3</v>
      </c>
      <c r="OZ100" s="33">
        <f>(1+OY100)*MY100-MY100</f>
        <v>1.8645568604370943E-2</v>
      </c>
      <c r="PA100" s="588">
        <f>OZ100+NS100</f>
        <v>4.4344876729248126E-2</v>
      </c>
      <c r="PB100" s="32">
        <f t="shared" si="1447"/>
        <v>4.1742044402799152</v>
      </c>
      <c r="PC100" s="589">
        <f t="shared" si="1448"/>
        <v>1.0600862739020458</v>
      </c>
      <c r="PD100" s="590">
        <f t="shared" si="1474"/>
        <v>4.4250168316017096</v>
      </c>
      <c r="PE100" s="591">
        <f t="shared" si="1450"/>
        <v>0.40612198612251627</v>
      </c>
      <c r="PF100" s="592">
        <f t="shared" si="1451"/>
        <v>0.63860780183838695</v>
      </c>
      <c r="PG100" s="592">
        <f t="shared" si="1452"/>
        <v>0.32416521461858261</v>
      </c>
      <c r="PH100" s="592">
        <f t="shared" si="1453"/>
        <v>1.4783170650172641E-2</v>
      </c>
      <c r="PI100" s="593">
        <f t="shared" si="1475"/>
        <v>0.4866090999343638</v>
      </c>
      <c r="PJ100" s="593">
        <f t="shared" si="1476"/>
        <v>4.4344876729248126E-2</v>
      </c>
      <c r="PK100" s="592">
        <f t="shared" si="1454"/>
        <v>0.73774649953723159</v>
      </c>
      <c r="PL100" s="592">
        <f t="shared" si="1455"/>
        <v>1.0380504850440588E-2</v>
      </c>
      <c r="PM100" s="592">
        <f t="shared" si="1456"/>
        <v>4.0312640195885782E-4</v>
      </c>
      <c r="PN100" s="592">
        <f t="shared" si="1457"/>
        <v>4.3231078939955953E-2</v>
      </c>
      <c r="PO100" s="592">
        <f t="shared" si="1458"/>
        <v>8.7301631094620497E-2</v>
      </c>
      <c r="PP100" s="592">
        <f t="shared" si="1459"/>
        <v>0.82357672213718003</v>
      </c>
      <c r="PQ100" s="592">
        <f t="shared" si="1460"/>
        <v>0.17023850914665681</v>
      </c>
      <c r="PR100" s="592">
        <f t="shared" si="1461"/>
        <v>2.0156320097942891E-4</v>
      </c>
      <c r="PS100" s="592">
        <f t="shared" si="1462"/>
        <v>0.33993633893693287</v>
      </c>
      <c r="PT100" s="594">
        <f t="shared" si="1463"/>
        <v>0.29700337664318849</v>
      </c>
      <c r="PU100" s="334"/>
      <c r="PV100" s="310">
        <f t="shared" si="1477"/>
        <v>4.4246515007824154</v>
      </c>
      <c r="PW100" s="281">
        <f t="shared" si="1478"/>
        <v>3.6533081929412958E-4</v>
      </c>
      <c r="PX100" s="4"/>
      <c r="QA100" s="133">
        <f t="shared" si="1479"/>
        <v>951.13067646464503</v>
      </c>
      <c r="QB100" s="323">
        <f t="shared" si="1480"/>
        <v>96.066583701603406</v>
      </c>
      <c r="QC100" s="258"/>
      <c r="QD100" s="323">
        <f t="shared" si="1692"/>
        <v>3738.1000000000004</v>
      </c>
      <c r="QF100" s="133">
        <f t="shared" si="1464"/>
        <v>1818.9934764646455</v>
      </c>
      <c r="QH100" s="133">
        <f t="shared" si="1481"/>
        <v>165.76558370160242</v>
      </c>
      <c r="QJ100" s="390">
        <f>'лист 1'!E158</f>
        <v>1650.96</v>
      </c>
      <c r="QK100" s="390">
        <f>'лист 1'!F158</f>
        <v>151.1</v>
      </c>
      <c r="QM100" s="389">
        <f t="shared" si="1482"/>
        <v>0</v>
      </c>
      <c r="QN100" s="389">
        <f t="shared" si="1483"/>
        <v>0</v>
      </c>
      <c r="QP100" s="4">
        <f t="shared" si="1484"/>
        <v>15603.593618210352</v>
      </c>
      <c r="QQ100" s="4">
        <f t="shared" si="1485"/>
        <v>16541.155418210354</v>
      </c>
      <c r="QS100" s="395">
        <f t="shared" si="1486"/>
        <v>15.04874347930766</v>
      </c>
      <c r="QU100" s="5">
        <v>2</v>
      </c>
    </row>
    <row r="101" spans="1:463" ht="15.05" customHeight="1" x14ac:dyDescent="0.3">
      <c r="A101" s="452">
        <f t="shared" si="1676"/>
        <v>89</v>
      </c>
      <c r="B101" s="25" t="s">
        <v>543</v>
      </c>
      <c r="C101" s="26">
        <v>9</v>
      </c>
      <c r="D101" s="256">
        <v>3992.2</v>
      </c>
      <c r="E101" s="27">
        <f>3819.9+172.3</f>
        <v>3992.2000000000003</v>
      </c>
      <c r="F101" s="28">
        <v>276.3</v>
      </c>
      <c r="G101" s="311">
        <f t="shared" si="1465"/>
        <v>3715.9</v>
      </c>
      <c r="H101" s="27"/>
      <c r="I101" s="257">
        <v>0</v>
      </c>
      <c r="J101" s="32">
        <v>3.5422327160925158</v>
      </c>
      <c r="K101" s="33">
        <v>4.0502327160925153</v>
      </c>
      <c r="L101" s="33">
        <v>2.7788999999999997</v>
      </c>
      <c r="M101" s="122">
        <v>3.2863999999999995</v>
      </c>
      <c r="N101" s="1">
        <v>0.50749999999999995</v>
      </c>
      <c r="O101" s="2">
        <v>0.62460000000000004</v>
      </c>
      <c r="P101" s="2">
        <v>0.25583271609251623</v>
      </c>
      <c r="Q101" s="2">
        <v>1.9900000000000001E-2</v>
      </c>
      <c r="R101" s="2">
        <v>0.25059999999999999</v>
      </c>
      <c r="S101" s="2">
        <v>0</v>
      </c>
      <c r="T101" s="2">
        <v>0.6028</v>
      </c>
      <c r="U101" s="2">
        <v>2.9399999999999999E-2</v>
      </c>
      <c r="V101" s="2">
        <v>1E-3</v>
      </c>
      <c r="W101" s="2">
        <v>2.93E-2</v>
      </c>
      <c r="X101" s="2">
        <v>9.6199999999999994E-2</v>
      </c>
      <c r="Y101" s="2">
        <v>0.87509999999999999</v>
      </c>
      <c r="Z101" s="2">
        <v>0.19270000000000001</v>
      </c>
      <c r="AA101" s="2">
        <v>0</v>
      </c>
      <c r="AB101" s="2">
        <v>0.30790000000000001</v>
      </c>
      <c r="AC101" s="3">
        <v>0.25740000000000002</v>
      </c>
      <c r="AD101" s="123">
        <v>781.12</v>
      </c>
      <c r="AE101" s="60">
        <v>171.84639999999999</v>
      </c>
      <c r="AF101" s="60">
        <v>525.73515936000001</v>
      </c>
      <c r="AG101" s="60">
        <f t="shared" si="1344"/>
        <v>52.034111662496642</v>
      </c>
      <c r="AH101" s="60">
        <f t="shared" si="1345"/>
        <v>164.52356077011839</v>
      </c>
      <c r="AI101" s="60">
        <v>19.726732513875</v>
      </c>
      <c r="AJ101" s="60">
        <v>109.3852654016334</v>
      </c>
      <c r="AK101" s="60">
        <f t="shared" si="1346"/>
        <v>2.1160579591945985</v>
      </c>
      <c r="AL101" s="60">
        <f t="shared" si="1347"/>
        <v>64.019695511083185</v>
      </c>
      <c r="AM101" s="60">
        <v>80.390677863775423</v>
      </c>
      <c r="AN101" s="124">
        <v>2025.8450821671404</v>
      </c>
      <c r="AO101" s="123">
        <v>924.32</v>
      </c>
      <c r="AP101" s="60">
        <v>203.35040000000001</v>
      </c>
      <c r="AQ101" s="60">
        <v>622.1163489600001</v>
      </c>
      <c r="AR101" s="60">
        <f t="shared" si="1348"/>
        <v>61.573343521967054</v>
      </c>
      <c r="AS101" s="60">
        <f t="shared" si="1349"/>
        <v>194.68509024354242</v>
      </c>
      <c r="AT101" s="125">
        <v>94.497709191533303</v>
      </c>
      <c r="AU101" s="126">
        <v>18.495104020292693</v>
      </c>
      <c r="AV101" s="60">
        <v>134.63276544506192</v>
      </c>
      <c r="AW101" s="60">
        <f t="shared" si="1350"/>
        <v>2.6044708475347229</v>
      </c>
      <c r="AX101" s="60">
        <f t="shared" si="1351"/>
        <v>78.796249366500504</v>
      </c>
      <c r="AY101" s="60">
        <v>98.945861179829762</v>
      </c>
      <c r="AZ101" s="124">
        <v>2493.4357017317102</v>
      </c>
      <c r="BA101" s="127">
        <v>124</v>
      </c>
      <c r="BB101" s="60">
        <v>632.04866666666669</v>
      </c>
      <c r="BC101" s="60">
        <v>65.91363525367359</v>
      </c>
      <c r="BD101" s="61">
        <v>52.730908202938878</v>
      </c>
      <c r="BE101" s="61">
        <v>13.182727050734712</v>
      </c>
      <c r="BF101" s="60">
        <v>24.717617499999999</v>
      </c>
      <c r="BG101" s="61">
        <v>19.774094000000002</v>
      </c>
      <c r="BH101" s="61">
        <v>4.9435234999999977</v>
      </c>
      <c r="BI101" s="60">
        <v>52.755634117684828</v>
      </c>
      <c r="BJ101" s="61">
        <f t="shared" si="1352"/>
        <v>30.876184468789166</v>
      </c>
      <c r="BK101" s="60">
        <f t="shared" si="1353"/>
        <v>1.020557742006613</v>
      </c>
      <c r="BL101" s="60">
        <v>38.771777676901252</v>
      </c>
      <c r="BM101" s="124">
        <v>977.04879745791152</v>
      </c>
      <c r="BN101" s="123">
        <v>29.06</v>
      </c>
      <c r="BO101" s="60">
        <v>6.3931999999999993</v>
      </c>
      <c r="BP101" s="60">
        <v>19.558920180000001</v>
      </c>
      <c r="BQ101" s="60">
        <f t="shared" si="1354"/>
        <v>1.9358245658953201</v>
      </c>
      <c r="BR101" s="60">
        <f t="shared" si="1355"/>
        <v>6.1207684811292005</v>
      </c>
      <c r="BS101" s="60">
        <v>3.8024217999999999</v>
      </c>
      <c r="BT101" s="60">
        <v>4.2934615645399994</v>
      </c>
      <c r="BU101" s="60">
        <f t="shared" si="1356"/>
        <v>8.30570139660263E-2</v>
      </c>
      <c r="BV101" s="60">
        <f t="shared" si="1357"/>
        <v>2.5128256629551964</v>
      </c>
      <c r="BW101" s="60">
        <v>3.1554001772269999</v>
      </c>
      <c r="BX101" s="124">
        <v>79.51608446612039</v>
      </c>
      <c r="BY101" s="59">
        <v>688.58</v>
      </c>
      <c r="BZ101" s="60">
        <v>50.26634</v>
      </c>
      <c r="CA101" s="61">
        <f t="shared" si="1358"/>
        <v>29.419280279119999</v>
      </c>
      <c r="CB101" s="61">
        <f t="shared" si="1359"/>
        <v>0.97240234730000008</v>
      </c>
      <c r="CC101" s="60">
        <v>36.942317000000003</v>
      </c>
      <c r="CD101" s="62">
        <v>930.94638840000005</v>
      </c>
      <c r="CE101" s="123"/>
      <c r="CF101" s="60">
        <v>0</v>
      </c>
      <c r="CG101" s="61">
        <f t="shared" si="1360"/>
        <v>0</v>
      </c>
      <c r="CH101" s="61">
        <f t="shared" si="1361"/>
        <v>0</v>
      </c>
      <c r="CI101" s="60">
        <v>0</v>
      </c>
      <c r="CJ101" s="124">
        <v>0</v>
      </c>
      <c r="CK101" s="128">
        <v>890.27928682759534</v>
      </c>
      <c r="CL101" s="129">
        <v>195.86144310207101</v>
      </c>
      <c r="CM101" s="129">
        <v>93.854358245602072</v>
      </c>
      <c r="CN101" s="130">
        <v>63.481337149404574</v>
      </c>
      <c r="CO101" s="131">
        <f t="shared" si="1693"/>
        <v>30.943977793477259</v>
      </c>
      <c r="CP101" s="129">
        <v>599.20514483717352</v>
      </c>
      <c r="CQ101" s="131">
        <f t="shared" si="1362"/>
        <v>59.305730005114413</v>
      </c>
      <c r="CR101" s="129">
        <v>187.51525802534508</v>
      </c>
      <c r="CS101" s="129">
        <v>129.8816170099083</v>
      </c>
      <c r="CT101" s="131">
        <f t="shared" si="1363"/>
        <v>2.512559881056676</v>
      </c>
      <c r="CU101" s="131">
        <f t="shared" si="1364"/>
        <v>76.015554224155011</v>
      </c>
      <c r="CV101" s="129">
        <f t="shared" si="1694"/>
        <v>1909.0818500223502</v>
      </c>
      <c r="CW101" s="124">
        <f t="shared" si="1695"/>
        <v>2405.4431310281611</v>
      </c>
      <c r="CX101" s="123">
        <v>86.914440000000013</v>
      </c>
      <c r="CY101" s="60">
        <v>6.3447541200000002</v>
      </c>
      <c r="CZ101" s="60">
        <f t="shared" si="1365"/>
        <v>0.12273926845140001</v>
      </c>
      <c r="DA101" s="60">
        <f t="shared" si="1366"/>
        <v>3.7133815543041599</v>
      </c>
      <c r="DB101" s="60">
        <v>4.6629597059999996</v>
      </c>
      <c r="DC101" s="124">
        <v>117.50658459120001</v>
      </c>
      <c r="DD101" s="123">
        <v>2.9069600000000002</v>
      </c>
      <c r="DE101" s="60">
        <v>0.21220807999999999</v>
      </c>
      <c r="DF101" s="60">
        <f t="shared" si="1367"/>
        <v>4.1051653076000002E-3</v>
      </c>
      <c r="DG101" s="60">
        <f t="shared" si="1368"/>
        <v>0.12419859856543999</v>
      </c>
      <c r="DH101" s="60">
        <v>0.15595840399999999</v>
      </c>
      <c r="DI101" s="124">
        <v>3.9301517808000002</v>
      </c>
      <c r="DJ101" s="59">
        <v>45.204815291160003</v>
      </c>
      <c r="DK101" s="60">
        <v>9.9450593640552007</v>
      </c>
      <c r="DL101" s="60">
        <v>0.73855909301506961</v>
      </c>
      <c r="DM101" s="60">
        <v>30.425236546161113</v>
      </c>
      <c r="DN101" s="60">
        <f t="shared" si="1369"/>
        <v>3.0113073619197501</v>
      </c>
      <c r="DO101" s="60">
        <f t="shared" si="1370"/>
        <v>9.5212735247556584</v>
      </c>
      <c r="DP101" s="60">
        <v>6.3008979314905709</v>
      </c>
      <c r="DQ101" s="60">
        <f t="shared" si="1371"/>
        <v>0.1218908704846851</v>
      </c>
      <c r="DR101" s="60">
        <f t="shared" si="1372"/>
        <v>3.6877139305676234</v>
      </c>
      <c r="DS101" s="60">
        <v>4.6307284112940978</v>
      </c>
      <c r="DT101" s="62">
        <v>116.69435596461126</v>
      </c>
      <c r="DU101" s="123">
        <v>148.02000000000001</v>
      </c>
      <c r="DV101" s="60">
        <v>32.564399999999999</v>
      </c>
      <c r="DW101" s="60">
        <v>99.625305060000002</v>
      </c>
      <c r="DX101" s="60">
        <f t="shared" si="1373"/>
        <v>9.86031494300844</v>
      </c>
      <c r="DY101" s="60">
        <f t="shared" si="1374"/>
        <v>31.1767429654764</v>
      </c>
      <c r="DZ101" s="60">
        <v>2.88305707291667</v>
      </c>
      <c r="EA101" s="60">
        <v>1.1212796110750001</v>
      </c>
      <c r="EB101" s="60"/>
      <c r="EC101" s="60">
        <v>20.747625047311391</v>
      </c>
      <c r="ED101" s="60">
        <f t="shared" si="1375"/>
        <v>0.40136280654023887</v>
      </c>
      <c r="EE101" s="60">
        <f t="shared" si="1376"/>
        <v>12.142921016189844</v>
      </c>
      <c r="EF101" s="60">
        <v>15.248083339565154</v>
      </c>
      <c r="EG101" s="124">
        <v>384.25170015704185</v>
      </c>
      <c r="EH101" s="128">
        <v>761.23993546190491</v>
      </c>
      <c r="EI101" s="129">
        <v>167.47278580161907</v>
      </c>
      <c r="EJ101" s="129">
        <v>1143.0945186355473</v>
      </c>
      <c r="EK101" s="129">
        <v>512.35482228244132</v>
      </c>
      <c r="EL101" s="129">
        <f t="shared" si="1377"/>
        <v>50.709806180582348</v>
      </c>
      <c r="EM101" s="129">
        <v>160.33631808506718</v>
      </c>
      <c r="EN101" s="129">
        <v>188.64383053925042</v>
      </c>
      <c r="EO101" s="129">
        <f t="shared" si="1378"/>
        <v>3.6493149017817994</v>
      </c>
      <c r="EP101" s="129">
        <f t="shared" si="1379"/>
        <v>110.40719741204602</v>
      </c>
      <c r="EQ101" s="129">
        <v>2772.805892720763</v>
      </c>
      <c r="ER101" s="124">
        <v>3493.7354248281613</v>
      </c>
      <c r="ES101" s="123">
        <v>288.66000000000003</v>
      </c>
      <c r="ET101" s="60">
        <v>63.505200000000002</v>
      </c>
      <c r="EU101" s="60">
        <v>194.28347898000001</v>
      </c>
      <c r="EV101" s="60">
        <f t="shared" si="1380"/>
        <v>19.229013048566522</v>
      </c>
      <c r="EW101" s="60">
        <f t="shared" si="1381"/>
        <v>60.799071912001203</v>
      </c>
      <c r="EX101" s="60">
        <v>22.68713371015</v>
      </c>
      <c r="EY101" s="60">
        <v>41.5469143263809</v>
      </c>
      <c r="EZ101" s="60">
        <f t="shared" si="1382"/>
        <v>0.80372505764383861</v>
      </c>
      <c r="FA101" s="60">
        <f t="shared" si="1383"/>
        <v>24.316079453972296</v>
      </c>
      <c r="FB101" s="60">
        <v>30.5341363508265</v>
      </c>
      <c r="FC101" s="124">
        <v>769.46023604082905</v>
      </c>
      <c r="FD101" s="123">
        <v>0</v>
      </c>
      <c r="FE101" s="60">
        <v>0</v>
      </c>
      <c r="FF101" s="60">
        <f t="shared" si="1384"/>
        <v>0</v>
      </c>
      <c r="FG101" s="60">
        <f t="shared" si="1385"/>
        <v>0</v>
      </c>
      <c r="FH101" s="60">
        <v>0</v>
      </c>
      <c r="FI101" s="124">
        <v>0</v>
      </c>
      <c r="FJ101" s="123">
        <v>909.20184833333406</v>
      </c>
      <c r="FK101" s="60">
        <v>66.371734928333396</v>
      </c>
      <c r="FL101" s="60">
        <f t="shared" si="1386"/>
        <v>1.2839612121886097</v>
      </c>
      <c r="FM101" s="60">
        <f t="shared" si="1387"/>
        <v>38.845252558035831</v>
      </c>
      <c r="FN101" s="60">
        <v>48.778500000000001</v>
      </c>
      <c r="FO101" s="124">
        <v>1229.2224999140008</v>
      </c>
      <c r="FP101" s="123">
        <v>707.5034166666685</v>
      </c>
      <c r="FQ101" s="60">
        <v>51.647749416666798</v>
      </c>
      <c r="FR101" s="60">
        <f t="shared" si="1388"/>
        <v>0.99912571246541926</v>
      </c>
      <c r="FS101" s="60">
        <f t="shared" si="1389"/>
        <v>30.227775005593745</v>
      </c>
      <c r="FT101" s="60">
        <v>37.957558304166703</v>
      </c>
      <c r="FU101" s="62">
        <v>956.53046926500235</v>
      </c>
      <c r="FV101" s="132">
        <f t="shared" si="1696"/>
        <v>4718.8429258484048</v>
      </c>
      <c r="FW101" s="133">
        <f t="shared" si="1697"/>
        <v>1351.0929386106791</v>
      </c>
      <c r="FX101" s="133">
        <f t="shared" si="1698"/>
        <v>121.94408401670884</v>
      </c>
      <c r="FY101" s="133">
        <f t="shared" si="1699"/>
        <v>632.04866666666669</v>
      </c>
      <c r="FZ101" s="133">
        <f t="shared" si="1700"/>
        <v>688.58</v>
      </c>
      <c r="GA101" s="133">
        <f t="shared" si="1701"/>
        <v>0</v>
      </c>
      <c r="GB101" s="133">
        <f t="shared" si="1702"/>
        <v>86.914440000000013</v>
      </c>
      <c r="GC101" s="133">
        <f t="shared" si="1703"/>
        <v>2.9069600000000002</v>
      </c>
      <c r="GD101" s="133">
        <f t="shared" si="1704"/>
        <v>909.20184833333406</v>
      </c>
      <c r="GE101" s="133">
        <f t="shared" si="1705"/>
        <v>707.5034166666685</v>
      </c>
      <c r="GF101" s="133">
        <f t="shared" si="1706"/>
        <v>2603.3044162057759</v>
      </c>
      <c r="GG101" s="134">
        <f t="shared" si="1707"/>
        <v>993.90726248907129</v>
      </c>
      <c r="GH101" s="134">
        <f t="shared" si="1708"/>
        <v>257.65945128955053</v>
      </c>
      <c r="GI101" s="133">
        <f t="shared" si="1709"/>
        <v>863.0307979282619</v>
      </c>
      <c r="GJ101" s="134">
        <f t="shared" si="1710"/>
        <v>616.2272570310912</v>
      </c>
      <c r="GK101" s="135">
        <f t="shared" si="1711"/>
        <v>16.695330785922231</v>
      </c>
      <c r="GL101" s="132">
        <f t="shared" si="1712"/>
        <v>12685.3704942765</v>
      </c>
      <c r="GM101" s="136">
        <f t="shared" si="1713"/>
        <v>15983.566822788389</v>
      </c>
      <c r="GN101" s="114">
        <f t="shared" si="1714"/>
        <v>14096.089965123387</v>
      </c>
      <c r="GO101" s="115">
        <f t="shared" si="1715"/>
        <v>7882.8221277807334</v>
      </c>
      <c r="GP101" s="115">
        <f t="shared" si="1716"/>
        <v>496.85244592084433</v>
      </c>
      <c r="GQ101" s="30">
        <f t="shared" si="1717"/>
        <v>0.55922047513065321</v>
      </c>
      <c r="GR101" s="31">
        <f t="shared" si="1718"/>
        <v>3.5247536526097592E-2</v>
      </c>
      <c r="GS101" s="137">
        <f t="shared" si="1390"/>
        <v>1.0930896918608659</v>
      </c>
      <c r="GT101" s="116">
        <f t="shared" si="1719"/>
        <v>15983.566822788389</v>
      </c>
      <c r="GU101" s="115">
        <f t="shared" si="1720"/>
        <v>7974.5115811643955</v>
      </c>
      <c r="GV101" s="115">
        <f t="shared" si="1721"/>
        <v>499.33657127614879</v>
      </c>
      <c r="GW101" s="24">
        <f t="shared" si="1722"/>
        <v>0.49891940075570779</v>
      </c>
      <c r="GX101" s="117">
        <f t="shared" si="1723"/>
        <v>3.1240622122230274E-2</v>
      </c>
      <c r="GY101" s="137">
        <f t="shared" si="1391"/>
        <v>1.0830198424651529</v>
      </c>
      <c r="GZ101" s="114">
        <f t="shared" si="1724"/>
        <v>11093.196085498334</v>
      </c>
      <c r="HA101" s="115">
        <f t="shared" si="1725"/>
        <v>6283.3048994598475</v>
      </c>
      <c r="HB101" s="115">
        <f t="shared" si="1726"/>
        <v>335.98102666688203</v>
      </c>
      <c r="HC101" s="30">
        <f t="shared" si="1727"/>
        <v>0.56641069454039006</v>
      </c>
      <c r="HD101" s="31">
        <f t="shared" si="1728"/>
        <v>3.0287125917308522E-2</v>
      </c>
      <c r="HE101" s="137">
        <f t="shared" si="1392"/>
        <v>1.0934480316390702</v>
      </c>
      <c r="HF101" s="114">
        <f t="shared" si="1729"/>
        <v>13119.041167665473</v>
      </c>
      <c r="HG101" s="115">
        <f t="shared" si="1730"/>
        <v>7835.3592570153105</v>
      </c>
      <c r="HH101" s="115">
        <f t="shared" si="1731"/>
        <v>404.21024039021302</v>
      </c>
      <c r="HI101" s="30">
        <f t="shared" si="1732"/>
        <v>0.59725090857456387</v>
      </c>
      <c r="HJ101" s="31">
        <f t="shared" si="1733"/>
        <v>3.0810959065093173E-2</v>
      </c>
      <c r="HK101" s="138">
        <f t="shared" si="1393"/>
        <v>1.098361834932817</v>
      </c>
      <c r="HL101" s="29">
        <f t="shared" si="1734"/>
        <v>3.8719780681330462</v>
      </c>
      <c r="HM101" s="30">
        <f t="shared" si="1735"/>
        <v>4.3864823981297247</v>
      </c>
      <c r="HN101" s="30">
        <f t="shared" si="1736"/>
        <v>3.0385827351218118</v>
      </c>
      <c r="HO101" s="31">
        <f t="shared" si="1737"/>
        <v>3.6096563343232093</v>
      </c>
      <c r="HR101" s="32">
        <f t="shared" si="1738"/>
        <v>1231.789172663066</v>
      </c>
      <c r="HS101" s="33">
        <f t="shared" si="1394"/>
        <v>1424.8105360193686</v>
      </c>
      <c r="HT101" s="33">
        <f t="shared" si="1739"/>
        <v>54.150169621691241</v>
      </c>
      <c r="HU101" s="33">
        <f t="shared" si="1395"/>
        <v>62.538030896091215</v>
      </c>
      <c r="HV101" s="33">
        <f t="shared" si="1740"/>
        <v>1607.8135572755082</v>
      </c>
      <c r="HW101" s="30">
        <f t="shared" ref="HW101:HW106" si="1855">HR101/HV101</f>
        <v>0.76612687278889002</v>
      </c>
      <c r="HX101" s="31">
        <f t="shared" ref="HX101:HX106" si="1856">HT101/HV101</f>
        <v>3.3679383642871159E-2</v>
      </c>
      <c r="HY101" s="139">
        <f t="shared" si="1396"/>
        <v>1.1252690174922997</v>
      </c>
      <c r="HZ101" s="32">
        <f t="shared" si="1741"/>
        <v>1461.3176343242521</v>
      </c>
      <c r="IA101" s="33">
        <f t="shared" si="1397"/>
        <v>1690.3061076228626</v>
      </c>
      <c r="IB101" s="33">
        <f t="shared" si="1742"/>
        <v>82.672918389794475</v>
      </c>
      <c r="IC101" s="33">
        <f t="shared" si="1398"/>
        <v>95.478953448373645</v>
      </c>
      <c r="ID101" s="33">
        <f t="shared" si="1743"/>
        <v>1978.9172235965952</v>
      </c>
      <c r="IE101" s="30">
        <f t="shared" si="1744"/>
        <v>0.73844303182544013</v>
      </c>
      <c r="IF101" s="31">
        <f t="shared" si="1745"/>
        <v>4.1776845137332257E-2</v>
      </c>
      <c r="IG101" s="139">
        <f t="shared" si="1399"/>
        <v>1.1221852563988193</v>
      </c>
      <c r="IH101" s="32">
        <f t="shared" si="1746"/>
        <v>37.668945051922783</v>
      </c>
      <c r="II101" s="33">
        <f t="shared" si="1400"/>
        <v>43.571668741559087</v>
      </c>
      <c r="IJ101" s="33">
        <f t="shared" si="1747"/>
        <v>73.525559944945499</v>
      </c>
      <c r="IK101" s="33">
        <f t="shared" si="1401"/>
        <v>84.914669180417562</v>
      </c>
      <c r="IL101" s="33">
        <f t="shared" si="1748"/>
        <v>775.43555353802492</v>
      </c>
      <c r="IM101" s="30">
        <f t="shared" si="1749"/>
        <v>4.8577789450139804E-2</v>
      </c>
      <c r="IN101" s="31">
        <f t="shared" si="1750"/>
        <v>9.4818401876823458E-2</v>
      </c>
      <c r="IO101" s="139">
        <f t="shared" si="1402"/>
        <v>1.0222995100575569</v>
      </c>
      <c r="IP101" s="32">
        <f t="shared" si="1751"/>
        <v>45.986184855782959</v>
      </c>
      <c r="IQ101" s="33">
        <f t="shared" si="1403"/>
        <v>53.192220022684154</v>
      </c>
      <c r="IR101" s="33">
        <f t="shared" si="1752"/>
        <v>2.0188815798613464</v>
      </c>
      <c r="IS101" s="33">
        <f t="shared" si="1404"/>
        <v>2.3316063365818689</v>
      </c>
      <c r="IT101" s="33">
        <f t="shared" si="1753"/>
        <v>63.10800354453999</v>
      </c>
      <c r="IU101" s="30">
        <f t="shared" si="1754"/>
        <v>0.72869021792659161</v>
      </c>
      <c r="IV101" s="31">
        <f t="shared" si="1755"/>
        <v>3.1990896026943272E-2</v>
      </c>
      <c r="IW101" s="139">
        <f t="shared" si="1405"/>
        <v>1.1191411469436705</v>
      </c>
      <c r="IX101" s="32">
        <f t="shared" si="1756"/>
        <v>35.891521940526395</v>
      </c>
      <c r="IY101" s="33">
        <f t="shared" si="1406"/>
        <v>41.515723428606883</v>
      </c>
      <c r="IZ101" s="33">
        <f t="shared" si="1757"/>
        <v>0.97240234730000008</v>
      </c>
      <c r="JA101" s="33">
        <f t="shared" si="1407"/>
        <v>1.12302747089677</v>
      </c>
      <c r="JB101" s="33">
        <f t="shared" si="1758"/>
        <v>738.84633999999994</v>
      </c>
      <c r="JC101" s="30">
        <f t="shared" si="1759"/>
        <v>4.857778945013979E-2</v>
      </c>
      <c r="JD101" s="31">
        <f t="shared" si="1760"/>
        <v>1.3161090400745576E-3</v>
      </c>
      <c r="JE101" s="139">
        <f t="shared" si="1761"/>
        <v>1.0078160048971445</v>
      </c>
      <c r="JF101" s="32">
        <f t="shared" si="1762"/>
        <v>0</v>
      </c>
      <c r="JG101" s="33">
        <f t="shared" si="1408"/>
        <v>0</v>
      </c>
      <c r="JH101" s="33">
        <f t="shared" si="1763"/>
        <v>0</v>
      </c>
      <c r="JI101" s="33">
        <f t="shared" si="1409"/>
        <v>0</v>
      </c>
      <c r="JJ101" s="33">
        <f t="shared" si="1764"/>
        <v>0</v>
      </c>
      <c r="JK101" s="30"/>
      <c r="JL101" s="31"/>
      <c r="JM101" s="139"/>
      <c r="JN101" s="32">
        <f t="shared" si="1768"/>
        <v>1407.6483208740565</v>
      </c>
      <c r="JO101" s="33">
        <f t="shared" si="1410"/>
        <v>1628.2268127550212</v>
      </c>
      <c r="JP101" s="33">
        <f t="shared" si="1769"/>
        <v>92.762267679648346</v>
      </c>
      <c r="JQ101" s="33">
        <f t="shared" si="1411"/>
        <v>107.13114294322588</v>
      </c>
      <c r="JR101" s="33">
        <f t="shared" si="1770"/>
        <v>1909.0818500223502</v>
      </c>
      <c r="JS101" s="30">
        <f t="shared" si="1771"/>
        <v>0.73734309550822907</v>
      </c>
      <c r="JT101" s="31">
        <f t="shared" si="1772"/>
        <v>4.8589989831270122E-2</v>
      </c>
      <c r="JU101" s="139">
        <f t="shared" si="1412"/>
        <v>1.1230682524910032</v>
      </c>
      <c r="JV101" s="32">
        <f t="shared" si="1773"/>
        <v>4.5303254962510753</v>
      </c>
      <c r="JW101" s="33">
        <f t="shared" si="1413"/>
        <v>5.240227501513619</v>
      </c>
      <c r="JX101" s="33">
        <f t="shared" si="1774"/>
        <v>0.12273926845140001</v>
      </c>
      <c r="JY101" s="33">
        <f t="shared" si="1414"/>
        <v>0.14175158113452188</v>
      </c>
      <c r="JZ101" s="33">
        <f t="shared" si="1775"/>
        <v>93.259194120000004</v>
      </c>
      <c r="KA101" s="30">
        <f t="shared" si="1776"/>
        <v>4.8577789450139797E-2</v>
      </c>
      <c r="KB101" s="31">
        <f t="shared" si="1777"/>
        <v>1.3161090400745574E-3</v>
      </c>
      <c r="KC101" s="139">
        <f t="shared" si="1415"/>
        <v>1.0078160048971445</v>
      </c>
      <c r="KD101" s="32">
        <f t="shared" si="1778"/>
        <v>0.15152229024983679</v>
      </c>
      <c r="KE101" s="33">
        <f t="shared" si="1416"/>
        <v>0.17526583313198624</v>
      </c>
      <c r="KF101" s="33">
        <f t="shared" si="1779"/>
        <v>4.1051653076000002E-3</v>
      </c>
      <c r="KG101" s="33">
        <f t="shared" si="1417"/>
        <v>4.7410554137472406E-3</v>
      </c>
      <c r="KH101" s="33">
        <f t="shared" si="1780"/>
        <v>3.1191680800000001</v>
      </c>
      <c r="KI101" s="30">
        <f t="shared" si="1781"/>
        <v>4.857778945013979E-2</v>
      </c>
      <c r="KJ101" s="31">
        <f t="shared" si="1782"/>
        <v>1.3161090400745574E-3</v>
      </c>
      <c r="KK101" s="139">
        <f t="shared" si="1783"/>
        <v>1.0078160048971445</v>
      </c>
      <c r="KL101" s="32">
        <f t="shared" si="1784"/>
        <v>71.264839350709593</v>
      </c>
      <c r="KM101" s="33">
        <f t="shared" si="1419"/>
        <v>82.432039676965786</v>
      </c>
      <c r="KN101" s="33">
        <f t="shared" si="1785"/>
        <v>3.1331982324044354</v>
      </c>
      <c r="KO101" s="33">
        <f t="shared" si="1420"/>
        <v>3.6185306386038825</v>
      </c>
      <c r="KP101" s="33">
        <f t="shared" si="1786"/>
        <v>92.614568225881953</v>
      </c>
      <c r="KQ101" s="30">
        <f t="shared" si="1787"/>
        <v>0.76947763959659654</v>
      </c>
      <c r="KR101" s="31">
        <f t="shared" si="1788"/>
        <v>3.3830511683245482E-2</v>
      </c>
      <c r="KS101" s="139">
        <f t="shared" si="1421"/>
        <v>1.1258174923845217</v>
      </c>
      <c r="KT101" s="32">
        <f t="shared" si="1789"/>
        <v>233.43439005763281</v>
      </c>
      <c r="KU101" s="33">
        <f t="shared" si="1422"/>
        <v>270.01355897966391</v>
      </c>
      <c r="KV101" s="33">
        <f t="shared" si="1790"/>
        <v>10.26167774954868</v>
      </c>
      <c r="KW101" s="33">
        <f t="shared" si="1423"/>
        <v>11.85121163295377</v>
      </c>
      <c r="KX101" s="33">
        <f t="shared" si="1791"/>
        <v>304.96166679130306</v>
      </c>
      <c r="KY101" s="30">
        <f t="shared" si="1792"/>
        <v>0.7654548603230874</v>
      </c>
      <c r="KZ101" s="31">
        <f t="shared" si="1793"/>
        <v>3.3649074185350444E-2</v>
      </c>
      <c r="LA101" s="139">
        <f t="shared" si="1424"/>
        <v>1.1251590182039386</v>
      </c>
      <c r="LB101" s="32">
        <f t="shared" si="1794"/>
        <v>1259.0198101700021</v>
      </c>
      <c r="LC101" s="33">
        <f t="shared" si="1425"/>
        <v>1456.3082144236414</v>
      </c>
      <c r="LD101" s="33">
        <f t="shared" si="1795"/>
        <v>54.359121082364148</v>
      </c>
      <c r="LE101" s="33">
        <f t="shared" si="1426"/>
        <v>62.779348938022359</v>
      </c>
      <c r="LF101" s="33">
        <f t="shared" si="1796"/>
        <v>2772.805892720763</v>
      </c>
      <c r="LG101" s="30">
        <f t="shared" si="1797"/>
        <v>0.45405984366782082</v>
      </c>
      <c r="LH101" s="31">
        <f t="shared" si="1798"/>
        <v>1.960437303782029E-2</v>
      </c>
      <c r="LI101" s="139">
        <f t="shared" si="1427"/>
        <v>1.0741878948863059</v>
      </c>
      <c r="LJ101" s="32">
        <f t="shared" si="1799"/>
        <v>456.0056846664877</v>
      </c>
      <c r="LK101" s="33">
        <f t="shared" si="1428"/>
        <v>527.46177545372632</v>
      </c>
      <c r="LL101" s="33">
        <f t="shared" si="1800"/>
        <v>20.03273810621036</v>
      </c>
      <c r="LM101" s="33">
        <f t="shared" si="1429"/>
        <v>23.135809238862347</v>
      </c>
      <c r="LN101" s="33">
        <f t="shared" si="1801"/>
        <v>610.68272701653098</v>
      </c>
      <c r="LO101" s="30">
        <f t="shared" si="1802"/>
        <v>0.7467145614127445</v>
      </c>
      <c r="LP101" s="31">
        <f t="shared" si="1803"/>
        <v>3.2803839407869941E-2</v>
      </c>
      <c r="LQ101" s="139">
        <f t="shared" si="1430"/>
        <v>1.1220914864976561</v>
      </c>
      <c r="LR101" s="32">
        <f t="shared" si="1804"/>
        <v>0</v>
      </c>
      <c r="LS101" s="33">
        <f t="shared" si="1431"/>
        <v>0</v>
      </c>
      <c r="LT101" s="33">
        <f t="shared" si="1805"/>
        <v>0</v>
      </c>
      <c r="LU101" s="33">
        <f t="shared" si="1432"/>
        <v>0</v>
      </c>
      <c r="LV101" s="33">
        <f t="shared" si="1806"/>
        <v>0</v>
      </c>
      <c r="LW101" s="30"/>
      <c r="LX101" s="31"/>
      <c r="LY101" s="139"/>
      <c r="LZ101" s="32">
        <f t="shared" si="1809"/>
        <v>47.391208120803711</v>
      </c>
      <c r="MA101" s="33">
        <f t="shared" si="1434"/>
        <v>54.817410433333656</v>
      </c>
      <c r="MB101" s="33">
        <f t="shared" si="1810"/>
        <v>1.2839612121886097</v>
      </c>
      <c r="MC101" s="33">
        <f t="shared" si="1435"/>
        <v>1.4828468039566254</v>
      </c>
      <c r="MD101" s="33">
        <f t="shared" si="1811"/>
        <v>975.57341263015928</v>
      </c>
      <c r="ME101" s="30">
        <f t="shared" si="1812"/>
        <v>4.8577797946580327E-2</v>
      </c>
      <c r="MF101" s="31">
        <f t="shared" si="1813"/>
        <v>1.3161092702670451E-3</v>
      </c>
      <c r="MG101" s="139">
        <f t="shared" si="1436"/>
        <v>1.0078160062641934</v>
      </c>
      <c r="MH101" s="32">
        <f t="shared" si="1814"/>
        <v>36.87788550682437</v>
      </c>
      <c r="MI101" s="33">
        <f t="shared" si="1437"/>
        <v>42.656650165743748</v>
      </c>
      <c r="MJ101" s="33">
        <f t="shared" si="1815"/>
        <v>0.99912571246541926</v>
      </c>
      <c r="MK101" s="33">
        <f t="shared" si="1438"/>
        <v>1.1538902853263127</v>
      </c>
      <c r="ML101" s="33">
        <f t="shared" si="1816"/>
        <v>759.15116608333517</v>
      </c>
      <c r="MM101" s="30">
        <f t="shared" si="1817"/>
        <v>4.8577789450139804E-2</v>
      </c>
      <c r="MN101" s="31">
        <f t="shared" si="1818"/>
        <v>1.3161090400745576E-3</v>
      </c>
      <c r="MO101" s="139">
        <f t="shared" si="1819"/>
        <v>1.0078160048971445</v>
      </c>
      <c r="MP101" s="34">
        <v>3.5422327160925158</v>
      </c>
      <c r="MQ101" s="35">
        <v>4.0502327160925153</v>
      </c>
      <c r="MR101" s="35">
        <v>2.7788999999999997</v>
      </c>
      <c r="MS101" s="36">
        <v>3.2863999999999995</v>
      </c>
      <c r="MT101" s="34">
        <f t="shared" si="1820"/>
        <v>1.0930896918608659</v>
      </c>
      <c r="MU101" s="35">
        <f t="shared" si="1821"/>
        <v>1.0830198424651529</v>
      </c>
      <c r="MV101" s="35">
        <f t="shared" si="1822"/>
        <v>1.0934480316390702</v>
      </c>
      <c r="MW101" s="36">
        <f t="shared" si="1823"/>
        <v>1.098361834932817</v>
      </c>
      <c r="MX101" s="41">
        <f t="shared" si="1824"/>
        <v>3.8719780681330462</v>
      </c>
      <c r="MY101" s="271">
        <f t="shared" si="1825"/>
        <v>4.3864823981297247</v>
      </c>
      <c r="MZ101" s="42">
        <f t="shared" si="1826"/>
        <v>3.0385827351218118</v>
      </c>
      <c r="NA101" s="140">
        <f t="shared" si="1827"/>
        <v>3.6096563343232093</v>
      </c>
      <c r="NB101" s="34">
        <f t="shared" si="1828"/>
        <v>1.0931537030006777</v>
      </c>
      <c r="NC101" s="35">
        <f t="shared" si="1829"/>
        <v>1.0829440302398274</v>
      </c>
      <c r="ND101" s="35">
        <f t="shared" si="1830"/>
        <v>1.0934517700497559</v>
      </c>
      <c r="NE101" s="141">
        <f t="shared" si="1831"/>
        <v>1.0983651260250149</v>
      </c>
      <c r="NF101" s="37">
        <f t="shared" si="1832"/>
        <v>3.8722048104866817</v>
      </c>
      <c r="NG101" s="38">
        <f t="shared" si="1833"/>
        <v>4.3861753409744315</v>
      </c>
      <c r="NH101" s="38">
        <f t="shared" si="1834"/>
        <v>3.0385931237912662</v>
      </c>
      <c r="NI101" s="39">
        <f t="shared" si="1835"/>
        <v>3.6096671501686082</v>
      </c>
      <c r="NJ101" s="118">
        <f t="shared" si="1836"/>
        <v>-2.2674235363551176E-4</v>
      </c>
      <c r="NK101" s="118">
        <f t="shared" si="1837"/>
        <v>3.0705715529322219E-4</v>
      </c>
      <c r="NL101" s="118">
        <f t="shared" si="1838"/>
        <v>-1.038866945446415E-5</v>
      </c>
      <c r="NM101" s="118">
        <f t="shared" si="1839"/>
        <v>-1.0815845398859381E-5</v>
      </c>
      <c r="NN101" s="119">
        <f t="shared" si="1840"/>
        <v>0.57107402637734206</v>
      </c>
      <c r="NO101" s="120">
        <f t="shared" si="1841"/>
        <v>0.70091691114670251</v>
      </c>
      <c r="NP101" s="120">
        <f>P101*IO101+0.001</f>
        <v>0.26253766031807341</v>
      </c>
      <c r="NQ101" s="120">
        <f t="shared" si="1843"/>
        <v>2.2270908824179043E-2</v>
      </c>
      <c r="NR101" s="120">
        <f>R101*JE101+0.002</f>
        <v>0.25455869082722443</v>
      </c>
      <c r="NS101" s="120">
        <f t="shared" si="1844"/>
        <v>0</v>
      </c>
      <c r="NT101" s="120">
        <f t="shared" si="1845"/>
        <v>0.67698554260157673</v>
      </c>
      <c r="NU101" s="120">
        <f t="shared" si="1846"/>
        <v>2.9629790543976048E-2</v>
      </c>
      <c r="NV101" s="120">
        <f t="shared" si="1847"/>
        <v>1.0078160048971445E-3</v>
      </c>
      <c r="NW101" s="120">
        <f t="shared" si="1848"/>
        <v>3.2986452526866487E-2</v>
      </c>
      <c r="NX101" s="120">
        <f t="shared" si="1849"/>
        <v>0.10824029755121889</v>
      </c>
      <c r="NY101" s="120">
        <f t="shared" si="1850"/>
        <v>0.94002182681500634</v>
      </c>
      <c r="NZ101" s="120">
        <f t="shared" si="1851"/>
        <v>0.21622702944809835</v>
      </c>
      <c r="OA101" s="120">
        <f t="shared" si="1852"/>
        <v>0</v>
      </c>
      <c r="OB101" s="120">
        <f t="shared" si="1853"/>
        <v>0.31030654832874516</v>
      </c>
      <c r="OC101" s="121">
        <f t="shared" si="1854"/>
        <v>0.259411839660525</v>
      </c>
      <c r="OD101" s="4"/>
      <c r="OE101" s="4">
        <f t="shared" si="1441"/>
        <v>17369.557483435405</v>
      </c>
      <c r="OF101" s="4"/>
      <c r="OG101" s="4"/>
      <c r="OH101" s="4">
        <f t="shared" si="1442"/>
        <v>0</v>
      </c>
      <c r="OI101" s="4"/>
      <c r="OJ101" s="583">
        <f t="shared" si="1443"/>
        <v>16299.729943210245</v>
      </c>
      <c r="OK101" s="284">
        <f t="shared" si="1444"/>
        <v>867.61080000000015</v>
      </c>
      <c r="OL101" s="584">
        <f>OK101/OJ101</f>
        <v>5.3228538326882457E-2</v>
      </c>
      <c r="OM101" s="585">
        <f t="shared" si="1672"/>
        <v>1654.72</v>
      </c>
      <c r="ON101" s="284">
        <f>OM101*1.05</f>
        <v>1737.4560000000001</v>
      </c>
      <c r="OO101" s="33">
        <f>ON101/OK101</f>
        <v>2.0025753483013351</v>
      </c>
      <c r="OP101" s="586">
        <f t="shared" si="1688"/>
        <v>5.3365620352645138E-2</v>
      </c>
      <c r="OQ101" s="33">
        <f t="shared" si="1445"/>
        <v>0.23408735434215089</v>
      </c>
      <c r="OR101" s="39">
        <f t="shared" si="1446"/>
        <v>0.48864604516937532</v>
      </c>
      <c r="OS101" s="587"/>
      <c r="OT101" s="284">
        <f t="shared" si="1487"/>
        <v>0</v>
      </c>
      <c r="OU101" s="584"/>
      <c r="OV101" s="585">
        <f t="shared" si="1674"/>
        <v>0</v>
      </c>
      <c r="OW101" s="284">
        <f>OV101*1.05</f>
        <v>0</v>
      </c>
      <c r="OX101" s="33"/>
      <c r="OY101" s="33"/>
      <c r="OZ101" s="33"/>
      <c r="PA101" s="588"/>
      <c r="PB101" s="32">
        <f t="shared" si="1447"/>
        <v>4.3864823981297247</v>
      </c>
      <c r="PC101" s="589">
        <f t="shared" si="1448"/>
        <v>1.0533656203526451</v>
      </c>
      <c r="PD101" s="590">
        <f t="shared" si="1474"/>
        <v>4.6205697524718756</v>
      </c>
      <c r="PE101" s="591">
        <f t="shared" si="1450"/>
        <v>0.57107402637734206</v>
      </c>
      <c r="PF101" s="592">
        <f t="shared" si="1451"/>
        <v>0.70091691114670251</v>
      </c>
      <c r="PG101" s="592">
        <f t="shared" si="1452"/>
        <v>0.26253766031807341</v>
      </c>
      <c r="PH101" s="592">
        <f t="shared" si="1453"/>
        <v>2.2270908824179043E-2</v>
      </c>
      <c r="PI101" s="593">
        <f t="shared" si="1475"/>
        <v>0.48864604516937532</v>
      </c>
      <c r="PJ101" s="593">
        <f t="shared" si="1476"/>
        <v>0</v>
      </c>
      <c r="PK101" s="592">
        <f t="shared" si="1454"/>
        <v>0.67698554260157673</v>
      </c>
      <c r="PL101" s="592">
        <f t="shared" si="1455"/>
        <v>2.9629790543976048E-2</v>
      </c>
      <c r="PM101" s="592">
        <f t="shared" si="1456"/>
        <v>1.0078160048971445E-3</v>
      </c>
      <c r="PN101" s="592">
        <f t="shared" si="1457"/>
        <v>3.2986452526866487E-2</v>
      </c>
      <c r="PO101" s="592">
        <f t="shared" si="1458"/>
        <v>0.10824029755121889</v>
      </c>
      <c r="PP101" s="592">
        <f t="shared" si="1459"/>
        <v>0.94002182681500634</v>
      </c>
      <c r="PQ101" s="592">
        <f t="shared" si="1460"/>
        <v>0.21622702944809835</v>
      </c>
      <c r="PR101" s="592">
        <f t="shared" si="1461"/>
        <v>0</v>
      </c>
      <c r="PS101" s="592">
        <f t="shared" si="1462"/>
        <v>0.31030654832874516</v>
      </c>
      <c r="PT101" s="594">
        <f t="shared" si="1463"/>
        <v>0.259411839660525</v>
      </c>
      <c r="PU101" s="334"/>
      <c r="PV101" s="310">
        <f t="shared" si="1477"/>
        <v>4.6202626953165815</v>
      </c>
      <c r="PW101" s="281">
        <f t="shared" si="1478"/>
        <v>3.0705715529411037E-4</v>
      </c>
      <c r="PX101" s="4"/>
      <c r="QA101" s="133">
        <f t="shared" si="1479"/>
        <v>945.91463924488335</v>
      </c>
      <c r="QB101" s="323">
        <f t="shared" si="1480"/>
        <v>0</v>
      </c>
      <c r="QC101" s="258"/>
      <c r="QD101" s="323">
        <v>0</v>
      </c>
      <c r="QF101" s="133">
        <f t="shared" si="1464"/>
        <v>1815.7598392448817</v>
      </c>
      <c r="QH101" s="133">
        <f t="shared" si="1481"/>
        <v>0</v>
      </c>
      <c r="QJ101" s="390">
        <f>'лист 1'!E131</f>
        <v>1654.72</v>
      </c>
      <c r="QK101" s="390">
        <f>'лист 1'!F131</f>
        <v>0</v>
      </c>
      <c r="QM101" s="389">
        <f t="shared" si="1482"/>
        <v>0</v>
      </c>
      <c r="QN101" s="389">
        <f t="shared" si="1483"/>
        <v>0</v>
      </c>
      <c r="QP101" s="4">
        <f t="shared" si="1484"/>
        <v>16299.729943210245</v>
      </c>
      <c r="QQ101" s="4">
        <f t="shared" si="1485"/>
        <v>17169.575143210244</v>
      </c>
      <c r="QS101" s="395">
        <f t="shared" si="1486"/>
        <v>14.045241260529053</v>
      </c>
      <c r="QU101" s="5">
        <v>1</v>
      </c>
    </row>
    <row r="102" spans="1:463" ht="15.05" customHeight="1" x14ac:dyDescent="0.3">
      <c r="A102" s="452">
        <f t="shared" si="1676"/>
        <v>90</v>
      </c>
      <c r="B102" s="25" t="s">
        <v>547</v>
      </c>
      <c r="C102" s="26">
        <v>9</v>
      </c>
      <c r="D102" s="256">
        <v>11330.52</v>
      </c>
      <c r="E102" s="27">
        <v>11330.52</v>
      </c>
      <c r="F102" s="28">
        <v>1200.4000000000001</v>
      </c>
      <c r="G102" s="311">
        <f t="shared" si="1465"/>
        <v>10130.120000000001</v>
      </c>
      <c r="H102" s="27"/>
      <c r="I102" s="257"/>
      <c r="J102" s="32">
        <v>3.2723004658421266</v>
      </c>
      <c r="K102" s="33">
        <v>4.0054004658421265</v>
      </c>
      <c r="L102" s="33">
        <v>2.5118000000000005</v>
      </c>
      <c r="M102" s="122">
        <v>2.9433000000000007</v>
      </c>
      <c r="N102" s="1">
        <v>0.43149999999999999</v>
      </c>
      <c r="O102" s="2">
        <v>0.48039999999999999</v>
      </c>
      <c r="P102" s="2">
        <v>0.32900046584212606</v>
      </c>
      <c r="Q102" s="2">
        <v>1.47E-2</v>
      </c>
      <c r="R102" s="2">
        <v>0.42880000000000001</v>
      </c>
      <c r="S102" s="2">
        <v>4.7000000000000002E-3</v>
      </c>
      <c r="T102" s="2">
        <v>0.58160000000000001</v>
      </c>
      <c r="U102" s="2">
        <v>2.75E-2</v>
      </c>
      <c r="V102" s="2">
        <v>1E-3</v>
      </c>
      <c r="W102" s="2">
        <v>3.2300000000000002E-2</v>
      </c>
      <c r="X102" s="2">
        <v>0.1236</v>
      </c>
      <c r="Y102" s="2">
        <v>0.83109999999999995</v>
      </c>
      <c r="Z102" s="2">
        <v>7.5200000000000003E-2</v>
      </c>
      <c r="AA102" s="2">
        <v>1E-4</v>
      </c>
      <c r="AB102" s="2">
        <v>0.34429999999999999</v>
      </c>
      <c r="AC102" s="3">
        <v>0.29959999999999998</v>
      </c>
      <c r="AD102" s="123">
        <v>1885.94</v>
      </c>
      <c r="AE102" s="60">
        <v>414.90679999999998</v>
      </c>
      <c r="AF102" s="60">
        <v>1269.3375748200001</v>
      </c>
      <c r="AG102" s="60">
        <f t="shared" si="1344"/>
        <v>125.63141713023469</v>
      </c>
      <c r="AH102" s="60">
        <f t="shared" si="1345"/>
        <v>397.22650066417083</v>
      </c>
      <c r="AI102" s="60">
        <v>45.829338791016703</v>
      </c>
      <c r="AJ102" s="60">
        <v>263.96900132247384</v>
      </c>
      <c r="AK102" s="60">
        <f t="shared" si="1346"/>
        <v>5.1064803305832571</v>
      </c>
      <c r="AL102" s="60">
        <f t="shared" si="1347"/>
        <v>154.49260946600162</v>
      </c>
      <c r="AM102" s="60">
        <v>193.99913574667457</v>
      </c>
      <c r="AN102" s="124">
        <v>4888.7782208161989</v>
      </c>
      <c r="AO102" s="123">
        <v>2030.62</v>
      </c>
      <c r="AP102" s="60">
        <v>446.7364</v>
      </c>
      <c r="AQ102" s="60">
        <v>1366.71488286</v>
      </c>
      <c r="AR102" s="60">
        <f t="shared" si="1348"/>
        <v>135.26923881618563</v>
      </c>
      <c r="AS102" s="60">
        <f t="shared" si="1349"/>
        <v>427.69975544220841</v>
      </c>
      <c r="AT102" s="125">
        <v>182.11204632745</v>
      </c>
      <c r="AU102" s="126">
        <v>21.282841603372187</v>
      </c>
      <c r="AV102" s="60">
        <v>293.91138303068385</v>
      </c>
      <c r="AW102" s="60">
        <f t="shared" si="1350"/>
        <v>5.6857157047285796</v>
      </c>
      <c r="AX102" s="60">
        <f t="shared" si="1351"/>
        <v>172.01692732360229</v>
      </c>
      <c r="AY102" s="60">
        <v>216.00473561090672</v>
      </c>
      <c r="AZ102" s="124">
        <v>5443.3193373948498</v>
      </c>
      <c r="BA102" s="127">
        <v>473</v>
      </c>
      <c r="BB102" s="60">
        <v>2410.9598333333329</v>
      </c>
      <c r="BC102" s="60">
        <v>251.42862479828719</v>
      </c>
      <c r="BD102" s="61">
        <v>201.14289983862977</v>
      </c>
      <c r="BE102" s="61">
        <v>50.285724959657415</v>
      </c>
      <c r="BF102" s="60">
        <v>94.285750624999991</v>
      </c>
      <c r="BG102" s="61">
        <v>75.428600500000002</v>
      </c>
      <c r="BH102" s="61">
        <v>18.85715012499999</v>
      </c>
      <c r="BI102" s="60">
        <v>201.23721723923325</v>
      </c>
      <c r="BJ102" s="61">
        <f t="shared" si="1352"/>
        <v>117.77770365917156</v>
      </c>
      <c r="BK102" s="60">
        <f t="shared" si="1353"/>
        <v>3.8929339674929673</v>
      </c>
      <c r="BL102" s="60">
        <v>147.89557129979266</v>
      </c>
      <c r="BM102" s="124">
        <v>3726.9683967547749</v>
      </c>
      <c r="BN102" s="123">
        <v>60.33</v>
      </c>
      <c r="BO102" s="60">
        <v>13.272599999999999</v>
      </c>
      <c r="BP102" s="60">
        <v>40.605287490000002</v>
      </c>
      <c r="BQ102" s="60">
        <f t="shared" si="1354"/>
        <v>4.0188677240352604</v>
      </c>
      <c r="BR102" s="60">
        <f t="shared" si="1355"/>
        <v>12.7070186671206</v>
      </c>
      <c r="BS102" s="60">
        <v>8.4796832367166708</v>
      </c>
      <c r="BT102" s="60">
        <v>8.9561926630503148</v>
      </c>
      <c r="BU102" s="60">
        <f t="shared" si="1356"/>
        <v>0.17325754706670835</v>
      </c>
      <c r="BV102" s="60">
        <f t="shared" si="1357"/>
        <v>5.2417729675181315</v>
      </c>
      <c r="BW102" s="60">
        <v>6.5821881694883491</v>
      </c>
      <c r="BX102" s="124">
        <v>165.87114187110637</v>
      </c>
      <c r="BY102" s="59">
        <v>3212.61</v>
      </c>
      <c r="BZ102" s="60">
        <v>234.52053000000001</v>
      </c>
      <c r="CA102" s="61">
        <f t="shared" si="1358"/>
        <v>137.25736155204001</v>
      </c>
      <c r="CB102" s="61">
        <f t="shared" si="1359"/>
        <v>4.5367996528500001</v>
      </c>
      <c r="CC102" s="60">
        <v>172.3565265</v>
      </c>
      <c r="CD102" s="62">
        <v>4343.3844678000005</v>
      </c>
      <c r="CE102" s="123">
        <v>35.299999999999997</v>
      </c>
      <c r="CF102" s="60">
        <v>2.5768999999999997</v>
      </c>
      <c r="CG102" s="61">
        <f t="shared" si="1360"/>
        <v>1.5081771091999998</v>
      </c>
      <c r="CH102" s="61">
        <f t="shared" si="1361"/>
        <v>4.9850130499999999E-2</v>
      </c>
      <c r="CI102" s="60">
        <v>1.893845</v>
      </c>
      <c r="CJ102" s="124">
        <v>47.724893999999999</v>
      </c>
      <c r="CK102" s="128">
        <v>2433.40555107104</v>
      </c>
      <c r="CL102" s="129">
        <v>535.34922123562887</v>
      </c>
      <c r="CM102" s="129">
        <v>257.9864522191134</v>
      </c>
      <c r="CN102" s="130">
        <v>180.17047247083602</v>
      </c>
      <c r="CO102" s="131">
        <f t="shared" si="1693"/>
        <v>87.824096805909022</v>
      </c>
      <c r="CP102" s="129">
        <v>1637.8109063650168</v>
      </c>
      <c r="CQ102" s="131">
        <f t="shared" si="1362"/>
        <v>162.10069664657118</v>
      </c>
      <c r="CR102" s="129">
        <v>512.53654503786834</v>
      </c>
      <c r="CS102" s="129">
        <v>355.11230555502834</v>
      </c>
      <c r="CT102" s="131">
        <f t="shared" si="1363"/>
        <v>6.8696475509620241</v>
      </c>
      <c r="CU102" s="131">
        <f t="shared" si="1364"/>
        <v>207.83586884758034</v>
      </c>
      <c r="CV102" s="129">
        <f t="shared" si="1694"/>
        <v>5219.664436445828</v>
      </c>
      <c r="CW102" s="124">
        <f t="shared" si="1695"/>
        <v>6576.7771899217432</v>
      </c>
      <c r="CX102" s="123">
        <v>230.78116800000001</v>
      </c>
      <c r="CY102" s="60">
        <v>16.847025263999999</v>
      </c>
      <c r="CZ102" s="60">
        <f t="shared" si="1365"/>
        <v>0.32590570373208</v>
      </c>
      <c r="DA102" s="60">
        <f t="shared" si="1366"/>
        <v>9.8600247822107523</v>
      </c>
      <c r="DB102" s="60">
        <v>12.381409663199999</v>
      </c>
      <c r="DC102" s="124">
        <v>312.01152351263994</v>
      </c>
      <c r="DD102" s="123">
        <v>7.685232000000001</v>
      </c>
      <c r="DE102" s="60">
        <v>0.56102193600000005</v>
      </c>
      <c r="DF102" s="60">
        <f t="shared" si="1367"/>
        <v>1.0852969351920002E-2</v>
      </c>
      <c r="DG102" s="60">
        <f t="shared" si="1368"/>
        <v>0.32834818643884806</v>
      </c>
      <c r="DH102" s="60">
        <v>0.41231269679999999</v>
      </c>
      <c r="DI102" s="124">
        <v>10.390279959360001</v>
      </c>
      <c r="DJ102" s="59">
        <v>141.61230963864003</v>
      </c>
      <c r="DK102" s="60">
        <v>31.154708120500807</v>
      </c>
      <c r="DL102" s="60">
        <v>2.3242997401277923</v>
      </c>
      <c r="DM102" s="60">
        <v>95.31258983921559</v>
      </c>
      <c r="DN102" s="60">
        <f t="shared" si="1369"/>
        <v>9.4334682667465248</v>
      </c>
      <c r="DO102" s="60">
        <f t="shared" si="1370"/>
        <v>29.827121864284127</v>
      </c>
      <c r="DP102" s="60">
        <v>19.739485235709349</v>
      </c>
      <c r="DQ102" s="60">
        <f t="shared" si="1371"/>
        <v>0.38186034188479739</v>
      </c>
      <c r="DR102" s="60">
        <f t="shared" si="1372"/>
        <v>11.55288904493314</v>
      </c>
      <c r="DS102" s="60">
        <v>14.507169628709679</v>
      </c>
      <c r="DT102" s="62">
        <v>365.58067464348386</v>
      </c>
      <c r="DU102" s="123">
        <v>537.49</v>
      </c>
      <c r="DV102" s="60">
        <v>118.2478</v>
      </c>
      <c r="DW102" s="60">
        <v>361.75925697000002</v>
      </c>
      <c r="DX102" s="60">
        <f t="shared" si="1373"/>
        <v>35.804760699348783</v>
      </c>
      <c r="DY102" s="60">
        <f t="shared" si="1374"/>
        <v>113.2089418761918</v>
      </c>
      <c r="DZ102" s="60">
        <v>10.38959377175</v>
      </c>
      <c r="EA102" s="60">
        <v>7.49318104166667</v>
      </c>
      <c r="EB102" s="60"/>
      <c r="EC102" s="60">
        <v>75.582727720189411</v>
      </c>
      <c r="ED102" s="60">
        <f t="shared" si="1375"/>
        <v>1.4621478677470643</v>
      </c>
      <c r="EE102" s="60">
        <f t="shared" si="1376"/>
        <v>44.236151887339815</v>
      </c>
      <c r="EF102" s="60">
        <v>55.548127975180307</v>
      </c>
      <c r="EG102" s="124">
        <v>1399.8128249745437</v>
      </c>
      <c r="EH102" s="128">
        <v>2196.1243088888878</v>
      </c>
      <c r="EI102" s="129">
        <v>483.14734795555546</v>
      </c>
      <c r="EJ102" s="129">
        <v>2807.8420420002271</v>
      </c>
      <c r="EK102" s="129">
        <v>1478.1080544705931</v>
      </c>
      <c r="EL102" s="129">
        <f t="shared" si="1377"/>
        <v>146.29426658317249</v>
      </c>
      <c r="EM102" s="129">
        <v>462.55913456602741</v>
      </c>
      <c r="EN102" s="129">
        <v>508.46118799201355</v>
      </c>
      <c r="EO102" s="129">
        <f t="shared" si="1378"/>
        <v>9.8361816817055026</v>
      </c>
      <c r="EP102" s="129">
        <f t="shared" si="1379"/>
        <v>297.5860625737098</v>
      </c>
      <c r="EQ102" s="129">
        <v>7473.6829413072774</v>
      </c>
      <c r="ER102" s="124">
        <v>9416.8405060471705</v>
      </c>
      <c r="ES102" s="123">
        <v>320.39999999999998</v>
      </c>
      <c r="ET102" s="60">
        <v>70.488</v>
      </c>
      <c r="EU102" s="60">
        <v>215.6461812</v>
      </c>
      <c r="EV102" s="60">
        <f t="shared" si="1380"/>
        <v>21.343365138088803</v>
      </c>
      <c r="EW102" s="60">
        <f t="shared" si="1381"/>
        <v>67.484315944727996</v>
      </c>
      <c r="EX102" s="60">
        <v>24.493697872475</v>
      </c>
      <c r="EY102" s="60">
        <v>46.065035172290699</v>
      </c>
      <c r="EZ102" s="60">
        <f t="shared" si="1382"/>
        <v>0.89112810540796361</v>
      </c>
      <c r="FA102" s="60">
        <f t="shared" si="1383"/>
        <v>26.960391005216234</v>
      </c>
      <c r="FB102" s="60">
        <v>33.854645712238302</v>
      </c>
      <c r="FC102" s="124">
        <v>853.13707194840458</v>
      </c>
      <c r="FD102" s="123">
        <v>0.83333333333333293</v>
      </c>
      <c r="FE102" s="60">
        <v>6.0833333333333302E-2</v>
      </c>
      <c r="FF102" s="60">
        <f t="shared" si="1384"/>
        <v>1.1768208333333328E-3</v>
      </c>
      <c r="FG102" s="60">
        <f t="shared" si="1385"/>
        <v>3.5603803333333316E-2</v>
      </c>
      <c r="FH102" s="60">
        <v>4.4708333333333301E-2</v>
      </c>
      <c r="FI102" s="124">
        <v>1.1266499999999995</v>
      </c>
      <c r="FJ102" s="123">
        <v>2885.7218366666598</v>
      </c>
      <c r="FK102" s="60">
        <v>210.65769407666599</v>
      </c>
      <c r="FL102" s="60">
        <f t="shared" si="1386"/>
        <v>4.0751730919131042</v>
      </c>
      <c r="FM102" s="60">
        <f t="shared" si="1387"/>
        <v>123.29120729686215</v>
      </c>
      <c r="FN102" s="60">
        <v>154.81899999999999</v>
      </c>
      <c r="FO102" s="124">
        <v>3901.4382368919905</v>
      </c>
      <c r="FP102" s="123">
        <v>2245.5498333333289</v>
      </c>
      <c r="FQ102" s="60">
        <v>163.925137833333</v>
      </c>
      <c r="FR102" s="60">
        <f t="shared" si="1388"/>
        <v>3.171131791385827</v>
      </c>
      <c r="FS102" s="60">
        <f t="shared" si="1389"/>
        <v>95.940137569439145</v>
      </c>
      <c r="FT102" s="60">
        <v>120.473748558333</v>
      </c>
      <c r="FU102" s="62">
        <v>3035.9384636699933</v>
      </c>
      <c r="FV102" s="132">
        <f t="shared" si="1696"/>
        <v>11719.225046910251</v>
      </c>
      <c r="FW102" s="133">
        <f t="shared" si="1697"/>
        <v>3307.8196050092529</v>
      </c>
      <c r="FX102" s="133">
        <f t="shared" si="1698"/>
        <v>385.67843874791095</v>
      </c>
      <c r="FY102" s="133">
        <f t="shared" si="1699"/>
        <v>2410.9598333333329</v>
      </c>
      <c r="FZ102" s="133">
        <f t="shared" si="1700"/>
        <v>3212.61</v>
      </c>
      <c r="GA102" s="133">
        <f t="shared" si="1701"/>
        <v>35.299999999999997</v>
      </c>
      <c r="GB102" s="133">
        <f t="shared" si="1702"/>
        <v>230.78116800000001</v>
      </c>
      <c r="GC102" s="133">
        <f t="shared" si="1703"/>
        <v>7.685232000000001</v>
      </c>
      <c r="GD102" s="133">
        <f t="shared" si="1704"/>
        <v>2885.7218366666598</v>
      </c>
      <c r="GE102" s="133">
        <f t="shared" si="1705"/>
        <v>2245.5498333333289</v>
      </c>
      <c r="GF102" s="133">
        <f t="shared" si="1706"/>
        <v>6465.2947340148248</v>
      </c>
      <c r="GG102" s="134">
        <f t="shared" si="1707"/>
        <v>2468.3641875563712</v>
      </c>
      <c r="GH102" s="134">
        <f t="shared" si="1708"/>
        <v>639.89608100438329</v>
      </c>
      <c r="GI102" s="133">
        <f t="shared" si="1709"/>
        <v>2402.1836783740046</v>
      </c>
      <c r="GJ102" s="134">
        <f t="shared" si="1710"/>
        <v>1715.2239092310085</v>
      </c>
      <c r="GK102" s="135">
        <f t="shared" si="1711"/>
        <v>46.470243258145125</v>
      </c>
      <c r="GL102" s="132">
        <f t="shared" si="1712"/>
        <v>35308.80940638957</v>
      </c>
      <c r="GM102" s="136">
        <f t="shared" si="1713"/>
        <v>44489.099852050858</v>
      </c>
      <c r="GN102" s="114">
        <f t="shared" si="1714"/>
        <v>37062.052026580866</v>
      </c>
      <c r="GO102" s="115">
        <f t="shared" si="1715"/>
        <v>19676.754995557218</v>
      </c>
      <c r="GP102" s="115">
        <f t="shared" si="1716"/>
        <v>1341.0015966089863</v>
      </c>
      <c r="GQ102" s="30">
        <f t="shared" si="1717"/>
        <v>0.53091380319268533</v>
      </c>
      <c r="GR102" s="31">
        <f t="shared" si="1718"/>
        <v>3.6182605206188295E-2</v>
      </c>
      <c r="GS102" s="137">
        <f t="shared" si="1390"/>
        <v>1.0887988785067324</v>
      </c>
      <c r="GT102" s="116">
        <f t="shared" si="1719"/>
        <v>44489.099852050858</v>
      </c>
      <c r="GU102" s="115">
        <f t="shared" si="1720"/>
        <v>20037.544561059018</v>
      </c>
      <c r="GV102" s="115">
        <f t="shared" si="1721"/>
        <v>1350.7764013931535</v>
      </c>
      <c r="GW102" s="24">
        <f t="shared" si="1722"/>
        <v>0.45039222253752403</v>
      </c>
      <c r="GX102" s="117">
        <f t="shared" si="1723"/>
        <v>3.0361962950142391E-2</v>
      </c>
      <c r="GY102" s="137">
        <f t="shared" si="1391"/>
        <v>1.075279529332607</v>
      </c>
      <c r="GZ102" s="114">
        <f t="shared" si="1724"/>
        <v>28446.305409009892</v>
      </c>
      <c r="HA102" s="115">
        <f t="shared" si="1725"/>
        <v>15748.537525400237</v>
      </c>
      <c r="HB102" s="115">
        <f t="shared" si="1726"/>
        <v>822.88665858264096</v>
      </c>
      <c r="HC102" s="30">
        <f t="shared" si="1727"/>
        <v>0.55362330182998565</v>
      </c>
      <c r="HD102" s="31">
        <f t="shared" si="1728"/>
        <v>2.8927716508380219E-2</v>
      </c>
      <c r="HE102" s="137">
        <f t="shared" si="1392"/>
        <v>1.0912336746839069</v>
      </c>
      <c r="HF102" s="114">
        <f t="shared" si="1729"/>
        <v>33335.083629826091</v>
      </c>
      <c r="HG102" s="115">
        <f t="shared" si="1730"/>
        <v>19495.707109492338</v>
      </c>
      <c r="HH102" s="115">
        <f t="shared" si="1731"/>
        <v>987.6164093832715</v>
      </c>
      <c r="HI102" s="30">
        <f t="shared" si="1732"/>
        <v>0.58484050395628318</v>
      </c>
      <c r="HJ102" s="31">
        <f t="shared" si="1733"/>
        <v>2.9626936603801283E-2</v>
      </c>
      <c r="HK102" s="138">
        <f t="shared" si="1393"/>
        <v>1.0962337194498784</v>
      </c>
      <c r="HL102" s="29">
        <f t="shared" si="1734"/>
        <v>3.5628770773459655</v>
      </c>
      <c r="HM102" s="30">
        <f t="shared" si="1735"/>
        <v>4.3069251276993263</v>
      </c>
      <c r="HN102" s="30">
        <f t="shared" si="1736"/>
        <v>2.740960744071038</v>
      </c>
      <c r="HO102" s="31">
        <f t="shared" si="1737"/>
        <v>3.2265447064568278</v>
      </c>
      <c r="HR102" s="32">
        <f t="shared" si="1738"/>
        <v>2973.9441143588106</v>
      </c>
      <c r="HS102" s="33">
        <f t="shared" si="1394"/>
        <v>3439.9611570788365</v>
      </c>
      <c r="HT102" s="33">
        <f t="shared" si="1739"/>
        <v>130.73789746081795</v>
      </c>
      <c r="HU102" s="33">
        <f t="shared" si="1395"/>
        <v>150.98919777749865</v>
      </c>
      <c r="HV102" s="33">
        <f t="shared" si="1740"/>
        <v>3879.9827149334915</v>
      </c>
      <c r="HW102" s="30">
        <f t="shared" si="1855"/>
        <v>0.76648385646475448</v>
      </c>
      <c r="HX102" s="31">
        <f t="shared" si="1856"/>
        <v>3.3695484507605337E-2</v>
      </c>
      <c r="HY102" s="139">
        <f t="shared" si="1396"/>
        <v>1.1253274508582551</v>
      </c>
      <c r="HZ102" s="32">
        <f t="shared" si="1741"/>
        <v>3209.0107529742891</v>
      </c>
      <c r="IA102" s="33">
        <f t="shared" si="1397"/>
        <v>3711.8627379653603</v>
      </c>
      <c r="IB102" s="33">
        <f t="shared" si="1742"/>
        <v>162.2377961242864</v>
      </c>
      <c r="IC102" s="33">
        <f t="shared" si="1398"/>
        <v>187.36843074393838</v>
      </c>
      <c r="ID102" s="33">
        <f t="shared" si="1743"/>
        <v>4320.0947122181351</v>
      </c>
      <c r="IE102" s="30">
        <f t="shared" si="1744"/>
        <v>0.74281027772343344</v>
      </c>
      <c r="IF102" s="31">
        <f t="shared" si="1745"/>
        <v>3.7554222055697958E-2</v>
      </c>
      <c r="IG102" s="139">
        <f t="shared" si="1399"/>
        <v>1.1222155195156895</v>
      </c>
      <c r="IH102" s="32">
        <f t="shared" si="1746"/>
        <v>143.68879846418932</v>
      </c>
      <c r="II102" s="33">
        <f t="shared" si="1400"/>
        <v>166.2048331835278</v>
      </c>
      <c r="IJ102" s="33">
        <f t="shared" si="1747"/>
        <v>280.46443430612277</v>
      </c>
      <c r="IK102" s="33">
        <f t="shared" si="1401"/>
        <v>323.90837518014121</v>
      </c>
      <c r="IL102" s="33">
        <f t="shared" si="1748"/>
        <v>2957.9114259958528</v>
      </c>
      <c r="IM102" s="30">
        <f t="shared" si="1749"/>
        <v>4.8577789450139804E-2</v>
      </c>
      <c r="IN102" s="31">
        <f t="shared" si="1750"/>
        <v>9.4818401876823472E-2</v>
      </c>
      <c r="IO102" s="139">
        <f t="shared" si="1402"/>
        <v>1.0222995100575569</v>
      </c>
      <c r="IP102" s="32">
        <f t="shared" si="1751"/>
        <v>95.500125794259247</v>
      </c>
      <c r="IQ102" s="33">
        <f t="shared" si="1403"/>
        <v>110.46499550621968</v>
      </c>
      <c r="IR102" s="33">
        <f t="shared" si="1752"/>
        <v>4.1921252711019683</v>
      </c>
      <c r="IS102" s="33">
        <f t="shared" si="1404"/>
        <v>4.8414854755956638</v>
      </c>
      <c r="IT102" s="33">
        <f t="shared" si="1753"/>
        <v>131.64376338976697</v>
      </c>
      <c r="IU102" s="30">
        <f t="shared" si="1754"/>
        <v>0.72544360124000173</v>
      </c>
      <c r="IV102" s="31">
        <f t="shared" si="1755"/>
        <v>3.1844465420591536E-2</v>
      </c>
      <c r="IW102" s="139">
        <f t="shared" si="1405"/>
        <v>1.1186097200079579</v>
      </c>
      <c r="IX102" s="32">
        <f t="shared" si="1756"/>
        <v>167.45398109348881</v>
      </c>
      <c r="IY102" s="33">
        <f t="shared" si="1406"/>
        <v>193.69401993083852</v>
      </c>
      <c r="IZ102" s="33">
        <f t="shared" si="1757"/>
        <v>4.5367996528500001</v>
      </c>
      <c r="JA102" s="33">
        <f t="shared" si="1407"/>
        <v>5.2395499190764649</v>
      </c>
      <c r="JB102" s="33">
        <f t="shared" si="1758"/>
        <v>3447.1305300000004</v>
      </c>
      <c r="JC102" s="30">
        <f t="shared" si="1759"/>
        <v>4.857778945013979E-2</v>
      </c>
      <c r="JD102" s="31">
        <f t="shared" si="1760"/>
        <v>1.3161090400745572E-3</v>
      </c>
      <c r="JE102" s="139">
        <f t="shared" si="1761"/>
        <v>1.0078160048971445</v>
      </c>
      <c r="JF102" s="32">
        <f t="shared" si="1762"/>
        <v>1.8399760732239998</v>
      </c>
      <c r="JG102" s="33">
        <f t="shared" si="1408"/>
        <v>2.1283003238982006</v>
      </c>
      <c r="JH102" s="33">
        <f t="shared" si="1763"/>
        <v>4.9850130499999999E-2</v>
      </c>
      <c r="JI102" s="33">
        <f t="shared" si="1409"/>
        <v>5.757191571445E-2</v>
      </c>
      <c r="JJ102" s="33">
        <f t="shared" si="1764"/>
        <v>37.876899999999999</v>
      </c>
      <c r="JK102" s="30">
        <f t="shared" si="1765"/>
        <v>4.857778945013979E-2</v>
      </c>
      <c r="JL102" s="31">
        <f t="shared" si="1766"/>
        <v>1.3161090400745574E-3</v>
      </c>
      <c r="JM102" s="139">
        <f t="shared" si="1767"/>
        <v>1.0078160048971445</v>
      </c>
      <c r="JN102" s="32">
        <f t="shared" si="1768"/>
        <v>3847.6091172469164</v>
      </c>
      <c r="JO102" s="33">
        <f t="shared" si="1410"/>
        <v>4450.5294659195088</v>
      </c>
      <c r="JP102" s="33">
        <f t="shared" si="1769"/>
        <v>256.79444100344222</v>
      </c>
      <c r="JQ102" s="33">
        <f t="shared" si="1411"/>
        <v>296.57189991487542</v>
      </c>
      <c r="JR102" s="33">
        <f t="shared" si="1770"/>
        <v>5219.664436445828</v>
      </c>
      <c r="JS102" s="30">
        <f t="shared" si="1771"/>
        <v>0.73713725548741005</v>
      </c>
      <c r="JT102" s="31">
        <f t="shared" si="1772"/>
        <v>4.9197499979193794E-2</v>
      </c>
      <c r="JU102" s="139">
        <f t="shared" si="1412"/>
        <v>1.1231301006816541</v>
      </c>
      <c r="JV102" s="32">
        <f t="shared" si="1773"/>
        <v>12.029230234297117</v>
      </c>
      <c r="JW102" s="33">
        <f t="shared" si="1413"/>
        <v>13.914210612011475</v>
      </c>
      <c r="JX102" s="33">
        <f t="shared" si="1774"/>
        <v>0.32590570373208</v>
      </c>
      <c r="JY102" s="33">
        <f t="shared" si="1414"/>
        <v>0.3763884972401792</v>
      </c>
      <c r="JZ102" s="33">
        <f t="shared" si="1775"/>
        <v>247.62819326399992</v>
      </c>
      <c r="KA102" s="30">
        <f t="shared" si="1776"/>
        <v>4.8577789450139811E-2</v>
      </c>
      <c r="KB102" s="31">
        <f t="shared" si="1777"/>
        <v>1.3161090400745578E-3</v>
      </c>
      <c r="KC102" s="139">
        <f t="shared" si="1415"/>
        <v>1.0078160048971445</v>
      </c>
      <c r="KD102" s="32">
        <f t="shared" si="1778"/>
        <v>0.40058478745539461</v>
      </c>
      <c r="KE102" s="33">
        <f t="shared" si="1416"/>
        <v>0.46335642364965496</v>
      </c>
      <c r="KF102" s="33">
        <f t="shared" si="1779"/>
        <v>1.0852969351920002E-2</v>
      </c>
      <c r="KG102" s="33">
        <f t="shared" si="1417"/>
        <v>1.2534094304532411E-2</v>
      </c>
      <c r="KH102" s="33">
        <f t="shared" si="1780"/>
        <v>8.2462539360000005</v>
      </c>
      <c r="KI102" s="30">
        <f t="shared" si="1781"/>
        <v>4.8577789450139797E-2</v>
      </c>
      <c r="KJ102" s="31">
        <f t="shared" si="1782"/>
        <v>1.3161090400745576E-3</v>
      </c>
      <c r="KK102" s="139">
        <f t="shared" si="1783"/>
        <v>1.0078160048971445</v>
      </c>
      <c r="KL102" s="32">
        <f t="shared" si="1784"/>
        <v>223.2506310683859</v>
      </c>
      <c r="KM102" s="33">
        <f t="shared" si="1419"/>
        <v>258.23400495680198</v>
      </c>
      <c r="KN102" s="33">
        <f t="shared" si="1785"/>
        <v>9.8153286086313223</v>
      </c>
      <c r="KO102" s="33">
        <f t="shared" si="1420"/>
        <v>11.335723010108314</v>
      </c>
      <c r="KP102" s="33">
        <f t="shared" si="1786"/>
        <v>290.14339257419351</v>
      </c>
      <c r="KQ102" s="30">
        <f t="shared" si="1787"/>
        <v>0.76944930259370892</v>
      </c>
      <c r="KR102" s="31">
        <f t="shared" si="1788"/>
        <v>3.3829233612898538E-2</v>
      </c>
      <c r="KS102" s="139">
        <f t="shared" si="1421"/>
        <v>1.1258128540030723</v>
      </c>
      <c r="KT102" s="32">
        <f t="shared" si="1789"/>
        <v>847.82081439150863</v>
      </c>
      <c r="KU102" s="33">
        <f t="shared" si="1422"/>
        <v>980.67433600665811</v>
      </c>
      <c r="KV102" s="33">
        <f t="shared" si="1790"/>
        <v>37.266908567095847</v>
      </c>
      <c r="KW102" s="33">
        <f t="shared" si="1423"/>
        <v>43.039552704138998</v>
      </c>
      <c r="KX102" s="33">
        <f t="shared" si="1791"/>
        <v>1110.9625595036059</v>
      </c>
      <c r="KY102" s="30">
        <f t="shared" si="1792"/>
        <v>0.76314076216063231</v>
      </c>
      <c r="KZ102" s="31">
        <f t="shared" si="1793"/>
        <v>3.3544702517920348E-2</v>
      </c>
      <c r="LA102" s="139">
        <f t="shared" si="1424"/>
        <v>1.1247802318505971</v>
      </c>
      <c r="LB102" s="32">
        <f t="shared" si="1794"/>
        <v>3606.6487973549224</v>
      </c>
      <c r="LC102" s="33">
        <f t="shared" si="1425"/>
        <v>4171.8106639004391</v>
      </c>
      <c r="LD102" s="33">
        <f t="shared" si="1795"/>
        <v>156.130448264878</v>
      </c>
      <c r="LE102" s="33">
        <f t="shared" si="1426"/>
        <v>180.31505470110761</v>
      </c>
      <c r="LF102" s="33">
        <f t="shared" si="1796"/>
        <v>7473.6829413072783</v>
      </c>
      <c r="LG102" s="30">
        <f t="shared" si="1797"/>
        <v>0.48257985061432862</v>
      </c>
      <c r="LH102" s="31">
        <f t="shared" si="1798"/>
        <v>2.0890697329684692E-2</v>
      </c>
      <c r="LI102" s="139">
        <f t="shared" si="1427"/>
        <v>1.0788562316076336</v>
      </c>
      <c r="LJ102" s="32">
        <f t="shared" si="1799"/>
        <v>506.11054247893196</v>
      </c>
      <c r="LK102" s="33">
        <f t="shared" si="1428"/>
        <v>585.41806448538068</v>
      </c>
      <c r="LL102" s="33">
        <f t="shared" si="1800"/>
        <v>22.234493243496768</v>
      </c>
      <c r="LM102" s="33">
        <f t="shared" si="1429"/>
        <v>25.678616246914419</v>
      </c>
      <c r="LN102" s="33">
        <f t="shared" si="1801"/>
        <v>677.09291424476555</v>
      </c>
      <c r="LO102" s="30">
        <f t="shared" si="1802"/>
        <v>0.74747576267793525</v>
      </c>
      <c r="LP102" s="31">
        <f t="shared" si="1803"/>
        <v>3.2838171506044019E-2</v>
      </c>
      <c r="LQ102" s="139">
        <f t="shared" si="1430"/>
        <v>1.1222160847779188</v>
      </c>
      <c r="LR102" s="32">
        <f t="shared" si="1804"/>
        <v>4.3436640066666643E-2</v>
      </c>
      <c r="LS102" s="33">
        <f t="shared" si="1431"/>
        <v>5.0243161565113312E-2</v>
      </c>
      <c r="LT102" s="33">
        <f t="shared" si="1805"/>
        <v>1.1768208333333328E-3</v>
      </c>
      <c r="LU102" s="33">
        <f t="shared" si="1432"/>
        <v>1.359110380416666E-3</v>
      </c>
      <c r="LV102" s="33">
        <f t="shared" si="1806"/>
        <v>0.89416666666666633</v>
      </c>
      <c r="LW102" s="30">
        <f t="shared" si="1807"/>
        <v>4.857778945013979E-2</v>
      </c>
      <c r="LX102" s="31">
        <f t="shared" si="1808"/>
        <v>1.3161090400745572E-3</v>
      </c>
      <c r="LY102" s="139">
        <f t="shared" ref="LY102:LY113" si="1857">1+LW102*(LU102*$GW$6-LU102)/LU102+LX102*(LV102*$GX$6-LV102)/LV102</f>
        <v>1.0078160048971445</v>
      </c>
      <c r="LZ102" s="32">
        <f t="shared" si="1809"/>
        <v>150.41527290217184</v>
      </c>
      <c r="MA102" s="33">
        <f t="shared" si="1434"/>
        <v>173.98534616594216</v>
      </c>
      <c r="MB102" s="33">
        <f t="shared" si="1810"/>
        <v>4.0751730919131042</v>
      </c>
      <c r="MC102" s="33">
        <f t="shared" si="1435"/>
        <v>4.7064174038504438</v>
      </c>
      <c r="MD102" s="33">
        <f t="shared" si="1811"/>
        <v>3096.3795530888815</v>
      </c>
      <c r="ME102" s="30">
        <f t="shared" si="1812"/>
        <v>4.8577789099569786E-2</v>
      </c>
      <c r="MF102" s="31">
        <f t="shared" si="1813"/>
        <v>1.3161090305766291E-3</v>
      </c>
      <c r="MG102" s="139">
        <f t="shared" si="1436"/>
        <v>1.007816004840739</v>
      </c>
      <c r="MH102" s="32">
        <f t="shared" si="1814"/>
        <v>117.04696783471576</v>
      </c>
      <c r="MI102" s="33">
        <f t="shared" si="1437"/>
        <v>135.38822769441572</v>
      </c>
      <c r="MJ102" s="33">
        <f t="shared" si="1815"/>
        <v>3.171131791385827</v>
      </c>
      <c r="MK102" s="33">
        <f t="shared" si="1438"/>
        <v>3.6623401058714919</v>
      </c>
      <c r="ML102" s="33">
        <f t="shared" si="1816"/>
        <v>2409.4749711666614</v>
      </c>
      <c r="MM102" s="30">
        <f t="shared" si="1817"/>
        <v>4.8577789450139811E-2</v>
      </c>
      <c r="MN102" s="31">
        <f t="shared" si="1818"/>
        <v>1.3161090400745576E-3</v>
      </c>
      <c r="MO102" s="139">
        <f t="shared" si="1819"/>
        <v>1.0078160048971445</v>
      </c>
      <c r="MP102" s="34">
        <v>3.2723004658421266</v>
      </c>
      <c r="MQ102" s="35">
        <v>4.0054004658421265</v>
      </c>
      <c r="MR102" s="35">
        <v>2.5118000000000005</v>
      </c>
      <c r="MS102" s="36">
        <v>2.9433000000000007</v>
      </c>
      <c r="MT102" s="34">
        <f t="shared" si="1820"/>
        <v>1.0887988785067324</v>
      </c>
      <c r="MU102" s="35">
        <f t="shared" si="1821"/>
        <v>1.075279529332607</v>
      </c>
      <c r="MV102" s="35">
        <f t="shared" si="1822"/>
        <v>1.0912336746839069</v>
      </c>
      <c r="MW102" s="36">
        <f t="shared" si="1823"/>
        <v>1.0962337194498784</v>
      </c>
      <c r="MX102" s="41">
        <f t="shared" si="1824"/>
        <v>3.5628770773459655</v>
      </c>
      <c r="MY102" s="271">
        <f t="shared" si="1825"/>
        <v>4.3069251276993263</v>
      </c>
      <c r="MZ102" s="42">
        <f t="shared" si="1826"/>
        <v>2.740960744071038</v>
      </c>
      <c r="NA102" s="140">
        <f t="shared" si="1827"/>
        <v>3.2265447064568278</v>
      </c>
      <c r="NB102" s="34">
        <f t="shared" si="1828"/>
        <v>1.0888099842920751</v>
      </c>
      <c r="NC102" s="35">
        <f t="shared" si="1829"/>
        <v>1.0752341416870359</v>
      </c>
      <c r="ND102" s="35">
        <f t="shared" si="1830"/>
        <v>1.0912483512732165</v>
      </c>
      <c r="NE102" s="141">
        <f t="shared" si="1831"/>
        <v>1.0962444887620706</v>
      </c>
      <c r="NF102" s="37">
        <f t="shared" si="1832"/>
        <v>3.5629134188125162</v>
      </c>
      <c r="NG102" s="38">
        <f t="shared" si="1833"/>
        <v>4.3067433320026129</v>
      </c>
      <c r="NH102" s="38">
        <f t="shared" si="1834"/>
        <v>2.7409976087280659</v>
      </c>
      <c r="NI102" s="39">
        <f t="shared" si="1835"/>
        <v>3.2265764037734028</v>
      </c>
      <c r="NJ102" s="118">
        <f t="shared" si="1836"/>
        <v>-3.6341466550737778E-5</v>
      </c>
      <c r="NK102" s="118">
        <f t="shared" si="1837"/>
        <v>1.817956967133938E-4</v>
      </c>
      <c r="NL102" s="118">
        <f t="shared" si="1838"/>
        <v>-3.686465702790187E-5</v>
      </c>
      <c r="NM102" s="118">
        <f t="shared" si="1839"/>
        <v>-3.1697316575041157E-5</v>
      </c>
      <c r="NN102" s="119">
        <f t="shared" si="1840"/>
        <v>0.48557879504533707</v>
      </c>
      <c r="NO102" s="120">
        <f t="shared" si="1841"/>
        <v>0.53911233557533722</v>
      </c>
      <c r="NP102" s="120">
        <f t="shared" ref="NP102:NP106" si="1858">P102*IO102</f>
        <v>0.33633701503911345</v>
      </c>
      <c r="NQ102" s="120">
        <f t="shared" si="1843"/>
        <v>1.6443562884116979E-2</v>
      </c>
      <c r="NR102" s="120">
        <f>R102*JE102+0.005</f>
        <v>0.43715150289989557</v>
      </c>
      <c r="NS102" s="120">
        <f t="shared" si="1844"/>
        <v>4.7367352230165798E-3</v>
      </c>
      <c r="NT102" s="120">
        <f t="shared" si="1845"/>
        <v>0.65321246655645004</v>
      </c>
      <c r="NU102" s="120">
        <f t="shared" si="1846"/>
        <v>2.7714940134671476E-2</v>
      </c>
      <c r="NV102" s="120">
        <f t="shared" si="1847"/>
        <v>1.0078160048971445E-3</v>
      </c>
      <c r="NW102" s="120">
        <f t="shared" si="1848"/>
        <v>3.636375518429924E-2</v>
      </c>
      <c r="NX102" s="120">
        <f t="shared" si="1849"/>
        <v>0.13902283665673379</v>
      </c>
      <c r="NY102" s="120">
        <f t="shared" si="1850"/>
        <v>0.89663741408910425</v>
      </c>
      <c r="NZ102" s="120">
        <f t="shared" si="1851"/>
        <v>8.4390649575299501E-2</v>
      </c>
      <c r="OA102" s="120">
        <f t="shared" si="1852"/>
        <v>1.0078160048971445E-4</v>
      </c>
      <c r="OB102" s="120">
        <f t="shared" si="1853"/>
        <v>0.3469910504666664</v>
      </c>
      <c r="OC102" s="121">
        <f t="shared" si="1854"/>
        <v>0.3019416750671845</v>
      </c>
      <c r="OD102" s="4"/>
      <c r="OE102" s="4">
        <f t="shared" si="1441"/>
        <v>47906.546018255598</v>
      </c>
      <c r="OF102" s="4"/>
      <c r="OG102" s="4"/>
      <c r="OH102" s="4">
        <f t="shared" si="1442"/>
        <v>0</v>
      </c>
      <c r="OI102" s="4"/>
      <c r="OJ102" s="583">
        <f t="shared" si="1443"/>
        <v>43629.6683746095</v>
      </c>
      <c r="OK102" s="284">
        <f t="shared" si="1444"/>
        <v>4047.8886000000002</v>
      </c>
      <c r="OL102" s="584">
        <f t="shared" ref="OL102:OL106" si="1859">OK102/OJ102</f>
        <v>9.2778349018020248E-2</v>
      </c>
      <c r="OM102" s="585">
        <f t="shared" si="1672"/>
        <v>4277.5099999999993</v>
      </c>
      <c r="ON102" s="284">
        <f t="shared" ref="ON102:ON106" si="1860">OM102*1.05</f>
        <v>4491.3854999999994</v>
      </c>
      <c r="OO102" s="33">
        <f t="shared" ref="OO102:OO106" si="1861">ON102/OK102</f>
        <v>1.1095625260042974</v>
      </c>
      <c r="OP102" s="586">
        <f t="shared" si="1688"/>
        <v>1.0165030276922627E-2</v>
      </c>
      <c r="OQ102" s="33">
        <f t="shared" si="1445"/>
        <v>4.3780024323503142E-2</v>
      </c>
      <c r="OR102" s="39">
        <f t="shared" si="1446"/>
        <v>0.48093152722339871</v>
      </c>
      <c r="OS102" s="587">
        <f t="shared" ref="OS102:OS103" si="1862">OJ102</f>
        <v>43629.6683746095</v>
      </c>
      <c r="OT102" s="284">
        <f t="shared" si="1487"/>
        <v>44.477999999999994</v>
      </c>
      <c r="OU102" s="584">
        <f t="shared" ref="OU102:OU103" si="1863">OT102/OS102</f>
        <v>1.0194439164218857E-3</v>
      </c>
      <c r="OV102" s="585">
        <f t="shared" si="1674"/>
        <v>453.3</v>
      </c>
      <c r="OW102" s="284">
        <f t="shared" ref="OW102:OW106" si="1864">OV102*1.05</f>
        <v>475.96500000000003</v>
      </c>
      <c r="OX102" s="33">
        <f t="shared" ref="OX102:OX103" si="1865">OW102/OT102</f>
        <v>10.701133144475923</v>
      </c>
      <c r="OY102" s="30">
        <f t="shared" ref="OY102:OY103" si="1866">OU102*(OW102-OT102)/OT102</f>
        <v>9.8897611665346979E-3</v>
      </c>
      <c r="OZ102" s="33">
        <f>(1+OY102)*MY102-MY102</f>
        <v>4.2594460875092999E-2</v>
      </c>
      <c r="PA102" s="588">
        <f>OZ102+NS102</f>
        <v>4.7331196098109582E-2</v>
      </c>
      <c r="PB102" s="32">
        <f t="shared" si="1447"/>
        <v>4.3069251276993263</v>
      </c>
      <c r="PC102" s="589">
        <f t="shared" si="1448"/>
        <v>1.0200547914434572</v>
      </c>
      <c r="PD102" s="590">
        <f t="shared" si="1474"/>
        <v>4.3932996128979216</v>
      </c>
      <c r="PE102" s="591">
        <f t="shared" si="1450"/>
        <v>0.48557879504533707</v>
      </c>
      <c r="PF102" s="592">
        <f t="shared" si="1451"/>
        <v>0.53911233557533722</v>
      </c>
      <c r="PG102" s="592">
        <f t="shared" si="1452"/>
        <v>0.33633701503911345</v>
      </c>
      <c r="PH102" s="592">
        <f t="shared" si="1453"/>
        <v>1.6443562884116979E-2</v>
      </c>
      <c r="PI102" s="593">
        <f t="shared" si="1475"/>
        <v>0.48093152722339871</v>
      </c>
      <c r="PJ102" s="593">
        <f t="shared" si="1476"/>
        <v>4.7331196098109582E-2</v>
      </c>
      <c r="PK102" s="592">
        <f t="shared" si="1454"/>
        <v>0.65321246655645004</v>
      </c>
      <c r="PL102" s="592">
        <f t="shared" si="1455"/>
        <v>2.7714940134671476E-2</v>
      </c>
      <c r="PM102" s="592">
        <f t="shared" si="1456"/>
        <v>1.0078160048971445E-3</v>
      </c>
      <c r="PN102" s="592">
        <f t="shared" si="1457"/>
        <v>3.636375518429924E-2</v>
      </c>
      <c r="PO102" s="592">
        <f t="shared" si="1458"/>
        <v>0.13902283665673379</v>
      </c>
      <c r="PP102" s="592">
        <f t="shared" si="1459"/>
        <v>0.89663741408910425</v>
      </c>
      <c r="PQ102" s="592">
        <f t="shared" si="1460"/>
        <v>8.4390649575299501E-2</v>
      </c>
      <c r="PR102" s="592">
        <f t="shared" si="1461"/>
        <v>1.0078160048971445E-4</v>
      </c>
      <c r="PS102" s="592">
        <f t="shared" si="1462"/>
        <v>0.3469910504666664</v>
      </c>
      <c r="PT102" s="594">
        <f t="shared" si="1463"/>
        <v>0.3019416750671845</v>
      </c>
      <c r="PU102" s="334"/>
      <c r="PV102" s="310">
        <f t="shared" si="1477"/>
        <v>4.3931178172012091</v>
      </c>
      <c r="PW102" s="281">
        <f t="shared" si="1478"/>
        <v>1.8179569671250562E-4</v>
      </c>
      <c r="PX102" s="4"/>
      <c r="QA102" s="133">
        <f t="shared" si="1479"/>
        <v>4428.3971825562903</v>
      </c>
      <c r="QB102" s="323">
        <f t="shared" si="1480"/>
        <v>47.983696217384718</v>
      </c>
      <c r="QC102" s="258"/>
      <c r="QD102" s="323">
        <f t="shared" ref="QD102:QD103" si="1867">G102</f>
        <v>10130.120000000001</v>
      </c>
      <c r="QF102" s="133">
        <f t="shared" si="1464"/>
        <v>4871.8940825562959</v>
      </c>
      <c r="QH102" s="133">
        <f t="shared" si="1481"/>
        <v>479.47069621738189</v>
      </c>
      <c r="QJ102" s="390">
        <f>'лист 1'!E164</f>
        <v>4277.5099999999993</v>
      </c>
      <c r="QK102" s="390">
        <f>'лист 1'!F164</f>
        <v>453.3</v>
      </c>
      <c r="QM102" s="389">
        <f t="shared" si="1482"/>
        <v>0</v>
      </c>
      <c r="QN102" s="389">
        <f t="shared" si="1483"/>
        <v>0</v>
      </c>
      <c r="QP102" s="4">
        <f t="shared" si="1484"/>
        <v>43629.6683746095</v>
      </c>
      <c r="QQ102" s="4">
        <f t="shared" si="1485"/>
        <v>44504.6522746095</v>
      </c>
      <c r="QS102" s="395">
        <f t="shared" si="1486"/>
        <v>5.1824691119157151</v>
      </c>
      <c r="QU102" s="5">
        <v>2</v>
      </c>
    </row>
    <row r="103" spans="1:463" ht="15.05" customHeight="1" x14ac:dyDescent="0.3">
      <c r="A103" s="452">
        <f t="shared" si="1676"/>
        <v>91</v>
      </c>
      <c r="B103" s="25" t="s">
        <v>548</v>
      </c>
      <c r="C103" s="26">
        <v>9</v>
      </c>
      <c r="D103" s="256">
        <v>13202.44</v>
      </c>
      <c r="E103" s="27">
        <v>13202.44</v>
      </c>
      <c r="F103" s="28">
        <v>1410.95</v>
      </c>
      <c r="G103" s="311">
        <f t="shared" si="1465"/>
        <v>11791.49</v>
      </c>
      <c r="H103" s="27"/>
      <c r="I103" s="257"/>
      <c r="J103" s="32">
        <v>3.3216198611790464</v>
      </c>
      <c r="K103" s="33">
        <v>4.0463198611790467</v>
      </c>
      <c r="L103" s="33">
        <v>2.5787999999999998</v>
      </c>
      <c r="M103" s="122">
        <v>2.9914999999999998</v>
      </c>
      <c r="N103" s="1">
        <v>0.41270000000000001</v>
      </c>
      <c r="O103" s="2">
        <v>0.57320000000000004</v>
      </c>
      <c r="P103" s="2">
        <v>0.3301198611790464</v>
      </c>
      <c r="Q103" s="2">
        <v>1.4999999999999999E-2</v>
      </c>
      <c r="R103" s="2">
        <v>0.41320000000000001</v>
      </c>
      <c r="S103" s="2">
        <v>8.0999999999999996E-3</v>
      </c>
      <c r="T103" s="2">
        <v>0.58660000000000001</v>
      </c>
      <c r="U103" s="2">
        <v>2.7400000000000001E-2</v>
      </c>
      <c r="V103" s="2">
        <v>1E-3</v>
      </c>
      <c r="W103" s="2">
        <v>3.2199999999999999E-2</v>
      </c>
      <c r="X103" s="2">
        <v>9.6699999999999994E-2</v>
      </c>
      <c r="Y103" s="2">
        <v>0.81059999999999999</v>
      </c>
      <c r="Z103" s="2">
        <v>8.7800000000000003E-2</v>
      </c>
      <c r="AA103" s="2">
        <v>1E-4</v>
      </c>
      <c r="AB103" s="2">
        <v>0.34820000000000001</v>
      </c>
      <c r="AC103" s="3">
        <v>0.3034</v>
      </c>
      <c r="AD103" s="123">
        <v>2101.81</v>
      </c>
      <c r="AE103" s="60">
        <v>462.39819999999997</v>
      </c>
      <c r="AF103" s="60">
        <v>1414.62952593</v>
      </c>
      <c r="AG103" s="60">
        <f t="shared" si="1344"/>
        <v>140.01154269939582</v>
      </c>
      <c r="AH103" s="60">
        <f t="shared" si="1345"/>
        <v>442.69416384453422</v>
      </c>
      <c r="AI103" s="60">
        <v>51.021141159791704</v>
      </c>
      <c r="AJ103" s="60">
        <v>294.17969755261799</v>
      </c>
      <c r="AK103" s="60">
        <f t="shared" si="1346"/>
        <v>5.690906249155395</v>
      </c>
      <c r="AL103" s="60">
        <f t="shared" si="1347"/>
        <v>172.17396322722564</v>
      </c>
      <c r="AM103" s="60">
        <v>216.20192823212048</v>
      </c>
      <c r="AN103" s="124">
        <v>5448.2885914494354</v>
      </c>
      <c r="AO103" s="123">
        <v>2805.03</v>
      </c>
      <c r="AP103" s="60">
        <v>617.10659999999996</v>
      </c>
      <c r="AQ103" s="60">
        <v>1887.9338565900002</v>
      </c>
      <c r="AR103" s="60">
        <f t="shared" si="1348"/>
        <v>186.8563655221387</v>
      </c>
      <c r="AS103" s="60">
        <f t="shared" si="1349"/>
        <v>590.81002108127461</v>
      </c>
      <c r="AT103" s="125">
        <v>287.76269900623299</v>
      </c>
      <c r="AU103" s="126">
        <v>45.114774286336235</v>
      </c>
      <c r="AV103" s="60">
        <v>408.64182035852497</v>
      </c>
      <c r="AW103" s="60">
        <f t="shared" si="1350"/>
        <v>7.905176014835666</v>
      </c>
      <c r="AX103" s="60">
        <f t="shared" si="1351"/>
        <v>239.1649809175932</v>
      </c>
      <c r="AY103" s="60">
        <v>300.32374879773795</v>
      </c>
      <c r="AZ103" s="124">
        <v>7568.1584697029948</v>
      </c>
      <c r="BA103" s="127">
        <v>553</v>
      </c>
      <c r="BB103" s="60">
        <v>2818.7331666666664</v>
      </c>
      <c r="BC103" s="60">
        <v>293.95355076839923</v>
      </c>
      <c r="BD103" s="61">
        <v>235.16284061471939</v>
      </c>
      <c r="BE103" s="61">
        <v>58.790710153679839</v>
      </c>
      <c r="BF103" s="60">
        <v>110.23260062499999</v>
      </c>
      <c r="BG103" s="61">
        <v>88.186080500000003</v>
      </c>
      <c r="BH103" s="61">
        <v>22.046520124999986</v>
      </c>
      <c r="BI103" s="60">
        <v>235.27311021838477</v>
      </c>
      <c r="BJ103" s="61">
        <f t="shared" si="1352"/>
        <v>137.69782267129361</v>
      </c>
      <c r="BK103" s="60">
        <f t="shared" si="1353"/>
        <v>4.5513583171746541</v>
      </c>
      <c r="BL103" s="60">
        <v>172.90962141392254</v>
      </c>
      <c r="BM103" s="124">
        <v>4357.3224596308473</v>
      </c>
      <c r="BN103" s="123">
        <v>71.95</v>
      </c>
      <c r="BO103" s="60">
        <v>15.829000000000001</v>
      </c>
      <c r="BP103" s="60">
        <v>48.426163350000003</v>
      </c>
      <c r="BQ103" s="60">
        <f t="shared" si="1354"/>
        <v>4.7929310914029006</v>
      </c>
      <c r="BR103" s="60">
        <f t="shared" si="1355"/>
        <v>15.154483558749</v>
      </c>
      <c r="BS103" s="60">
        <v>9.9359329038999995</v>
      </c>
      <c r="BT103" s="60">
        <v>10.6683000265347</v>
      </c>
      <c r="BU103" s="60">
        <f t="shared" si="1356"/>
        <v>0.20637826401331377</v>
      </c>
      <c r="BV103" s="60">
        <f t="shared" si="1357"/>
        <v>6.2438146199299114</v>
      </c>
      <c r="BW103" s="60">
        <v>7.840469814021735</v>
      </c>
      <c r="BX103" s="124">
        <v>197.57983931334772</v>
      </c>
      <c r="BY103" s="59">
        <v>3602.97</v>
      </c>
      <c r="BZ103" s="60">
        <v>263.01681000000002</v>
      </c>
      <c r="CA103" s="61">
        <f t="shared" si="1358"/>
        <v>153.93532235508002</v>
      </c>
      <c r="CB103" s="61">
        <f t="shared" si="1359"/>
        <v>5.088060189450001</v>
      </c>
      <c r="CC103" s="60">
        <v>193.2993405</v>
      </c>
      <c r="CD103" s="62">
        <v>4871.1433805999995</v>
      </c>
      <c r="CE103" s="123">
        <v>70.599999999999994</v>
      </c>
      <c r="CF103" s="60">
        <v>5.1537999999999995</v>
      </c>
      <c r="CG103" s="61">
        <f t="shared" si="1360"/>
        <v>3.0163542183999996</v>
      </c>
      <c r="CH103" s="61">
        <f t="shared" si="1361"/>
        <v>9.9700260999999998E-2</v>
      </c>
      <c r="CI103" s="60">
        <v>3.78769</v>
      </c>
      <c r="CJ103" s="124">
        <v>95.449787999999998</v>
      </c>
      <c r="CK103" s="128">
        <v>2860.135537193557</v>
      </c>
      <c r="CL103" s="129">
        <v>629.22981818258268</v>
      </c>
      <c r="CM103" s="129">
        <v>303.28533427464265</v>
      </c>
      <c r="CN103" s="130">
        <v>209.93651240789166</v>
      </c>
      <c r="CO103" s="131">
        <f t="shared" si="1693"/>
        <v>102.33355297322679</v>
      </c>
      <c r="CP103" s="129">
        <v>1925.0228037147353</v>
      </c>
      <c r="CQ103" s="131">
        <f t="shared" si="1362"/>
        <v>190.52720697486222</v>
      </c>
      <c r="CR103" s="129">
        <v>602.41663619448923</v>
      </c>
      <c r="CS103" s="129">
        <v>417.39016501568273</v>
      </c>
      <c r="CT103" s="131">
        <f t="shared" si="1363"/>
        <v>8.0744127422283825</v>
      </c>
      <c r="CU103" s="131">
        <f t="shared" si="1364"/>
        <v>244.28510709839861</v>
      </c>
      <c r="CV103" s="129">
        <f t="shared" si="1694"/>
        <v>6135.0636583812002</v>
      </c>
      <c r="CW103" s="124">
        <f t="shared" si="1695"/>
        <v>7730.1802095603125</v>
      </c>
      <c r="CX103" s="123">
        <v>266.68544000000003</v>
      </c>
      <c r="CY103" s="60">
        <v>19.468037120000002</v>
      </c>
      <c r="CZ103" s="60">
        <f t="shared" si="1365"/>
        <v>0.37660917808640004</v>
      </c>
      <c r="DA103" s="60">
        <f t="shared" si="1366"/>
        <v>11.394019149148161</v>
      </c>
      <c r="DB103" s="60">
        <v>14.307673855999999</v>
      </c>
      <c r="DC103" s="124">
        <v>360.55338117120004</v>
      </c>
      <c r="DD103" s="123">
        <v>8.875160000000001</v>
      </c>
      <c r="DE103" s="60">
        <v>0.64788668000000005</v>
      </c>
      <c r="DF103" s="60">
        <f t="shared" si="1367"/>
        <v>1.2533367824600001E-2</v>
      </c>
      <c r="DG103" s="60">
        <f t="shared" si="1368"/>
        <v>0.37918734143024002</v>
      </c>
      <c r="DH103" s="60">
        <v>0.47615233400000001</v>
      </c>
      <c r="DI103" s="124">
        <v>11.999038816800001</v>
      </c>
      <c r="DJ103" s="59">
        <v>164.42707212579202</v>
      </c>
      <c r="DK103" s="60">
        <v>36.173955867674245</v>
      </c>
      <c r="DL103" s="60">
        <v>2.6985501450238525</v>
      </c>
      <c r="DM103" s="60">
        <v>110.6681341754807</v>
      </c>
      <c r="DN103" s="60">
        <f t="shared" si="1369"/>
        <v>10.953267911884028</v>
      </c>
      <c r="DO103" s="60">
        <f t="shared" si="1370"/>
        <v>34.632485908874934</v>
      </c>
      <c r="DP103" s="60">
        <v>22.919642998919869</v>
      </c>
      <c r="DQ103" s="60">
        <f t="shared" si="1371"/>
        <v>0.44338049381410488</v>
      </c>
      <c r="DR103" s="60">
        <f t="shared" si="1372"/>
        <v>13.414133618691833</v>
      </c>
      <c r="DS103" s="60">
        <v>16.844367765644535</v>
      </c>
      <c r="DT103" s="62">
        <v>424.47806769424221</v>
      </c>
      <c r="DU103" s="123">
        <v>490.6</v>
      </c>
      <c r="DV103" s="60">
        <v>107.932</v>
      </c>
      <c r="DW103" s="60">
        <v>330.19980179999999</v>
      </c>
      <c r="DX103" s="60">
        <f t="shared" si="1373"/>
        <v>32.681195183353204</v>
      </c>
      <c r="DY103" s="60">
        <f t="shared" si="1374"/>
        <v>103.33272597529199</v>
      </c>
      <c r="DZ103" s="60">
        <v>9.5111745035833302</v>
      </c>
      <c r="EA103" s="60">
        <v>6.03823007880625</v>
      </c>
      <c r="EB103" s="60"/>
      <c r="EC103" s="60">
        <v>68.93252806591444</v>
      </c>
      <c r="ED103" s="60">
        <f t="shared" si="1375"/>
        <v>1.3334997554351149</v>
      </c>
      <c r="EE103" s="60">
        <f t="shared" si="1376"/>
        <v>40.344002836081614</v>
      </c>
      <c r="EF103" s="60">
        <v>50.660686722415207</v>
      </c>
      <c r="EG103" s="124">
        <v>1276.6493054048631</v>
      </c>
      <c r="EH103" s="128">
        <v>2475.3834521428562</v>
      </c>
      <c r="EI103" s="129">
        <v>544.58435947142812</v>
      </c>
      <c r="EJ103" s="129">
        <v>3229.844463226967</v>
      </c>
      <c r="EK103" s="129">
        <v>1666.0642586151064</v>
      </c>
      <c r="EL103" s="129">
        <f t="shared" si="1377"/>
        <v>164.89704393217156</v>
      </c>
      <c r="EM103" s="129">
        <v>521.37814909101144</v>
      </c>
      <c r="EN103" s="129">
        <v>577.85898694231457</v>
      </c>
      <c r="EO103" s="129">
        <f t="shared" si="1378"/>
        <v>11.178682102399076</v>
      </c>
      <c r="EP103" s="129">
        <f t="shared" si="1379"/>
        <v>338.20237356975457</v>
      </c>
      <c r="EQ103" s="129">
        <v>8493.7355203986717</v>
      </c>
      <c r="ER103" s="124">
        <v>10702.106755702327</v>
      </c>
      <c r="ES103" s="123">
        <v>435.43</v>
      </c>
      <c r="ET103" s="60">
        <v>95.794600000000003</v>
      </c>
      <c r="EU103" s="60">
        <v>293.06746779000002</v>
      </c>
      <c r="EV103" s="60">
        <f t="shared" si="1380"/>
        <v>29.006059557047465</v>
      </c>
      <c r="EW103" s="60">
        <f t="shared" si="1381"/>
        <v>91.712533370202607</v>
      </c>
      <c r="EX103" s="60">
        <v>33.435377115824998</v>
      </c>
      <c r="EY103" s="60">
        <v>62.614103478125202</v>
      </c>
      <c r="EZ103" s="60">
        <f t="shared" si="1382"/>
        <v>1.211269831784332</v>
      </c>
      <c r="FA103" s="60">
        <f t="shared" si="1383"/>
        <v>36.646031114435381</v>
      </c>
      <c r="FB103" s="60">
        <v>46.017077419197499</v>
      </c>
      <c r="FC103" s="124">
        <v>1159.6303509637771</v>
      </c>
      <c r="FD103" s="123">
        <v>0.83333333333333293</v>
      </c>
      <c r="FE103" s="60">
        <v>6.0833333333333302E-2</v>
      </c>
      <c r="FF103" s="60">
        <f t="shared" si="1384"/>
        <v>1.1768208333333328E-3</v>
      </c>
      <c r="FG103" s="60">
        <f t="shared" si="1385"/>
        <v>3.5603803333333316E-2</v>
      </c>
      <c r="FH103" s="60">
        <v>4.4708333333333301E-2</v>
      </c>
      <c r="FI103" s="124">
        <v>1.1266499999999995</v>
      </c>
      <c r="FJ103" s="123">
        <v>3400.3981060000001</v>
      </c>
      <c r="FK103" s="60">
        <v>248.22906173800001</v>
      </c>
      <c r="FL103" s="60">
        <f t="shared" si="1386"/>
        <v>4.8019911993216109</v>
      </c>
      <c r="FM103" s="60">
        <f t="shared" si="1387"/>
        <v>145.28052650527579</v>
      </c>
      <c r="FN103" s="60">
        <v>182.4315</v>
      </c>
      <c r="FO103" s="124">
        <v>4597.2704012856002</v>
      </c>
      <c r="FP103" s="123">
        <v>2646.0497</v>
      </c>
      <c r="FQ103" s="60">
        <v>193.1616281</v>
      </c>
      <c r="FR103" s="60">
        <f t="shared" si="1388"/>
        <v>3.7367116955945003</v>
      </c>
      <c r="FS103" s="60">
        <f t="shared" si="1389"/>
        <v>113.0513197548308</v>
      </c>
      <c r="FT103" s="60">
        <v>141.96056640500001</v>
      </c>
      <c r="FU103" s="62">
        <v>3577.4062734060003</v>
      </c>
      <c r="FV103" s="132">
        <f t="shared" si="1696"/>
        <v>13913.814594983891</v>
      </c>
      <c r="FW103" s="133">
        <f t="shared" si="1697"/>
        <v>3867.7551387672229</v>
      </c>
      <c r="FX103" s="133">
        <f t="shared" si="1698"/>
        <v>470.79724837428245</v>
      </c>
      <c r="FY103" s="133">
        <f t="shared" si="1699"/>
        <v>2818.7331666666664</v>
      </c>
      <c r="FZ103" s="133">
        <f t="shared" si="1700"/>
        <v>3602.97</v>
      </c>
      <c r="GA103" s="133">
        <f t="shared" si="1701"/>
        <v>70.599999999999994</v>
      </c>
      <c r="GB103" s="133">
        <f t="shared" si="1702"/>
        <v>266.68544000000003</v>
      </c>
      <c r="GC103" s="133">
        <f t="shared" si="1703"/>
        <v>8.875160000000001</v>
      </c>
      <c r="GD103" s="133">
        <f t="shared" si="1704"/>
        <v>3400.3981060000001</v>
      </c>
      <c r="GE103" s="133">
        <f t="shared" si="1705"/>
        <v>2646.0497</v>
      </c>
      <c r="GF103" s="133">
        <f t="shared" si="1706"/>
        <v>7676.0120119653229</v>
      </c>
      <c r="GG103" s="134">
        <f t="shared" si="1707"/>
        <v>2930.6000628098022</v>
      </c>
      <c r="GH103" s="134">
        <f t="shared" si="1708"/>
        <v>759.72561287225597</v>
      </c>
      <c r="GI103" s="133">
        <f t="shared" si="1709"/>
        <v>2828.2164116283529</v>
      </c>
      <c r="GJ103" s="134">
        <f t="shared" si="1710"/>
        <v>2019.4227666171009</v>
      </c>
      <c r="GK103" s="135">
        <f t="shared" si="1711"/>
        <v>54.711846482950492</v>
      </c>
      <c r="GL103" s="132">
        <f t="shared" si="1712"/>
        <v>41570.906978385741</v>
      </c>
      <c r="GM103" s="136">
        <f t="shared" si="1713"/>
        <v>52379.34279276603</v>
      </c>
      <c r="GN103" s="114">
        <f t="shared" si="1714"/>
        <v>43835.343350760035</v>
      </c>
      <c r="GO103" s="115">
        <f t="shared" si="1715"/>
        <v>23353.386548801715</v>
      </c>
      <c r="GP103" s="115">
        <f t="shared" si="1716"/>
        <v>1608.1508968351402</v>
      </c>
      <c r="GQ103" s="30">
        <f t="shared" si="1717"/>
        <v>0.53275244959149626</v>
      </c>
      <c r="GR103" s="31">
        <f t="shared" si="1718"/>
        <v>3.6686170881954722E-2</v>
      </c>
      <c r="GS103" s="137">
        <f t="shared" si="1390"/>
        <v>1.0891649967206023</v>
      </c>
      <c r="GT103" s="116">
        <f t="shared" si="1719"/>
        <v>52379.34279276603</v>
      </c>
      <c r="GU103" s="115">
        <f t="shared" si="1720"/>
        <v>23768.435154757597</v>
      </c>
      <c r="GV103" s="115">
        <f t="shared" si="1721"/>
        <v>1619.3957317391562</v>
      </c>
      <c r="GW103" s="24">
        <f t="shared" si="1722"/>
        <v>0.4537749785978642</v>
      </c>
      <c r="GX103" s="117">
        <f t="shared" si="1723"/>
        <v>3.09166867203001E-2</v>
      </c>
      <c r="GY103" s="137">
        <f t="shared" si="1391"/>
        <v>1.0758955339192597</v>
      </c>
      <c r="GZ103" s="114">
        <f t="shared" si="1724"/>
        <v>34029.732299679752</v>
      </c>
      <c r="HA103" s="115">
        <f t="shared" si="1725"/>
        <v>18965.639838856692</v>
      </c>
      <c r="HB103" s="115">
        <f t="shared" si="1726"/>
        <v>1011.4114590757791</v>
      </c>
      <c r="HC103" s="30">
        <f t="shared" si="1727"/>
        <v>0.55732556670847433</v>
      </c>
      <c r="HD103" s="31">
        <f t="shared" si="1728"/>
        <v>2.9721405098602476E-2</v>
      </c>
      <c r="HE103" s="137">
        <f t="shared" si="1392"/>
        <v>1.0919367619529914</v>
      </c>
      <c r="HF103" s="114">
        <f t="shared" si="1729"/>
        <v>39478.020891129185</v>
      </c>
      <c r="HG103" s="115">
        <f t="shared" si="1730"/>
        <v>23141.7174557914</v>
      </c>
      <c r="HH103" s="115">
        <f t="shared" si="1731"/>
        <v>1194.9965447509537</v>
      </c>
      <c r="HI103" s="30">
        <f t="shared" si="1732"/>
        <v>0.58619244160214234</v>
      </c>
      <c r="HJ103" s="31">
        <f t="shared" si="1733"/>
        <v>3.0269920268963448E-2</v>
      </c>
      <c r="HK103" s="138">
        <f t="shared" si="1393"/>
        <v>1.0965451662487182</v>
      </c>
      <c r="HL103" s="29">
        <f t="shared" si="1734"/>
        <v>3.6177920852081633</v>
      </c>
      <c r="HM103" s="30">
        <f t="shared" si="1735"/>
        <v>4.3534174674513357</v>
      </c>
      <c r="HN103" s="30">
        <f t="shared" si="1736"/>
        <v>2.8158865217243738</v>
      </c>
      <c r="HO103" s="31">
        <f t="shared" si="1737"/>
        <v>3.2803148648330405</v>
      </c>
      <c r="HR103" s="32">
        <f t="shared" si="1738"/>
        <v>3314.3473150275468</v>
      </c>
      <c r="HS103" s="33">
        <f t="shared" si="1394"/>
        <v>3833.7055392923635</v>
      </c>
      <c r="HT103" s="33">
        <f t="shared" si="1739"/>
        <v>145.70244894855122</v>
      </c>
      <c r="HU103" s="33">
        <f t="shared" si="1395"/>
        <v>168.27175829068182</v>
      </c>
      <c r="HV103" s="33">
        <f t="shared" si="1740"/>
        <v>4324.0385646424093</v>
      </c>
      <c r="HW103" s="30">
        <f t="shared" si="1855"/>
        <v>0.76649346796508921</v>
      </c>
      <c r="HX103" s="31">
        <f t="shared" si="1856"/>
        <v>3.3695918010527869E-2</v>
      </c>
      <c r="HY103" s="139">
        <f t="shared" si="1396"/>
        <v>1.1253290241299603</v>
      </c>
      <c r="HZ103" s="32">
        <f t="shared" si="1741"/>
        <v>4434.7061024386194</v>
      </c>
      <c r="IA103" s="33">
        <f t="shared" si="1397"/>
        <v>5129.624548690751</v>
      </c>
      <c r="IB103" s="33">
        <f t="shared" si="1742"/>
        <v>239.87631582331059</v>
      </c>
      <c r="IC103" s="33">
        <f t="shared" si="1398"/>
        <v>277.03315714434143</v>
      </c>
      <c r="ID103" s="33">
        <f t="shared" si="1743"/>
        <v>6006.4749759547576</v>
      </c>
      <c r="IE103" s="30">
        <f t="shared" si="1744"/>
        <v>0.7383209153774426</v>
      </c>
      <c r="IF103" s="31">
        <f t="shared" si="1745"/>
        <v>3.9936288219561113E-2</v>
      </c>
      <c r="IG103" s="139">
        <f t="shared" si="1399"/>
        <v>1.1218810184848553</v>
      </c>
      <c r="IH103" s="32">
        <f t="shared" si="1746"/>
        <v>167.9913436589782</v>
      </c>
      <c r="II103" s="33">
        <f t="shared" si="1400"/>
        <v>194.31558721034008</v>
      </c>
      <c r="IJ103" s="33">
        <f t="shared" si="1747"/>
        <v>327.90027943189403</v>
      </c>
      <c r="IK103" s="33">
        <f t="shared" si="1401"/>
        <v>378.69203271589441</v>
      </c>
      <c r="IL103" s="33">
        <f t="shared" si="1748"/>
        <v>3458.1924282784503</v>
      </c>
      <c r="IM103" s="30">
        <f t="shared" si="1749"/>
        <v>4.857778945013979E-2</v>
      </c>
      <c r="IN103" s="31">
        <f t="shared" si="1750"/>
        <v>9.4818401876823444E-2</v>
      </c>
      <c r="IO103" s="139">
        <f t="shared" si="1402"/>
        <v>1.0222995100575569</v>
      </c>
      <c r="IP103" s="32">
        <f t="shared" si="1751"/>
        <v>113.88492377798828</v>
      </c>
      <c r="IQ103" s="33">
        <f t="shared" si="1403"/>
        <v>131.73069133399903</v>
      </c>
      <c r="IR103" s="33">
        <f t="shared" si="1752"/>
        <v>4.999309355416214</v>
      </c>
      <c r="IS103" s="33">
        <f t="shared" si="1404"/>
        <v>5.7737023745701856</v>
      </c>
      <c r="IT103" s="33">
        <f t="shared" si="1753"/>
        <v>156.8093962804347</v>
      </c>
      <c r="IU103" s="30">
        <f t="shared" si="1754"/>
        <v>0.72626339032846488</v>
      </c>
      <c r="IV103" s="31">
        <f t="shared" si="1755"/>
        <v>3.1881439977458695E-2</v>
      </c>
      <c r="IW103" s="139">
        <f t="shared" si="1405"/>
        <v>1.1187439083169788</v>
      </c>
      <c r="IX103" s="32">
        <f t="shared" si="1756"/>
        <v>187.80109327319761</v>
      </c>
      <c r="IY103" s="33">
        <f t="shared" si="1406"/>
        <v>217.22952458910768</v>
      </c>
      <c r="IZ103" s="33">
        <f t="shared" si="1757"/>
        <v>5.088060189450001</v>
      </c>
      <c r="JA103" s="33">
        <f t="shared" si="1407"/>
        <v>5.8762007127958062</v>
      </c>
      <c r="JB103" s="33">
        <f t="shared" si="1758"/>
        <v>3865.9868099999994</v>
      </c>
      <c r="JC103" s="30">
        <f t="shared" si="1759"/>
        <v>4.8577789450139804E-2</v>
      </c>
      <c r="JD103" s="31">
        <f t="shared" si="1760"/>
        <v>1.3161090400745578E-3</v>
      </c>
      <c r="JE103" s="139">
        <f t="shared" si="1761"/>
        <v>1.0078160048971445</v>
      </c>
      <c r="JF103" s="32">
        <f t="shared" si="1762"/>
        <v>3.6799521464479996</v>
      </c>
      <c r="JG103" s="33">
        <f t="shared" si="1408"/>
        <v>4.2566006477964011</v>
      </c>
      <c r="JH103" s="33">
        <f t="shared" si="1763"/>
        <v>9.9700260999999998E-2</v>
      </c>
      <c r="JI103" s="33">
        <f t="shared" si="1409"/>
        <v>0.1151438314289</v>
      </c>
      <c r="JJ103" s="33">
        <f t="shared" si="1764"/>
        <v>75.753799999999998</v>
      </c>
      <c r="JK103" s="30">
        <f t="shared" si="1765"/>
        <v>4.857778945013979E-2</v>
      </c>
      <c r="JL103" s="31">
        <f t="shared" si="1766"/>
        <v>1.3161090400745574E-3</v>
      </c>
      <c r="JM103" s="139">
        <f t="shared" si="1767"/>
        <v>1.0078160048971445</v>
      </c>
      <c r="JN103" s="32">
        <f t="shared" si="1768"/>
        <v>4522.341482193463</v>
      </c>
      <c r="JO103" s="33">
        <f t="shared" si="1410"/>
        <v>5230.9923924531786</v>
      </c>
      <c r="JP103" s="33">
        <f t="shared" si="1769"/>
        <v>300.93517269031742</v>
      </c>
      <c r="JQ103" s="33">
        <f t="shared" si="1411"/>
        <v>347.55003094004758</v>
      </c>
      <c r="JR103" s="33">
        <f t="shared" si="1770"/>
        <v>6135.0636583812002</v>
      </c>
      <c r="JS103" s="30">
        <f t="shared" si="1771"/>
        <v>0.73713032724858951</v>
      </c>
      <c r="JT103" s="31">
        <f t="shared" si="1772"/>
        <v>4.9051678914399766E-2</v>
      </c>
      <c r="JU103" s="139">
        <f t="shared" si="1412"/>
        <v>1.1231064273436946</v>
      </c>
      <c r="JV103" s="32">
        <f t="shared" si="1773"/>
        <v>13.900703361960757</v>
      </c>
      <c r="JW103" s="33">
        <f t="shared" si="1413"/>
        <v>16.078943578780009</v>
      </c>
      <c r="JX103" s="33">
        <f t="shared" si="1774"/>
        <v>0.37660917808640004</v>
      </c>
      <c r="JY103" s="33">
        <f t="shared" si="1414"/>
        <v>0.43494593977198343</v>
      </c>
      <c r="JZ103" s="33">
        <f t="shared" si="1775"/>
        <v>286.15347712000005</v>
      </c>
      <c r="KA103" s="30">
        <f t="shared" si="1776"/>
        <v>4.857778945013979E-2</v>
      </c>
      <c r="KB103" s="31">
        <f t="shared" si="1777"/>
        <v>1.3161090400745572E-3</v>
      </c>
      <c r="KC103" s="139">
        <f t="shared" si="1415"/>
        <v>1.0078160048971445</v>
      </c>
      <c r="KD103" s="32">
        <f t="shared" si="1778"/>
        <v>0.4626085565448928</v>
      </c>
      <c r="KE103" s="33">
        <f t="shared" si="1416"/>
        <v>0.53509931735547756</v>
      </c>
      <c r="KF103" s="33">
        <f t="shared" si="1779"/>
        <v>1.2533367824600001E-2</v>
      </c>
      <c r="KG103" s="33">
        <f t="shared" si="1417"/>
        <v>1.4474786500630542E-2</v>
      </c>
      <c r="KH103" s="33">
        <f t="shared" si="1780"/>
        <v>9.5230466800000002</v>
      </c>
      <c r="KI103" s="30">
        <f t="shared" si="1781"/>
        <v>4.8577789450139797E-2</v>
      </c>
      <c r="KJ103" s="31">
        <f t="shared" si="1782"/>
        <v>1.3161090400745574E-3</v>
      </c>
      <c r="KK103" s="139">
        <f t="shared" si="1783"/>
        <v>1.0078160048971445</v>
      </c>
      <c r="KL103" s="32">
        <f t="shared" si="1784"/>
        <v>259.21790381709775</v>
      </c>
      <c r="KM103" s="33">
        <f t="shared" si="1419"/>
        <v>299.83734934523699</v>
      </c>
      <c r="KN103" s="33">
        <f t="shared" si="1785"/>
        <v>11.396648405698134</v>
      </c>
      <c r="KO103" s="33">
        <f t="shared" si="1420"/>
        <v>13.161989243740775</v>
      </c>
      <c r="KP103" s="33">
        <f t="shared" si="1786"/>
        <v>336.88735531289063</v>
      </c>
      <c r="KQ103" s="30">
        <f t="shared" si="1787"/>
        <v>0.76944978708489697</v>
      </c>
      <c r="KR103" s="31">
        <f t="shared" si="1788"/>
        <v>3.3829255464673871E-2</v>
      </c>
      <c r="KS103" s="139">
        <f t="shared" si="1421"/>
        <v>1.1258129333076814</v>
      </c>
      <c r="KT103" s="32">
        <f t="shared" si="1789"/>
        <v>773.81760914987592</v>
      </c>
      <c r="KU103" s="33">
        <f t="shared" si="1422"/>
        <v>895.07482850366148</v>
      </c>
      <c r="KV103" s="33">
        <f t="shared" si="1790"/>
        <v>34.014694938788317</v>
      </c>
      <c r="KW103" s="33">
        <f t="shared" si="1423"/>
        <v>39.283571184806625</v>
      </c>
      <c r="KX103" s="33">
        <f t="shared" si="1791"/>
        <v>1013.2137344483041</v>
      </c>
      <c r="KY103" s="30">
        <f t="shared" si="1792"/>
        <v>0.76372593742150607</v>
      </c>
      <c r="KZ103" s="31">
        <f t="shared" si="1793"/>
        <v>3.3571095399046631E-2</v>
      </c>
      <c r="LA103" s="139">
        <f t="shared" si="1424"/>
        <v>1.1248760170712624</v>
      </c>
      <c r="LB103" s="32">
        <f t="shared" si="1794"/>
        <v>4068.6560492604185</v>
      </c>
      <c r="LC103" s="33">
        <f t="shared" si="1425"/>
        <v>4706.2144521795262</v>
      </c>
      <c r="LD103" s="33">
        <f t="shared" si="1795"/>
        <v>176.07572603457064</v>
      </c>
      <c r="LE103" s="33">
        <f t="shared" si="1426"/>
        <v>203.34985599732565</v>
      </c>
      <c r="LF103" s="33">
        <f t="shared" si="1796"/>
        <v>8493.7355203986735</v>
      </c>
      <c r="LG103" s="30">
        <f t="shared" si="1797"/>
        <v>0.47901845301034834</v>
      </c>
      <c r="LH103" s="31">
        <f t="shared" si="1798"/>
        <v>2.0730069309516964E-2</v>
      </c>
      <c r="LI103" s="139">
        <f t="shared" si="1427"/>
        <v>1.0782732793227658</v>
      </c>
      <c r="LJ103" s="32">
        <f t="shared" si="1799"/>
        <v>687.82204867125836</v>
      </c>
      <c r="LK103" s="33">
        <f t="shared" si="1428"/>
        <v>795.60376369804453</v>
      </c>
      <c r="LL103" s="33">
        <f t="shared" si="1800"/>
        <v>30.217329388831796</v>
      </c>
      <c r="LM103" s="33">
        <f t="shared" si="1429"/>
        <v>34.897993711161845</v>
      </c>
      <c r="LN103" s="33">
        <f t="shared" si="1801"/>
        <v>920.34154838395011</v>
      </c>
      <c r="LO103" s="30">
        <f t="shared" si="1802"/>
        <v>0.74735520729127314</v>
      </c>
      <c r="LP103" s="31">
        <f t="shared" si="1803"/>
        <v>3.283273415384879E-2</v>
      </c>
      <c r="LQ103" s="139">
        <f t="shared" si="1430"/>
        <v>1.1221963515029738</v>
      </c>
      <c r="LR103" s="32">
        <f t="shared" si="1804"/>
        <v>4.3436640066666643E-2</v>
      </c>
      <c r="LS103" s="33">
        <f t="shared" si="1431"/>
        <v>5.0243161565113312E-2</v>
      </c>
      <c r="LT103" s="33">
        <f t="shared" si="1805"/>
        <v>1.1768208333333328E-3</v>
      </c>
      <c r="LU103" s="33">
        <f t="shared" si="1432"/>
        <v>1.359110380416666E-3</v>
      </c>
      <c r="LV103" s="33">
        <f t="shared" si="1806"/>
        <v>0.89416666666666633</v>
      </c>
      <c r="LW103" s="30">
        <f t="shared" si="1807"/>
        <v>4.857778945013979E-2</v>
      </c>
      <c r="LX103" s="31">
        <f t="shared" si="1808"/>
        <v>1.3161090400745572E-3</v>
      </c>
      <c r="LY103" s="139">
        <f t="shared" si="1857"/>
        <v>1.0078160048971445</v>
      </c>
      <c r="LZ103" s="32">
        <f t="shared" si="1809"/>
        <v>177.24224233643645</v>
      </c>
      <c r="MA103" s="33">
        <f t="shared" si="1434"/>
        <v>205.01610171055606</v>
      </c>
      <c r="MB103" s="33">
        <f t="shared" si="1810"/>
        <v>4.8019911993216109</v>
      </c>
      <c r="MC103" s="33">
        <f t="shared" si="1435"/>
        <v>5.5458196360965282</v>
      </c>
      <c r="MD103" s="33">
        <f t="shared" si="1811"/>
        <v>3648.6273026076192</v>
      </c>
      <c r="ME103" s="30">
        <f t="shared" si="1812"/>
        <v>4.8577787654486955E-2</v>
      </c>
      <c r="MF103" s="31">
        <f t="shared" si="1813"/>
        <v>1.3161089914252683E-3</v>
      </c>
      <c r="MG103" s="139">
        <f t="shared" si="1436"/>
        <v>1.0078160046082298</v>
      </c>
      <c r="MH103" s="32">
        <f t="shared" si="1814"/>
        <v>137.92261010089356</v>
      </c>
      <c r="MI103" s="33">
        <f t="shared" si="1437"/>
        <v>159.53508310370358</v>
      </c>
      <c r="MJ103" s="33">
        <f t="shared" si="1815"/>
        <v>3.7367116955945003</v>
      </c>
      <c r="MK103" s="33">
        <f t="shared" si="1438"/>
        <v>4.315528337242089</v>
      </c>
      <c r="ML103" s="33">
        <f t="shared" si="1816"/>
        <v>2839.2113281000002</v>
      </c>
      <c r="MM103" s="30">
        <f t="shared" si="1817"/>
        <v>4.857778945013979E-2</v>
      </c>
      <c r="MN103" s="31">
        <f t="shared" si="1818"/>
        <v>1.3161090400745574E-3</v>
      </c>
      <c r="MO103" s="139">
        <f t="shared" si="1819"/>
        <v>1.0078160048971445</v>
      </c>
      <c r="MP103" s="34">
        <v>3.3216198611790464</v>
      </c>
      <c r="MQ103" s="35">
        <v>4.0463198611790467</v>
      </c>
      <c r="MR103" s="35">
        <v>2.5787999999999998</v>
      </c>
      <c r="MS103" s="36">
        <v>2.9914999999999998</v>
      </c>
      <c r="MT103" s="34">
        <f t="shared" si="1820"/>
        <v>1.0891649967206023</v>
      </c>
      <c r="MU103" s="35">
        <f t="shared" si="1821"/>
        <v>1.0758955339192597</v>
      </c>
      <c r="MV103" s="35">
        <f t="shared" si="1822"/>
        <v>1.0919367619529914</v>
      </c>
      <c r="MW103" s="36">
        <f t="shared" si="1823"/>
        <v>1.0965451662487182</v>
      </c>
      <c r="MX103" s="41">
        <f t="shared" si="1824"/>
        <v>3.6177920852081633</v>
      </c>
      <c r="MY103" s="271">
        <f t="shared" si="1825"/>
        <v>4.3534174674513357</v>
      </c>
      <c r="MZ103" s="42">
        <f t="shared" si="1826"/>
        <v>2.8158865217243738</v>
      </c>
      <c r="NA103" s="140">
        <f t="shared" si="1827"/>
        <v>3.2803148648330405</v>
      </c>
      <c r="NB103" s="34">
        <f t="shared" si="1828"/>
        <v>1.0891705061476822</v>
      </c>
      <c r="NC103" s="35">
        <f t="shared" si="1829"/>
        <v>1.0758355230253782</v>
      </c>
      <c r="ND103" s="35">
        <f t="shared" si="1830"/>
        <v>1.0919442084801199</v>
      </c>
      <c r="NE103" s="141">
        <f t="shared" si="1831"/>
        <v>1.0965498957335678</v>
      </c>
      <c r="NF103" s="37">
        <f t="shared" si="1832"/>
        <v>3.6178103854305754</v>
      </c>
      <c r="NG103" s="38">
        <f t="shared" si="1833"/>
        <v>4.3531746441795356</v>
      </c>
      <c r="NH103" s="38">
        <f t="shared" si="1834"/>
        <v>2.8159057248285331</v>
      </c>
      <c r="NI103" s="39">
        <f t="shared" si="1835"/>
        <v>3.2803290130869676</v>
      </c>
      <c r="NJ103" s="118">
        <f t="shared" si="1836"/>
        <v>-1.8300222412115374E-5</v>
      </c>
      <c r="NK103" s="118">
        <f t="shared" si="1837"/>
        <v>2.4282327180014107E-4</v>
      </c>
      <c r="NL103" s="118">
        <f t="shared" si="1838"/>
        <v>-1.9203104159259965E-5</v>
      </c>
      <c r="NM103" s="118">
        <f t="shared" si="1839"/>
        <v>-1.414825392709318E-5</v>
      </c>
      <c r="NN103" s="119">
        <f t="shared" si="1840"/>
        <v>0.4644232882584346</v>
      </c>
      <c r="NO103" s="120">
        <f t="shared" si="1841"/>
        <v>0.64306219979551915</v>
      </c>
      <c r="NP103" s="120">
        <f t="shared" si="1858"/>
        <v>0.33748137234360787</v>
      </c>
      <c r="NQ103" s="120">
        <f t="shared" si="1843"/>
        <v>1.6781158624754683E-2</v>
      </c>
      <c r="NR103" s="120">
        <f>R103*JE103+0.005</f>
        <v>0.42142957322350011</v>
      </c>
      <c r="NS103" s="120">
        <f t="shared" si="1844"/>
        <v>8.1633096396668704E-3</v>
      </c>
      <c r="NT103" s="120">
        <f t="shared" si="1845"/>
        <v>0.65881423027981123</v>
      </c>
      <c r="NU103" s="120">
        <f t="shared" si="1846"/>
        <v>2.7614158534181761E-2</v>
      </c>
      <c r="NV103" s="120">
        <f t="shared" si="1847"/>
        <v>1.0078160048971445E-3</v>
      </c>
      <c r="NW103" s="120">
        <f t="shared" si="1848"/>
        <v>3.625117645250734E-2</v>
      </c>
      <c r="NX103" s="120">
        <f t="shared" si="1849"/>
        <v>0.10877551085079107</v>
      </c>
      <c r="NY103" s="120">
        <f t="shared" si="1850"/>
        <v>0.874048320219034</v>
      </c>
      <c r="NZ103" s="120">
        <f t="shared" si="1851"/>
        <v>9.8528839661961104E-2</v>
      </c>
      <c r="OA103" s="120">
        <f t="shared" si="1852"/>
        <v>1.0078160048971445E-4</v>
      </c>
      <c r="OB103" s="120">
        <f t="shared" si="1853"/>
        <v>0.35092153280458566</v>
      </c>
      <c r="OC103" s="121">
        <f t="shared" si="1854"/>
        <v>0.30577137588579367</v>
      </c>
      <c r="OD103" s="4"/>
      <c r="OE103" s="4">
        <f t="shared" si="1441"/>
        <v>56437.802275902206</v>
      </c>
      <c r="OF103" s="4"/>
      <c r="OG103" s="4"/>
      <c r="OH103" s="4">
        <f t="shared" si="1442"/>
        <v>0</v>
      </c>
      <c r="OI103" s="4"/>
      <c r="OJ103" s="583">
        <f t="shared" si="1443"/>
        <v>51333.278533277749</v>
      </c>
      <c r="OK103" s="284">
        <f t="shared" si="1444"/>
        <v>4539.7421999999997</v>
      </c>
      <c r="OL103" s="584">
        <f t="shared" si="1859"/>
        <v>8.843663077270679E-2</v>
      </c>
      <c r="OM103" s="585">
        <f t="shared" si="1672"/>
        <v>7767.0400000000009</v>
      </c>
      <c r="ON103" s="284">
        <f t="shared" si="1860"/>
        <v>8155.3920000000016</v>
      </c>
      <c r="OO103" s="33">
        <f t="shared" si="1861"/>
        <v>1.7964438597416397</v>
      </c>
      <c r="OP103" s="586">
        <f t="shared" si="1688"/>
        <v>7.0434811555160862E-2</v>
      </c>
      <c r="OQ103" s="33">
        <f t="shared" si="1445"/>
        <v>0.30663213894088059</v>
      </c>
      <c r="OR103" s="39">
        <f t="shared" si="1446"/>
        <v>0.72806171216438065</v>
      </c>
      <c r="OS103" s="587">
        <f t="shared" si="1862"/>
        <v>51333.278533277749</v>
      </c>
      <c r="OT103" s="284">
        <f t="shared" si="1487"/>
        <v>88.955999999999989</v>
      </c>
      <c r="OU103" s="584">
        <f t="shared" si="1863"/>
        <v>1.7329109408496597E-3</v>
      </c>
      <c r="OV103" s="585">
        <f t="shared" si="1674"/>
        <v>226.64999999999998</v>
      </c>
      <c r="OW103" s="284">
        <f t="shared" si="1864"/>
        <v>237.98249999999999</v>
      </c>
      <c r="OX103" s="33">
        <f t="shared" si="1865"/>
        <v>2.6752832861189804</v>
      </c>
      <c r="OY103" s="30">
        <f t="shared" si="1866"/>
        <v>2.9031167355381519E-3</v>
      </c>
      <c r="OZ103" s="33">
        <f>(1+OY103)*MY103-MY103</f>
        <v>1.263847910654281E-2</v>
      </c>
      <c r="PA103" s="588">
        <f>OZ103+NS103</f>
        <v>2.0801788746209679E-2</v>
      </c>
      <c r="PB103" s="32">
        <f t="shared" si="1447"/>
        <v>4.3534174674513357</v>
      </c>
      <c r="PC103" s="589">
        <f t="shared" si="1448"/>
        <v>1.073337928290699</v>
      </c>
      <c r="PD103" s="590">
        <f t="shared" si="1474"/>
        <v>4.6726880854987582</v>
      </c>
      <c r="PE103" s="591">
        <f t="shared" si="1450"/>
        <v>0.4644232882584346</v>
      </c>
      <c r="PF103" s="592">
        <f t="shared" si="1451"/>
        <v>0.64306219979551915</v>
      </c>
      <c r="PG103" s="592">
        <f t="shared" si="1452"/>
        <v>0.33748137234360787</v>
      </c>
      <c r="PH103" s="592">
        <f t="shared" si="1453"/>
        <v>1.6781158624754683E-2</v>
      </c>
      <c r="PI103" s="593">
        <f t="shared" si="1475"/>
        <v>0.72806171216438065</v>
      </c>
      <c r="PJ103" s="593">
        <f t="shared" si="1476"/>
        <v>2.0801788746209679E-2</v>
      </c>
      <c r="PK103" s="592">
        <f t="shared" si="1454"/>
        <v>0.65881423027981123</v>
      </c>
      <c r="PL103" s="592">
        <f t="shared" si="1455"/>
        <v>2.7614158534181761E-2</v>
      </c>
      <c r="PM103" s="592">
        <f t="shared" si="1456"/>
        <v>1.0078160048971445E-3</v>
      </c>
      <c r="PN103" s="592">
        <f t="shared" si="1457"/>
        <v>3.625117645250734E-2</v>
      </c>
      <c r="PO103" s="592">
        <f t="shared" si="1458"/>
        <v>0.10877551085079107</v>
      </c>
      <c r="PP103" s="592">
        <f t="shared" si="1459"/>
        <v>0.874048320219034</v>
      </c>
      <c r="PQ103" s="592">
        <f t="shared" si="1460"/>
        <v>9.8528839661961104E-2</v>
      </c>
      <c r="PR103" s="592">
        <f t="shared" si="1461"/>
        <v>1.0078160048971445E-4</v>
      </c>
      <c r="PS103" s="592">
        <f t="shared" si="1462"/>
        <v>0.35092153280458566</v>
      </c>
      <c r="PT103" s="594">
        <f t="shared" si="1463"/>
        <v>0.30577137588579367</v>
      </c>
      <c r="PU103" s="334"/>
      <c r="PV103" s="310">
        <f t="shared" si="1477"/>
        <v>4.672445262226959</v>
      </c>
      <c r="PW103" s="281">
        <f t="shared" si="1478"/>
        <v>2.4282327179925289E-4</v>
      </c>
      <c r="PX103" s="4"/>
      <c r="QA103" s="133">
        <f t="shared" si="1479"/>
        <v>4969.2825983691691</v>
      </c>
      <c r="QB103" s="323">
        <f t="shared" si="1480"/>
        <v>96.257583983035502</v>
      </c>
      <c r="QC103" s="258"/>
      <c r="QD103" s="323">
        <f t="shared" si="1867"/>
        <v>11791.49</v>
      </c>
      <c r="QF103" s="133">
        <f t="shared" si="1464"/>
        <v>8584.932398369172</v>
      </c>
      <c r="QH103" s="133">
        <f t="shared" si="1481"/>
        <v>245.28408398304396</v>
      </c>
      <c r="QJ103" s="390">
        <f>'лист 1'!E171</f>
        <v>7767.0400000000009</v>
      </c>
      <c r="QK103" s="390">
        <f>'лист 1'!F171</f>
        <v>226.64999999999998</v>
      </c>
      <c r="QM103" s="389">
        <f t="shared" si="1482"/>
        <v>0</v>
      </c>
      <c r="QN103" s="389">
        <f t="shared" si="1483"/>
        <v>0</v>
      </c>
      <c r="QP103" s="4">
        <f t="shared" si="1484"/>
        <v>51333.278533277749</v>
      </c>
      <c r="QQ103" s="4">
        <f t="shared" si="1485"/>
        <v>55097.954833277749</v>
      </c>
      <c r="QS103" s="395">
        <f t="shared" si="1486"/>
        <v>19.156237082845351</v>
      </c>
      <c r="QU103" s="5">
        <v>2</v>
      </c>
    </row>
    <row r="104" spans="1:463" ht="15.05" customHeight="1" x14ac:dyDescent="0.3">
      <c r="A104" s="452">
        <f t="shared" si="1676"/>
        <v>92</v>
      </c>
      <c r="B104" s="25" t="s">
        <v>549</v>
      </c>
      <c r="C104" s="26">
        <v>9</v>
      </c>
      <c r="D104" s="256">
        <v>5678.95</v>
      </c>
      <c r="E104" s="27">
        <v>5678.95</v>
      </c>
      <c r="F104" s="28">
        <v>618.45000000000005</v>
      </c>
      <c r="G104" s="311">
        <f t="shared" si="1465"/>
        <v>5060.5</v>
      </c>
      <c r="H104" s="27"/>
      <c r="I104" s="257"/>
      <c r="J104" s="32">
        <v>3.2335077725758743</v>
      </c>
      <c r="K104" s="33">
        <v>3.9981077725758745</v>
      </c>
      <c r="L104" s="33">
        <v>2.5774000000000004</v>
      </c>
      <c r="M104" s="122">
        <v>2.9214000000000002</v>
      </c>
      <c r="N104" s="1">
        <v>0.34399999999999997</v>
      </c>
      <c r="O104" s="2">
        <v>0.56020000000000003</v>
      </c>
      <c r="P104" s="2">
        <v>0.31210777257587397</v>
      </c>
      <c r="Q104" s="2">
        <v>1.72E-2</v>
      </c>
      <c r="R104" s="2">
        <v>0.46</v>
      </c>
      <c r="S104" s="2">
        <v>0</v>
      </c>
      <c r="T104" s="2">
        <v>0.58320000000000005</v>
      </c>
      <c r="U104" s="2">
        <v>3.7999999999999999E-2</v>
      </c>
      <c r="V104" s="2">
        <v>1.2999999999999999E-3</v>
      </c>
      <c r="W104" s="2">
        <v>3.2000000000000001E-2</v>
      </c>
      <c r="X104" s="2">
        <v>0.1171</v>
      </c>
      <c r="Y104" s="2">
        <v>0.80100000000000005</v>
      </c>
      <c r="Z104" s="2">
        <v>7.85E-2</v>
      </c>
      <c r="AA104" s="2">
        <v>2.0000000000000001E-4</v>
      </c>
      <c r="AB104" s="2">
        <v>0.34870000000000001</v>
      </c>
      <c r="AC104" s="3">
        <v>0.30459999999999998</v>
      </c>
      <c r="AD104" s="123">
        <v>753.7</v>
      </c>
      <c r="AE104" s="60">
        <v>165.81399999999999</v>
      </c>
      <c r="AF104" s="60">
        <v>507.28004610000005</v>
      </c>
      <c r="AG104" s="60">
        <f t="shared" si="1344"/>
        <v>50.207535282701407</v>
      </c>
      <c r="AH104" s="60">
        <f t="shared" si="1345"/>
        <v>158.748217626534</v>
      </c>
      <c r="AI104" s="60">
        <v>18.2712887974917</v>
      </c>
      <c r="AJ104" s="60">
        <v>105.48976953897991</v>
      </c>
      <c r="AK104" s="60">
        <f t="shared" si="1346"/>
        <v>2.0406995917315665</v>
      </c>
      <c r="AL104" s="60">
        <f t="shared" si="1347"/>
        <v>61.739786438539696</v>
      </c>
      <c r="AM104" s="60">
        <v>77.527755221823597</v>
      </c>
      <c r="AN104" s="124">
        <v>1953.6994315899542</v>
      </c>
      <c r="AO104" s="123">
        <v>1188.77</v>
      </c>
      <c r="AP104" s="60">
        <v>261.52940000000001</v>
      </c>
      <c r="AQ104" s="60">
        <v>800.10521481000001</v>
      </c>
      <c r="AR104" s="60">
        <f t="shared" si="1348"/>
        <v>79.189613530604944</v>
      </c>
      <c r="AS104" s="60">
        <f t="shared" si="1349"/>
        <v>250.3849259226414</v>
      </c>
      <c r="AT104" s="125">
        <v>102.71969771112499</v>
      </c>
      <c r="AU104" s="126">
        <v>11.171158302371378</v>
      </c>
      <c r="AV104" s="60">
        <v>171.77807481404207</v>
      </c>
      <c r="AW104" s="60">
        <f t="shared" si="1350"/>
        <v>3.3230468572776442</v>
      </c>
      <c r="AX104" s="60">
        <f t="shared" si="1351"/>
        <v>100.53621029026478</v>
      </c>
      <c r="AY104" s="60">
        <v>126.24511936675833</v>
      </c>
      <c r="AZ104" s="124">
        <v>3181.3770080423101</v>
      </c>
      <c r="BA104" s="127">
        <v>225</v>
      </c>
      <c r="BB104" s="60">
        <v>1146.8625</v>
      </c>
      <c r="BC104" s="60">
        <v>119.60135429093999</v>
      </c>
      <c r="BD104" s="61">
        <v>95.681083432752004</v>
      </c>
      <c r="BE104" s="61">
        <v>23.92027085818799</v>
      </c>
      <c r="BF104" s="60">
        <v>44.850515625</v>
      </c>
      <c r="BG104" s="61">
        <v>35.880412499999998</v>
      </c>
      <c r="BH104" s="61">
        <v>8.9701031250000014</v>
      </c>
      <c r="BI104" s="60">
        <v>95.725949003863619</v>
      </c>
      <c r="BJ104" s="61">
        <f t="shared" si="1352"/>
        <v>56.025334721593254</v>
      </c>
      <c r="BK104" s="60">
        <f t="shared" si="1353"/>
        <v>1.8518184834797418</v>
      </c>
      <c r="BL104" s="60">
        <v>70.352015945990189</v>
      </c>
      <c r="BM104" s="124">
        <v>1772.8708018389525</v>
      </c>
      <c r="BN104" s="123">
        <v>35.630000000000003</v>
      </c>
      <c r="BO104" s="60">
        <v>7.8386000000000005</v>
      </c>
      <c r="BP104" s="60">
        <v>23.980878390000001</v>
      </c>
      <c r="BQ104" s="60">
        <f t="shared" si="1354"/>
        <v>2.3734834577718602</v>
      </c>
      <c r="BR104" s="60">
        <f t="shared" si="1355"/>
        <v>7.5045760833666</v>
      </c>
      <c r="BS104" s="60">
        <v>4.9888914018083304</v>
      </c>
      <c r="BT104" s="60">
        <v>5.2880009948020072</v>
      </c>
      <c r="BU104" s="60">
        <f t="shared" si="1356"/>
        <v>0.10229637924444483</v>
      </c>
      <c r="BV104" s="60">
        <f t="shared" si="1357"/>
        <v>3.0948977662257811</v>
      </c>
      <c r="BW104" s="60">
        <v>3.8863185393305169</v>
      </c>
      <c r="BX104" s="124">
        <v>97.935227191129016</v>
      </c>
      <c r="BY104" s="59">
        <v>1721.46</v>
      </c>
      <c r="BZ104" s="60">
        <v>125.66658</v>
      </c>
      <c r="CA104" s="61">
        <f t="shared" si="1358"/>
        <v>73.548627943439996</v>
      </c>
      <c r="CB104" s="61">
        <f t="shared" si="1359"/>
        <v>2.4310199901000002</v>
      </c>
      <c r="CC104" s="60">
        <v>92.356329000000002</v>
      </c>
      <c r="CD104" s="62">
        <v>2327.3794908</v>
      </c>
      <c r="CE104" s="123"/>
      <c r="CF104" s="60">
        <v>0</v>
      </c>
      <c r="CG104" s="61">
        <f t="shared" si="1360"/>
        <v>0</v>
      </c>
      <c r="CH104" s="61">
        <f t="shared" si="1361"/>
        <v>0</v>
      </c>
      <c r="CI104" s="60">
        <v>0</v>
      </c>
      <c r="CJ104" s="124">
        <v>0</v>
      </c>
      <c r="CK104" s="128">
        <v>1222.4749051724796</v>
      </c>
      <c r="CL104" s="129">
        <v>268.94447913794545</v>
      </c>
      <c r="CM104" s="129">
        <v>130.83889140519216</v>
      </c>
      <c r="CN104" s="130">
        <v>90.302925606084642</v>
      </c>
      <c r="CO104" s="131">
        <f t="shared" si="1693"/>
        <v>44.018161086685957</v>
      </c>
      <c r="CP104" s="129">
        <v>822.79040235105276</v>
      </c>
      <c r="CQ104" s="131">
        <f t="shared" si="1362"/>
        <v>81.434857282293095</v>
      </c>
      <c r="CR104" s="129">
        <v>257.48402851173847</v>
      </c>
      <c r="CS104" s="129">
        <v>178.48855349886685</v>
      </c>
      <c r="CT104" s="131">
        <f t="shared" si="1363"/>
        <v>3.4528610674355793</v>
      </c>
      <c r="CU104" s="131">
        <f t="shared" si="1364"/>
        <v>104.4636387291748</v>
      </c>
      <c r="CV104" s="129">
        <f t="shared" si="1694"/>
        <v>2623.5372315655368</v>
      </c>
      <c r="CW104" s="124">
        <f t="shared" si="1695"/>
        <v>3305.6569117725767</v>
      </c>
      <c r="CX104" s="123">
        <v>159.90402000000003</v>
      </c>
      <c r="CY104" s="60">
        <v>11.672993460000001</v>
      </c>
      <c r="CZ104" s="60">
        <f t="shared" si="1365"/>
        <v>0.22581405848370004</v>
      </c>
      <c r="DA104" s="60">
        <f t="shared" si="1366"/>
        <v>6.8318295363472803</v>
      </c>
      <c r="DB104" s="60">
        <v>8.5788506729999998</v>
      </c>
      <c r="DC104" s="124">
        <v>216.18703695960005</v>
      </c>
      <c r="DD104" s="123">
        <v>5.3452800000000007</v>
      </c>
      <c r="DE104" s="60">
        <v>0.39020544000000001</v>
      </c>
      <c r="DF104" s="60">
        <f t="shared" si="1367"/>
        <v>7.5485242368000006E-3</v>
      </c>
      <c r="DG104" s="60">
        <f t="shared" si="1368"/>
        <v>0.22837475745792002</v>
      </c>
      <c r="DH104" s="60">
        <v>0.286774272</v>
      </c>
      <c r="DI104" s="124">
        <v>7.2267116543999999</v>
      </c>
      <c r="DJ104" s="59">
        <v>70.537249452880005</v>
      </c>
      <c r="DK104" s="60">
        <v>15.518194879633601</v>
      </c>
      <c r="DL104" s="60">
        <v>1.1572894751951162</v>
      </c>
      <c r="DM104" s="60">
        <v>47.475307356009246</v>
      </c>
      <c r="DN104" s="60">
        <f t="shared" si="1369"/>
        <v>4.6988210702536595</v>
      </c>
      <c r="DO104" s="60">
        <f t="shared" si="1370"/>
        <v>14.856922683989533</v>
      </c>
      <c r="DP104" s="60">
        <v>9.8322270049514113</v>
      </c>
      <c r="DQ104" s="60">
        <f t="shared" si="1371"/>
        <v>0.19020443141078505</v>
      </c>
      <c r="DR104" s="60">
        <f t="shared" si="1372"/>
        <v>5.7544878347339026</v>
      </c>
      <c r="DS104" s="60">
        <v>7.2260134084334684</v>
      </c>
      <c r="DT104" s="62">
        <v>182.09553789252337</v>
      </c>
      <c r="DU104" s="123">
        <v>255.47</v>
      </c>
      <c r="DV104" s="60">
        <v>56.203400000000002</v>
      </c>
      <c r="DW104" s="60">
        <v>171.94484990999999</v>
      </c>
      <c r="DX104" s="60">
        <f t="shared" si="1373"/>
        <v>17.018069574992339</v>
      </c>
      <c r="DY104" s="60">
        <f t="shared" si="1374"/>
        <v>53.808421330835394</v>
      </c>
      <c r="DZ104" s="60">
        <v>4.9398977046666701</v>
      </c>
      <c r="EA104" s="60">
        <v>3.4614000503875002</v>
      </c>
      <c r="EB104" s="60"/>
      <c r="EC104" s="60">
        <v>35.917426979548949</v>
      </c>
      <c r="ED104" s="60">
        <f t="shared" si="1375"/>
        <v>0.69482262491937441</v>
      </c>
      <c r="EE104" s="60">
        <f t="shared" si="1376"/>
        <v>21.021320653466656</v>
      </c>
      <c r="EF104" s="60">
        <v>26.396848732230154</v>
      </c>
      <c r="EG104" s="124">
        <v>665.20058805220003</v>
      </c>
      <c r="EH104" s="128">
        <v>1059.7875025000003</v>
      </c>
      <c r="EI104" s="129">
        <v>233.15325055</v>
      </c>
      <c r="EJ104" s="129">
        <v>1358.5341833553978</v>
      </c>
      <c r="EK104" s="129">
        <v>713.29315792013256</v>
      </c>
      <c r="EL104" s="129">
        <f t="shared" si="1377"/>
        <v>70.597477011987209</v>
      </c>
      <c r="EM104" s="129">
        <v>223.21796083952628</v>
      </c>
      <c r="EN104" s="129">
        <v>245.62807088576369</v>
      </c>
      <c r="EO104" s="129">
        <f t="shared" si="1378"/>
        <v>4.7516750312850986</v>
      </c>
      <c r="EP104" s="129">
        <f t="shared" si="1379"/>
        <v>143.75824979116913</v>
      </c>
      <c r="EQ104" s="129">
        <v>3610.3961652112939</v>
      </c>
      <c r="ER104" s="124">
        <v>4549.0991681662299</v>
      </c>
      <c r="ES104" s="123">
        <v>167.63</v>
      </c>
      <c r="ET104" s="60">
        <v>36.878599999999999</v>
      </c>
      <c r="EU104" s="60">
        <v>112.82387439</v>
      </c>
      <c r="EV104" s="60">
        <f t="shared" si="1380"/>
        <v>11.16663014387586</v>
      </c>
      <c r="EW104" s="60">
        <f t="shared" si="1381"/>
        <v>35.307103251606598</v>
      </c>
      <c r="EX104" s="60">
        <v>12.472992700024999</v>
      </c>
      <c r="EY104" s="60">
        <v>24.075799097571799</v>
      </c>
      <c r="EZ104" s="60">
        <f t="shared" si="1382"/>
        <v>0.46574633354252648</v>
      </c>
      <c r="FA104" s="60">
        <f t="shared" si="1383"/>
        <v>14.090794786237652</v>
      </c>
      <c r="FB104" s="60">
        <v>17.6940633093798</v>
      </c>
      <c r="FC104" s="124">
        <v>445.89039539637184</v>
      </c>
      <c r="FD104" s="123">
        <v>0.83333333333333293</v>
      </c>
      <c r="FE104" s="60">
        <v>6.0833333333333302E-2</v>
      </c>
      <c r="FF104" s="60">
        <f t="shared" si="1384"/>
        <v>1.1768208333333328E-3</v>
      </c>
      <c r="FG104" s="60">
        <f t="shared" si="1385"/>
        <v>3.5603803333333316E-2</v>
      </c>
      <c r="FH104" s="60">
        <v>4.4708333333333301E-2</v>
      </c>
      <c r="FI104" s="124">
        <v>1.1266499999999995</v>
      </c>
      <c r="FJ104" s="123">
        <v>1464.8424</v>
      </c>
      <c r="FK104" s="60">
        <v>106.9334952</v>
      </c>
      <c r="FL104" s="60">
        <f t="shared" si="1386"/>
        <v>2.0686284646440001</v>
      </c>
      <c r="FM104" s="60">
        <f t="shared" si="1387"/>
        <v>62.584752868713601</v>
      </c>
      <c r="FN104" s="60">
        <v>78.588999999999999</v>
      </c>
      <c r="FO104" s="124">
        <v>1980.4378742399997</v>
      </c>
      <c r="FP104" s="123">
        <v>1139.8800000000001</v>
      </c>
      <c r="FQ104" s="60">
        <v>83.211240000000004</v>
      </c>
      <c r="FR104" s="60">
        <f t="shared" si="1388"/>
        <v>1.6097214378000002</v>
      </c>
      <c r="FS104" s="60">
        <f t="shared" si="1389"/>
        <v>48.700876012320002</v>
      </c>
      <c r="FT104" s="60">
        <v>61.154561999999999</v>
      </c>
      <c r="FU104" s="62">
        <v>1541.0949624000002</v>
      </c>
      <c r="FV104" s="132">
        <f t="shared" si="1696"/>
        <v>5799.8795816929396</v>
      </c>
      <c r="FW104" s="133">
        <f t="shared" si="1697"/>
        <v>1615.9189205287532</v>
      </c>
      <c r="FX104" s="133">
        <f t="shared" si="1698"/>
        <v>186.75081532180934</v>
      </c>
      <c r="FY104" s="133">
        <f t="shared" si="1699"/>
        <v>1146.8625</v>
      </c>
      <c r="FZ104" s="133">
        <f t="shared" si="1700"/>
        <v>1721.46</v>
      </c>
      <c r="GA104" s="133">
        <f t="shared" si="1701"/>
        <v>0</v>
      </c>
      <c r="GB104" s="133">
        <f t="shared" si="1702"/>
        <v>159.90402000000003</v>
      </c>
      <c r="GC104" s="133">
        <f t="shared" si="1703"/>
        <v>5.3452800000000007</v>
      </c>
      <c r="GD104" s="133">
        <f t="shared" si="1704"/>
        <v>1464.8424</v>
      </c>
      <c r="GE104" s="133">
        <f t="shared" si="1705"/>
        <v>1139.8800000000001</v>
      </c>
      <c r="GF104" s="133">
        <f t="shared" si="1706"/>
        <v>3199.6937312271948</v>
      </c>
      <c r="GG104" s="134">
        <f t="shared" si="1707"/>
        <v>1221.6008306252907</v>
      </c>
      <c r="GH104" s="134">
        <f t="shared" si="1708"/>
        <v>316.68648735448039</v>
      </c>
      <c r="GI104" s="133">
        <f t="shared" si="1709"/>
        <v>1200.1592192517237</v>
      </c>
      <c r="GJ104" s="134">
        <f t="shared" si="1710"/>
        <v>856.94603883828177</v>
      </c>
      <c r="GK104" s="135">
        <f t="shared" si="1711"/>
        <v>23.217080096424596</v>
      </c>
      <c r="GL104" s="132">
        <f t="shared" si="1712"/>
        <v>17640.696468022419</v>
      </c>
      <c r="GM104" s="136">
        <f t="shared" si="1713"/>
        <v>22227.277549708248</v>
      </c>
      <c r="GN104" s="114">
        <f t="shared" si="1714"/>
        <v>18358.803096508251</v>
      </c>
      <c r="GO104" s="115">
        <f t="shared" si="1715"/>
        <v>9738.8953909764114</v>
      </c>
      <c r="GP104" s="115">
        <f t="shared" si="1716"/>
        <v>658.49318809446618</v>
      </c>
      <c r="GQ104" s="30">
        <f t="shared" si="1717"/>
        <v>0.53047550756882944</v>
      </c>
      <c r="GR104" s="31">
        <f t="shared" si="1718"/>
        <v>3.5867980316195459E-2</v>
      </c>
      <c r="GS104" s="137">
        <f t="shared" si="1390"/>
        <v>1.0886814621870144</v>
      </c>
      <c r="GT104" s="116">
        <f t="shared" si="1719"/>
        <v>22227.277549708248</v>
      </c>
      <c r="GU104" s="115">
        <f t="shared" si="1720"/>
        <v>9926.8173284572058</v>
      </c>
      <c r="GV104" s="115">
        <f t="shared" si="1721"/>
        <v>663.58452229362013</v>
      </c>
      <c r="GW104" s="24">
        <f t="shared" si="1722"/>
        <v>0.44660518168530738</v>
      </c>
      <c r="GX104" s="117">
        <f t="shared" si="1723"/>
        <v>2.9854511908154503E-2</v>
      </c>
      <c r="GY104" s="137">
        <f t="shared" si="1391"/>
        <v>1.074607495864661</v>
      </c>
      <c r="GZ104" s="114">
        <f t="shared" si="1724"/>
        <v>14632.232863079345</v>
      </c>
      <c r="HA104" s="115">
        <f t="shared" si="1725"/>
        <v>8155.2514465935474</v>
      </c>
      <c r="HB104" s="115">
        <f t="shared" si="1726"/>
        <v>424.55963598822859</v>
      </c>
      <c r="HC104" s="30">
        <f t="shared" si="1727"/>
        <v>0.55734839124732727</v>
      </c>
      <c r="HD104" s="31">
        <f t="shared" si="1728"/>
        <v>2.9015369011758625E-2</v>
      </c>
      <c r="HE104" s="137">
        <f t="shared" si="1392"/>
        <v>1.0918309735683775</v>
      </c>
      <c r="HF104" s="114">
        <f t="shared" si="1729"/>
        <v>16585.932294669299</v>
      </c>
      <c r="HG104" s="115">
        <f t="shared" si="1730"/>
        <v>9652.7732464423789</v>
      </c>
      <c r="HH104" s="115">
        <f t="shared" si="1731"/>
        <v>490.39241193001413</v>
      </c>
      <c r="HI104" s="30">
        <f t="shared" si="1732"/>
        <v>0.58198556915276745</v>
      </c>
      <c r="HJ104" s="31">
        <f t="shared" si="1733"/>
        <v>2.9566767982504408E-2</v>
      </c>
      <c r="HK104" s="138">
        <f t="shared" si="1393"/>
        <v>1.0957770310467285</v>
      </c>
      <c r="HL104" s="29">
        <f t="shared" si="1734"/>
        <v>3.5202599698409789</v>
      </c>
      <c r="HM104" s="30">
        <f t="shared" si="1735"/>
        <v>4.2963965816847978</v>
      </c>
      <c r="HN104" s="30">
        <f t="shared" si="1736"/>
        <v>2.8140851512751368</v>
      </c>
      <c r="HO104" s="31">
        <f t="shared" si="1737"/>
        <v>3.2012030184999127</v>
      </c>
      <c r="HR104" s="32">
        <f t="shared" si="1738"/>
        <v>1188.5093649593898</v>
      </c>
      <c r="HS104" s="33">
        <f t="shared" si="1394"/>
        <v>1374.7487824485263</v>
      </c>
      <c r="HT104" s="33">
        <f t="shared" si="1739"/>
        <v>52.248234874432974</v>
      </c>
      <c r="HU104" s="33">
        <f t="shared" si="1395"/>
        <v>60.341486456482642</v>
      </c>
      <c r="HV104" s="33">
        <f t="shared" si="1740"/>
        <v>1550.5551044364715</v>
      </c>
      <c r="HW104" s="30">
        <f t="shared" si="1855"/>
        <v>0.76650572531012218</v>
      </c>
      <c r="HX104" s="31">
        <f t="shared" si="1856"/>
        <v>3.3696470847723849E-2</v>
      </c>
      <c r="HY104" s="139">
        <f t="shared" si="1396"/>
        <v>1.1253310304904087</v>
      </c>
      <c r="HZ104" s="32">
        <f t="shared" si="1741"/>
        <v>1878.4231861797455</v>
      </c>
      <c r="IA104" s="33">
        <f t="shared" si="1397"/>
        <v>2172.7720994541119</v>
      </c>
      <c r="IB104" s="33">
        <f t="shared" si="1742"/>
        <v>93.683818690253972</v>
      </c>
      <c r="IC104" s="33">
        <f t="shared" si="1398"/>
        <v>108.19544220537432</v>
      </c>
      <c r="ID104" s="33">
        <f t="shared" si="1743"/>
        <v>2524.9023873351666</v>
      </c>
      <c r="IE104" s="30">
        <f t="shared" si="1744"/>
        <v>0.74395873503936583</v>
      </c>
      <c r="IF104" s="31">
        <f t="shared" si="1745"/>
        <v>3.7103936833427366E-2</v>
      </c>
      <c r="IG104" s="139">
        <f t="shared" si="1399"/>
        <v>1.1223257335961667</v>
      </c>
      <c r="IH104" s="32">
        <f t="shared" si="1746"/>
        <v>68.350908360343766</v>
      </c>
      <c r="II104" s="33">
        <f t="shared" si="1400"/>
        <v>79.061495700409637</v>
      </c>
      <c r="IJ104" s="33">
        <f t="shared" si="1747"/>
        <v>133.41331441623174</v>
      </c>
      <c r="IK104" s="33">
        <f t="shared" si="1401"/>
        <v>154.07903681930605</v>
      </c>
      <c r="IL104" s="33">
        <f t="shared" si="1748"/>
        <v>1407.0403189198037</v>
      </c>
      <c r="IM104" s="30">
        <f t="shared" si="1749"/>
        <v>4.857778945013979E-2</v>
      </c>
      <c r="IN104" s="31">
        <f t="shared" si="1750"/>
        <v>9.481840187682343E-2</v>
      </c>
      <c r="IO104" s="139">
        <f t="shared" si="1402"/>
        <v>1.0222995100575569</v>
      </c>
      <c r="IP104" s="32">
        <f t="shared" si="1751"/>
        <v>56.399958096502701</v>
      </c>
      <c r="IQ104" s="33">
        <f t="shared" si="1403"/>
        <v>65.237831530224682</v>
      </c>
      <c r="IR104" s="33">
        <f t="shared" si="1752"/>
        <v>2.4757798370163049</v>
      </c>
      <c r="IS104" s="33">
        <f t="shared" si="1404"/>
        <v>2.8592781337701307</v>
      </c>
      <c r="IT104" s="33">
        <f t="shared" si="1753"/>
        <v>77.726370786610332</v>
      </c>
      <c r="IU104" s="30">
        <f t="shared" si="1754"/>
        <v>0.72562191603340032</v>
      </c>
      <c r="IV104" s="31">
        <f t="shared" si="1755"/>
        <v>3.1852507867803338E-2</v>
      </c>
      <c r="IW104" s="139">
        <f t="shared" si="1405"/>
        <v>1.1186389077111567</v>
      </c>
      <c r="IX104" s="32">
        <f t="shared" si="1756"/>
        <v>89.729326090996793</v>
      </c>
      <c r="IY104" s="33">
        <f t="shared" si="1406"/>
        <v>103.78991148945599</v>
      </c>
      <c r="IZ104" s="33">
        <f t="shared" si="1757"/>
        <v>2.4310199901000002</v>
      </c>
      <c r="JA104" s="33">
        <f t="shared" si="1407"/>
        <v>2.8075849865664906</v>
      </c>
      <c r="JB104" s="33">
        <f t="shared" si="1758"/>
        <v>1847.1265800000001</v>
      </c>
      <c r="JC104" s="30">
        <f t="shared" si="1759"/>
        <v>4.857778945013979E-2</v>
      </c>
      <c r="JD104" s="31">
        <f t="shared" si="1760"/>
        <v>1.3161090400745574E-3</v>
      </c>
      <c r="JE104" s="139">
        <f t="shared" si="1761"/>
        <v>1.0078160048971445</v>
      </c>
      <c r="JF104" s="32">
        <f t="shared" si="1762"/>
        <v>0</v>
      </c>
      <c r="JG104" s="33">
        <f t="shared" si="1408"/>
        <v>0</v>
      </c>
      <c r="JH104" s="33">
        <f t="shared" si="1763"/>
        <v>0</v>
      </c>
      <c r="JI104" s="33">
        <f t="shared" si="1409"/>
        <v>0</v>
      </c>
      <c r="JJ104" s="33">
        <f t="shared" si="1764"/>
        <v>0</v>
      </c>
      <c r="JK104" s="30"/>
      <c r="JL104" s="31"/>
      <c r="JM104" s="139"/>
      <c r="JN104" s="32">
        <f t="shared" si="1768"/>
        <v>1932.9955383443391</v>
      </c>
      <c r="JO104" s="33">
        <f t="shared" si="1410"/>
        <v>2235.8959392028974</v>
      </c>
      <c r="JP104" s="33">
        <f t="shared" si="1769"/>
        <v>128.90587943641464</v>
      </c>
      <c r="JQ104" s="33">
        <f t="shared" si="1411"/>
        <v>148.87340016111526</v>
      </c>
      <c r="JR104" s="33">
        <f t="shared" si="1770"/>
        <v>2623.5372315655372</v>
      </c>
      <c r="JS104" s="30">
        <f t="shared" si="1771"/>
        <v>0.73678982523562941</v>
      </c>
      <c r="JT104" s="31">
        <f t="shared" si="1772"/>
        <v>4.9134381584321152E-2</v>
      </c>
      <c r="JU104" s="139">
        <f t="shared" si="1412"/>
        <v>1.1230658813218346</v>
      </c>
      <c r="JV104" s="32">
        <f t="shared" si="1773"/>
        <v>8.3348320343436821</v>
      </c>
      <c r="JW104" s="33">
        <f t="shared" si="1413"/>
        <v>9.6409002141253382</v>
      </c>
      <c r="JX104" s="33">
        <f t="shared" si="1774"/>
        <v>0.22581405848370004</v>
      </c>
      <c r="JY104" s="33">
        <f t="shared" si="1414"/>
        <v>0.26079265614282521</v>
      </c>
      <c r="JZ104" s="33">
        <f t="shared" si="1775"/>
        <v>171.57701346000005</v>
      </c>
      <c r="KA104" s="30">
        <f t="shared" si="1776"/>
        <v>4.8577789450139783E-2</v>
      </c>
      <c r="KB104" s="31">
        <f t="shared" si="1777"/>
        <v>1.3161090400745572E-3</v>
      </c>
      <c r="KC104" s="139">
        <f t="shared" si="1415"/>
        <v>1.0078160048971445</v>
      </c>
      <c r="KD104" s="32">
        <f t="shared" si="1778"/>
        <v>0.27861720409866242</v>
      </c>
      <c r="KE104" s="33">
        <f t="shared" si="1416"/>
        <v>0.32227651998092283</v>
      </c>
      <c r="KF104" s="33">
        <f t="shared" si="1779"/>
        <v>7.5485242368000006E-3</v>
      </c>
      <c r="KG104" s="33">
        <f t="shared" si="1417"/>
        <v>8.7177906410803203E-3</v>
      </c>
      <c r="KH104" s="33">
        <f t="shared" si="1780"/>
        <v>5.7354854399999997</v>
      </c>
      <c r="KI104" s="30">
        <f t="shared" si="1781"/>
        <v>4.8577789450139804E-2</v>
      </c>
      <c r="KJ104" s="31">
        <f t="shared" si="1782"/>
        <v>1.3161090400745576E-3</v>
      </c>
      <c r="KK104" s="139">
        <f t="shared" si="1783"/>
        <v>1.0078160048971445</v>
      </c>
      <c r="KL104" s="32">
        <f t="shared" si="1784"/>
        <v>111.20136516535619</v>
      </c>
      <c r="KM104" s="33">
        <f t="shared" si="1419"/>
        <v>128.6266190867675</v>
      </c>
      <c r="KN104" s="33">
        <f t="shared" si="1785"/>
        <v>4.8890255016644444</v>
      </c>
      <c r="KO104" s="33">
        <f t="shared" si="1420"/>
        <v>5.6463355518722667</v>
      </c>
      <c r="KP104" s="33">
        <f t="shared" si="1786"/>
        <v>144.52026816866933</v>
      </c>
      <c r="KQ104" s="30">
        <f t="shared" si="1787"/>
        <v>0.76945169403902081</v>
      </c>
      <c r="KR104" s="31">
        <f t="shared" si="1788"/>
        <v>3.3829341473117613E-2</v>
      </c>
      <c r="KS104" s="139">
        <f t="shared" si="1421"/>
        <v>1.1258132454501006</v>
      </c>
      <c r="KT104" s="32">
        <f t="shared" si="1789"/>
        <v>402.96568522084851</v>
      </c>
      <c r="KU104" s="33">
        <f t="shared" si="1422"/>
        <v>466.11040809495552</v>
      </c>
      <c r="KV104" s="33">
        <f t="shared" si="1790"/>
        <v>17.712892199911714</v>
      </c>
      <c r="KW104" s="33">
        <f t="shared" si="1423"/>
        <v>20.456619201678038</v>
      </c>
      <c r="KX104" s="33">
        <f t="shared" si="1791"/>
        <v>527.9369746446032</v>
      </c>
      <c r="KY104" s="30">
        <f t="shared" si="1792"/>
        <v>0.76328369592244816</v>
      </c>
      <c r="KZ104" s="31">
        <f t="shared" si="1793"/>
        <v>3.3551149191313384E-2</v>
      </c>
      <c r="LA104" s="139">
        <f t="shared" si="1424"/>
        <v>1.1248036281607821</v>
      </c>
      <c r="LB104" s="32">
        <f t="shared" si="1794"/>
        <v>1740.6517300194487</v>
      </c>
      <c r="LC104" s="33">
        <f t="shared" si="1425"/>
        <v>2013.4118561134965</v>
      </c>
      <c r="LD104" s="33">
        <f t="shared" si="1795"/>
        <v>75.349152043272312</v>
      </c>
      <c r="LE104" s="33">
        <f t="shared" si="1426"/>
        <v>87.020735694775198</v>
      </c>
      <c r="LF104" s="33">
        <f t="shared" si="1796"/>
        <v>3610.3961652112935</v>
      </c>
      <c r="LG104" s="30">
        <f t="shared" si="1797"/>
        <v>0.48212208587851174</v>
      </c>
      <c r="LH104" s="31">
        <f t="shared" si="1798"/>
        <v>2.087005098479618E-2</v>
      </c>
      <c r="LI104" s="139">
        <f t="shared" si="1427"/>
        <v>1.0787813017547079</v>
      </c>
      <c r="LJ104" s="32">
        <f t="shared" si="1799"/>
        <v>264.77403560617</v>
      </c>
      <c r="LK104" s="33">
        <f t="shared" si="1428"/>
        <v>306.26412698565684</v>
      </c>
      <c r="LL104" s="33">
        <f t="shared" si="1800"/>
        <v>11.632376477418386</v>
      </c>
      <c r="LM104" s="33">
        <f t="shared" si="1429"/>
        <v>13.434231593770495</v>
      </c>
      <c r="LN104" s="33">
        <f t="shared" si="1801"/>
        <v>353.88126618759674</v>
      </c>
      <c r="LO104" s="30">
        <f t="shared" si="1802"/>
        <v>0.74820020414929256</v>
      </c>
      <c r="LP104" s="31">
        <f t="shared" si="1803"/>
        <v>3.287084564474211E-2</v>
      </c>
      <c r="LQ104" s="139">
        <f t="shared" si="1430"/>
        <v>1.1223346659805646</v>
      </c>
      <c r="LR104" s="32">
        <f t="shared" si="1804"/>
        <v>4.3436640066666643E-2</v>
      </c>
      <c r="LS104" s="33">
        <f t="shared" si="1431"/>
        <v>5.0243161565113312E-2</v>
      </c>
      <c r="LT104" s="33">
        <f t="shared" si="1805"/>
        <v>1.1768208333333328E-3</v>
      </c>
      <c r="LU104" s="33">
        <f t="shared" si="1432"/>
        <v>1.359110380416666E-3</v>
      </c>
      <c r="LV104" s="33">
        <f t="shared" si="1806"/>
        <v>0.89416666666666633</v>
      </c>
      <c r="LW104" s="30">
        <f t="shared" si="1807"/>
        <v>4.857778945013979E-2</v>
      </c>
      <c r="LX104" s="31">
        <f t="shared" si="1808"/>
        <v>1.3161090400745572E-3</v>
      </c>
      <c r="LY104" s="139">
        <f t="shared" si="1857"/>
        <v>1.0078160048971445</v>
      </c>
      <c r="LZ104" s="32">
        <f t="shared" si="1809"/>
        <v>76.35339849983059</v>
      </c>
      <c r="MA104" s="33">
        <f t="shared" si="1434"/>
        <v>88.317976044754047</v>
      </c>
      <c r="MB104" s="33">
        <f t="shared" si="1810"/>
        <v>2.0686284646440001</v>
      </c>
      <c r="MC104" s="33">
        <f t="shared" si="1435"/>
        <v>2.3890590138173557</v>
      </c>
      <c r="MD104" s="33">
        <f t="shared" si="1811"/>
        <v>1571.7760906666665</v>
      </c>
      <c r="ME104" s="30">
        <f t="shared" si="1812"/>
        <v>4.8577783408987607E-2</v>
      </c>
      <c r="MF104" s="31">
        <f t="shared" si="1813"/>
        <v>1.3161088764027415E-3</v>
      </c>
      <c r="MG104" s="139">
        <f t="shared" si="1436"/>
        <v>1.0078160039251431</v>
      </c>
      <c r="MH104" s="32">
        <f t="shared" si="1814"/>
        <v>59.415068735030403</v>
      </c>
      <c r="MI104" s="33">
        <f t="shared" si="1437"/>
        <v>68.725410005809664</v>
      </c>
      <c r="MJ104" s="33">
        <f t="shared" si="1815"/>
        <v>1.6097214378000002</v>
      </c>
      <c r="MK104" s="33">
        <f t="shared" si="1438"/>
        <v>1.8590672885152204</v>
      </c>
      <c r="ML104" s="33">
        <f t="shared" si="1816"/>
        <v>1223.0912400000002</v>
      </c>
      <c r="MM104" s="30">
        <f t="shared" si="1817"/>
        <v>4.857778945013979E-2</v>
      </c>
      <c r="MN104" s="31">
        <f t="shared" si="1818"/>
        <v>1.3161090400745574E-3</v>
      </c>
      <c r="MO104" s="139">
        <f t="shared" si="1819"/>
        <v>1.0078160048971445</v>
      </c>
      <c r="MP104" s="34">
        <v>3.2335077725758743</v>
      </c>
      <c r="MQ104" s="35">
        <v>3.9981077725758745</v>
      </c>
      <c r="MR104" s="35">
        <v>2.5774000000000004</v>
      </c>
      <c r="MS104" s="36">
        <v>2.9214000000000002</v>
      </c>
      <c r="MT104" s="34">
        <f t="shared" si="1820"/>
        <v>1.0886814621870144</v>
      </c>
      <c r="MU104" s="35">
        <f t="shared" si="1821"/>
        <v>1.074607495864661</v>
      </c>
      <c r="MV104" s="35">
        <f t="shared" si="1822"/>
        <v>1.0918309735683775</v>
      </c>
      <c r="MW104" s="36">
        <f t="shared" si="1823"/>
        <v>1.0957770310467285</v>
      </c>
      <c r="MX104" s="41">
        <f t="shared" si="1824"/>
        <v>3.5202599698409789</v>
      </c>
      <c r="MY104" s="271">
        <f t="shared" si="1825"/>
        <v>4.2963965816847978</v>
      </c>
      <c r="MZ104" s="42">
        <f t="shared" si="1826"/>
        <v>2.8140851512751368</v>
      </c>
      <c r="NA104" s="140">
        <f t="shared" si="1827"/>
        <v>3.2012030184999127</v>
      </c>
      <c r="NB104" s="34">
        <f t="shared" si="1828"/>
        <v>1.0886947017582365</v>
      </c>
      <c r="NC104" s="35">
        <f t="shared" si="1829"/>
        <v>1.0747281318715984</v>
      </c>
      <c r="ND104" s="35">
        <f t="shared" si="1830"/>
        <v>1.0918449920925191</v>
      </c>
      <c r="NE104" s="141">
        <f t="shared" si="1831"/>
        <v>1.0957880321448479</v>
      </c>
      <c r="NF104" s="37">
        <f t="shared" si="1832"/>
        <v>3.5203027800974307</v>
      </c>
      <c r="NG104" s="38">
        <f t="shared" si="1833"/>
        <v>4.2968788974417871</v>
      </c>
      <c r="NH104" s="38">
        <f t="shared" si="1834"/>
        <v>2.8141212826192588</v>
      </c>
      <c r="NI104" s="39">
        <f t="shared" si="1835"/>
        <v>3.2012351571079591</v>
      </c>
      <c r="NJ104" s="118">
        <f t="shared" si="1836"/>
        <v>-4.2810256451808471E-5</v>
      </c>
      <c r="NK104" s="118">
        <f t="shared" si="1837"/>
        <v>-4.823157569893155E-4</v>
      </c>
      <c r="NL104" s="118">
        <f t="shared" si="1838"/>
        <v>-3.6131344121947961E-5</v>
      </c>
      <c r="NM104" s="118">
        <f t="shared" si="1839"/>
        <v>-3.2138608046405892E-5</v>
      </c>
      <c r="NN104" s="119">
        <f t="shared" si="1840"/>
        <v>0.38711387448870055</v>
      </c>
      <c r="NO104" s="120">
        <f t="shared" si="1841"/>
        <v>0.62872687596057264</v>
      </c>
      <c r="NP104" s="120">
        <f t="shared" si="1858"/>
        <v>0.31906762298947133</v>
      </c>
      <c r="NQ104" s="120">
        <f t="shared" si="1843"/>
        <v>1.9240589212631894E-2</v>
      </c>
      <c r="NR104" s="120">
        <f>R104*JE104+0.006</f>
        <v>0.4695953622526865</v>
      </c>
      <c r="NS104" s="120">
        <f t="shared" si="1844"/>
        <v>0</v>
      </c>
      <c r="NT104" s="120">
        <f t="shared" si="1845"/>
        <v>0.65497202198689397</v>
      </c>
      <c r="NU104" s="120">
        <f t="shared" si="1846"/>
        <v>3.829700818609149E-2</v>
      </c>
      <c r="NV104" s="120">
        <f t="shared" si="1847"/>
        <v>1.3101608063662879E-3</v>
      </c>
      <c r="NW104" s="120">
        <f t="shared" si="1848"/>
        <v>3.6026023854403219E-2</v>
      </c>
      <c r="NX104" s="120">
        <f t="shared" si="1849"/>
        <v>0.13171450485762756</v>
      </c>
      <c r="NY104" s="120">
        <f t="shared" si="1850"/>
        <v>0.86410382270552111</v>
      </c>
      <c r="NZ104" s="120">
        <f t="shared" si="1851"/>
        <v>8.8103271279474329E-2</v>
      </c>
      <c r="OA104" s="120">
        <f t="shared" si="1852"/>
        <v>2.0156320097942891E-4</v>
      </c>
      <c r="OB104" s="120">
        <f t="shared" si="1853"/>
        <v>0.3514254405686974</v>
      </c>
      <c r="OC104" s="121">
        <f t="shared" si="1854"/>
        <v>0.30698075509167022</v>
      </c>
      <c r="OD104" s="4"/>
      <c r="OE104" s="4">
        <f t="shared" si="1441"/>
        <v>23919.019679964076</v>
      </c>
      <c r="OF104" s="4"/>
      <c r="OG104" s="4"/>
      <c r="OH104" s="4">
        <f t="shared" si="1442"/>
        <v>0</v>
      </c>
      <c r="OI104" s="4"/>
      <c r="OJ104" s="583">
        <f t="shared" si="1443"/>
        <v>21741.914901615921</v>
      </c>
      <c r="OK104" s="284">
        <f t="shared" si="1444"/>
        <v>2169.0396000000001</v>
      </c>
      <c r="OL104" s="584">
        <f t="shared" si="1859"/>
        <v>9.9763043403264862E-2</v>
      </c>
      <c r="OM104" s="585">
        <f t="shared" si="1672"/>
        <v>4136.79</v>
      </c>
      <c r="ON104" s="284">
        <f t="shared" si="1860"/>
        <v>4343.6295</v>
      </c>
      <c r="OO104" s="33">
        <f t="shared" si="1861"/>
        <v>2.0025588744437859</v>
      </c>
      <c r="OP104" s="586">
        <f t="shared" si="1688"/>
        <v>0.10001832450546379</v>
      </c>
      <c r="OQ104" s="33">
        <f t="shared" si="1445"/>
        <v>0.42971838751111502</v>
      </c>
      <c r="OR104" s="39">
        <f t="shared" si="1446"/>
        <v>0.89931374976380152</v>
      </c>
      <c r="OS104" s="587"/>
      <c r="OT104" s="284">
        <f t="shared" si="1487"/>
        <v>0</v>
      </c>
      <c r="OU104" s="584"/>
      <c r="OV104" s="585">
        <f t="shared" si="1674"/>
        <v>0</v>
      </c>
      <c r="OW104" s="284">
        <f t="shared" si="1864"/>
        <v>0</v>
      </c>
      <c r="OX104" s="33"/>
      <c r="OY104" s="33"/>
      <c r="OZ104" s="33"/>
      <c r="PA104" s="588"/>
      <c r="PB104" s="32">
        <f t="shared" si="1447"/>
        <v>4.2963965816847978</v>
      </c>
      <c r="PC104" s="589">
        <f t="shared" si="1448"/>
        <v>1.1000183245054638</v>
      </c>
      <c r="PD104" s="590">
        <f t="shared" si="1474"/>
        <v>4.7261149691959128</v>
      </c>
      <c r="PE104" s="591">
        <f t="shared" si="1450"/>
        <v>0.38711387448870055</v>
      </c>
      <c r="PF104" s="592">
        <f t="shared" si="1451"/>
        <v>0.62872687596057264</v>
      </c>
      <c r="PG104" s="592">
        <f t="shared" si="1452"/>
        <v>0.31906762298947133</v>
      </c>
      <c r="PH104" s="592">
        <f t="shared" si="1453"/>
        <v>1.9240589212631894E-2</v>
      </c>
      <c r="PI104" s="593">
        <f t="shared" si="1475"/>
        <v>0.89931374976380152</v>
      </c>
      <c r="PJ104" s="593">
        <f t="shared" si="1476"/>
        <v>0</v>
      </c>
      <c r="PK104" s="592">
        <f t="shared" si="1454"/>
        <v>0.65497202198689397</v>
      </c>
      <c r="PL104" s="592">
        <f t="shared" si="1455"/>
        <v>3.829700818609149E-2</v>
      </c>
      <c r="PM104" s="592">
        <f t="shared" si="1456"/>
        <v>1.3101608063662879E-3</v>
      </c>
      <c r="PN104" s="592">
        <f t="shared" si="1457"/>
        <v>3.6026023854403219E-2</v>
      </c>
      <c r="PO104" s="592">
        <f t="shared" si="1458"/>
        <v>0.13171450485762756</v>
      </c>
      <c r="PP104" s="592">
        <f t="shared" si="1459"/>
        <v>0.86410382270552111</v>
      </c>
      <c r="PQ104" s="592">
        <f t="shared" si="1460"/>
        <v>8.8103271279474329E-2</v>
      </c>
      <c r="PR104" s="592">
        <f t="shared" si="1461"/>
        <v>2.0156320097942891E-4</v>
      </c>
      <c r="PS104" s="592">
        <f t="shared" si="1462"/>
        <v>0.3514254405686974</v>
      </c>
      <c r="PT104" s="594">
        <f t="shared" si="1463"/>
        <v>0.30698075509167022</v>
      </c>
      <c r="PU104" s="334"/>
      <c r="PV104" s="310">
        <f t="shared" si="1477"/>
        <v>4.7265972849529039</v>
      </c>
      <c r="PW104" s="281">
        <f t="shared" si="1478"/>
        <v>-4.8231575699109186E-4</v>
      </c>
      <c r="PX104" s="4"/>
      <c r="QA104" s="133">
        <f t="shared" si="1479"/>
        <v>2376.38733067972</v>
      </c>
      <c r="QB104" s="323">
        <f t="shared" si="1480"/>
        <v>0</v>
      </c>
      <c r="QC104" s="258"/>
      <c r="QD104" s="323">
        <v>0</v>
      </c>
      <c r="QF104" s="133">
        <f t="shared" si="1464"/>
        <v>4550.9772306797176</v>
      </c>
      <c r="QH104" s="133">
        <f t="shared" si="1481"/>
        <v>0</v>
      </c>
      <c r="QJ104" s="390">
        <f>'лист 1'!E174</f>
        <v>4136.79</v>
      </c>
      <c r="QK104" s="390">
        <f>'лист 1'!F174</f>
        <v>0</v>
      </c>
      <c r="QM104" s="389">
        <f t="shared" si="1482"/>
        <v>0</v>
      </c>
      <c r="QN104" s="389">
        <f t="shared" si="1483"/>
        <v>0</v>
      </c>
      <c r="QP104" s="4">
        <f t="shared" si="1484"/>
        <v>21741.914901615921</v>
      </c>
      <c r="QQ104" s="4">
        <f t="shared" si="1485"/>
        <v>23916.504801615916</v>
      </c>
      <c r="QS104" s="395">
        <f t="shared" si="1486"/>
        <v>25.783103250666901</v>
      </c>
      <c r="QU104" s="5">
        <v>2</v>
      </c>
    </row>
    <row r="105" spans="1:463" ht="15.05" customHeight="1" x14ac:dyDescent="0.3">
      <c r="A105" s="452">
        <f t="shared" si="1676"/>
        <v>93</v>
      </c>
      <c r="B105" s="25" t="s">
        <v>550</v>
      </c>
      <c r="C105" s="26">
        <v>9</v>
      </c>
      <c r="D105" s="256">
        <v>6716.31</v>
      </c>
      <c r="E105" s="27">
        <v>6716.31</v>
      </c>
      <c r="F105" s="28">
        <v>727.4</v>
      </c>
      <c r="G105" s="311">
        <f t="shared" si="1465"/>
        <v>5988.9100000000008</v>
      </c>
      <c r="H105" s="27"/>
      <c r="I105" s="257"/>
      <c r="J105" s="32">
        <v>2.9165916497798903</v>
      </c>
      <c r="K105" s="33">
        <v>3.4094916497798904</v>
      </c>
      <c r="L105" s="33">
        <v>2.2844000000000007</v>
      </c>
      <c r="M105" s="122">
        <v>2.5881000000000007</v>
      </c>
      <c r="N105" s="1">
        <v>0.30370000000000003</v>
      </c>
      <c r="O105" s="2">
        <v>0.55230000000000001</v>
      </c>
      <c r="P105" s="2">
        <v>0.32849164977988954</v>
      </c>
      <c r="Q105" s="2">
        <v>1.7600000000000001E-2</v>
      </c>
      <c r="R105" s="2">
        <v>0.1865</v>
      </c>
      <c r="S105" s="2">
        <v>0</v>
      </c>
      <c r="T105" s="2">
        <v>0.56379999999999997</v>
      </c>
      <c r="U105" s="2">
        <v>2.8199999999999999E-2</v>
      </c>
      <c r="V105" s="2">
        <v>1E-3</v>
      </c>
      <c r="W105" s="2">
        <v>2.8400000000000002E-2</v>
      </c>
      <c r="X105" s="2">
        <v>5.7599999999999998E-2</v>
      </c>
      <c r="Y105" s="2">
        <v>0.58520000000000005</v>
      </c>
      <c r="Z105" s="2">
        <v>9.9099999999999994E-2</v>
      </c>
      <c r="AA105" s="2">
        <v>1E-4</v>
      </c>
      <c r="AB105" s="2">
        <v>0.35110000000000002</v>
      </c>
      <c r="AC105" s="3">
        <v>0.30640000000000001</v>
      </c>
      <c r="AD105" s="123">
        <v>786.61</v>
      </c>
      <c r="AE105" s="60">
        <v>173.05420000000001</v>
      </c>
      <c r="AF105" s="60">
        <v>529.43022033</v>
      </c>
      <c r="AG105" s="60">
        <f t="shared" si="1344"/>
        <v>52.399826626941426</v>
      </c>
      <c r="AH105" s="60">
        <f t="shared" si="1345"/>
        <v>165.6798931500702</v>
      </c>
      <c r="AI105" s="60">
        <v>19.572088056708299</v>
      </c>
      <c r="AJ105" s="60">
        <v>110.13265520771824</v>
      </c>
      <c r="AK105" s="60">
        <f t="shared" si="1346"/>
        <v>2.1305162149933095</v>
      </c>
      <c r="AL105" s="60">
        <f t="shared" si="1347"/>
        <v>64.457118848110838</v>
      </c>
      <c r="AM105" s="60">
        <v>80.93995817972133</v>
      </c>
      <c r="AN105" s="124">
        <v>2039.6869461289773</v>
      </c>
      <c r="AO105" s="123">
        <v>1385.76</v>
      </c>
      <c r="AP105" s="60">
        <v>304.86720000000003</v>
      </c>
      <c r="AQ105" s="60">
        <v>932.68992528000001</v>
      </c>
      <c r="AR105" s="60">
        <f t="shared" si="1348"/>
        <v>92.31205266466273</v>
      </c>
      <c r="AS105" s="60">
        <f t="shared" si="1349"/>
        <v>291.87598521712317</v>
      </c>
      <c r="AT105" s="125">
        <v>120.347129384117</v>
      </c>
      <c r="AU105" s="126">
        <v>11.722547199542435</v>
      </c>
      <c r="AV105" s="60">
        <v>200.28749059048053</v>
      </c>
      <c r="AW105" s="60">
        <f t="shared" si="1350"/>
        <v>3.8745615054728462</v>
      </c>
      <c r="AX105" s="60">
        <f t="shared" si="1351"/>
        <v>117.22185904290936</v>
      </c>
      <c r="AY105" s="60">
        <v>147.19758726272988</v>
      </c>
      <c r="AZ105" s="124">
        <v>3709.3791990207928</v>
      </c>
      <c r="BA105" s="127">
        <v>280</v>
      </c>
      <c r="BB105" s="60">
        <v>1427.2066666666665</v>
      </c>
      <c r="BC105" s="60">
        <v>148.837240895392</v>
      </c>
      <c r="BD105" s="61">
        <v>119.0697927163136</v>
      </c>
      <c r="BE105" s="61">
        <v>29.7674481790784</v>
      </c>
      <c r="BF105" s="60">
        <v>55.813974999999992</v>
      </c>
      <c r="BG105" s="61">
        <v>44.651179999999997</v>
      </c>
      <c r="BH105" s="61">
        <v>11.162794999999996</v>
      </c>
      <c r="BI105" s="60">
        <v>119.12562542703026</v>
      </c>
      <c r="BJ105" s="61">
        <f t="shared" si="1352"/>
        <v>69.720416542427145</v>
      </c>
      <c r="BK105" s="60">
        <f t="shared" si="1353"/>
        <v>2.3044852238859006</v>
      </c>
      <c r="BL105" s="60">
        <v>87.549175399454441</v>
      </c>
      <c r="BM105" s="124">
        <v>2206.2392200662516</v>
      </c>
      <c r="BN105" s="123">
        <v>43.16</v>
      </c>
      <c r="BO105" s="60">
        <v>9.4951999999999988</v>
      </c>
      <c r="BP105" s="60">
        <v>29.048967479999998</v>
      </c>
      <c r="BQ105" s="60">
        <f t="shared" si="1354"/>
        <v>2.8750925073655198</v>
      </c>
      <c r="BR105" s="60">
        <f t="shared" si="1355"/>
        <v>9.0905838831911989</v>
      </c>
      <c r="BS105" s="60">
        <v>5.6731262696583302</v>
      </c>
      <c r="BT105" s="60">
        <v>6.3785424437250571</v>
      </c>
      <c r="BU105" s="60">
        <f t="shared" si="1356"/>
        <v>0.12339290357386123</v>
      </c>
      <c r="BV105" s="60">
        <f t="shared" si="1357"/>
        <v>3.7331567789540769</v>
      </c>
      <c r="BW105" s="60">
        <v>4.6877918096691689</v>
      </c>
      <c r="BX105" s="124">
        <v>118.13235360366303</v>
      </c>
      <c r="BY105" s="59">
        <v>826.3</v>
      </c>
      <c r="BZ105" s="60">
        <v>60.319899999999997</v>
      </c>
      <c r="CA105" s="61">
        <f t="shared" si="1358"/>
        <v>35.303307233200002</v>
      </c>
      <c r="CB105" s="61">
        <f t="shared" si="1359"/>
        <v>1.1668884655</v>
      </c>
      <c r="CC105" s="60">
        <v>44.330995000000001</v>
      </c>
      <c r="CD105" s="62">
        <v>1117.1410739999999</v>
      </c>
      <c r="CE105" s="123"/>
      <c r="CF105" s="60">
        <v>0</v>
      </c>
      <c r="CG105" s="61">
        <f t="shared" si="1360"/>
        <v>0</v>
      </c>
      <c r="CH105" s="61">
        <f t="shared" si="1361"/>
        <v>0</v>
      </c>
      <c r="CI105" s="60">
        <v>0</v>
      </c>
      <c r="CJ105" s="124">
        <v>0</v>
      </c>
      <c r="CK105" s="128">
        <v>1397.5094267353959</v>
      </c>
      <c r="CL105" s="129">
        <v>307.4520738817871</v>
      </c>
      <c r="CM105" s="129">
        <v>149.75129390542955</v>
      </c>
      <c r="CN105" s="130">
        <v>106.79834164368455</v>
      </c>
      <c r="CO105" s="131">
        <f t="shared" si="1693"/>
        <v>52.058851634214037</v>
      </c>
      <c r="CP105" s="129">
        <v>940.59791219253839</v>
      </c>
      <c r="CQ105" s="131">
        <f t="shared" si="1362"/>
        <v>93.094737761344305</v>
      </c>
      <c r="CR105" s="129">
        <v>294.35071064153294</v>
      </c>
      <c r="CS105" s="129">
        <v>204.05768159020604</v>
      </c>
      <c r="CT105" s="131">
        <f t="shared" si="1363"/>
        <v>3.9474958503625364</v>
      </c>
      <c r="CU105" s="131">
        <f t="shared" si="1364"/>
        <v>119.42843118893671</v>
      </c>
      <c r="CV105" s="129">
        <f t="shared" si="1694"/>
        <v>2999.3683883053568</v>
      </c>
      <c r="CW105" s="124">
        <f t="shared" si="1695"/>
        <v>3779.2041692647495</v>
      </c>
      <c r="CX105" s="123">
        <v>140.26137500000002</v>
      </c>
      <c r="CY105" s="60">
        <v>10.239080375</v>
      </c>
      <c r="CZ105" s="60">
        <f t="shared" si="1365"/>
        <v>0.19807500985437501</v>
      </c>
      <c r="DA105" s="60">
        <f t="shared" si="1366"/>
        <v>5.9926060929155005</v>
      </c>
      <c r="DB105" s="60">
        <v>7.5250227687500004</v>
      </c>
      <c r="DC105" s="124">
        <v>189.63057377250001</v>
      </c>
      <c r="DD105" s="123">
        <v>4.6675500000000003</v>
      </c>
      <c r="DE105" s="60">
        <v>0.34073114999999998</v>
      </c>
      <c r="DF105" s="60">
        <f t="shared" si="1367"/>
        <v>6.5914440967499996E-3</v>
      </c>
      <c r="DG105" s="60">
        <f t="shared" si="1368"/>
        <v>0.19941903869819999</v>
      </c>
      <c r="DH105" s="60">
        <v>0.25041405750000001</v>
      </c>
      <c r="DI105" s="124">
        <v>6.3104342490000009</v>
      </c>
      <c r="DJ105" s="59">
        <v>73.910115802664009</v>
      </c>
      <c r="DK105" s="60">
        <v>16.260225476586083</v>
      </c>
      <c r="DL105" s="60">
        <v>1.2161297100459527</v>
      </c>
      <c r="DM105" s="60">
        <v>49.745425171330417</v>
      </c>
      <c r="DN105" s="60">
        <f t="shared" si="1369"/>
        <v>4.9235037109072568</v>
      </c>
      <c r="DO105" s="60">
        <f t="shared" si="1370"/>
        <v>15.56733335311614</v>
      </c>
      <c r="DP105" s="60">
        <v>10.302628419725732</v>
      </c>
      <c r="DQ105" s="60">
        <f t="shared" si="1371"/>
        <v>0.1993043467795943</v>
      </c>
      <c r="DR105" s="60">
        <f t="shared" si="1372"/>
        <v>6.02979872995604</v>
      </c>
      <c r="DS105" s="60">
        <v>7.5717262290176102</v>
      </c>
      <c r="DT105" s="62">
        <v>190.80750097124377</v>
      </c>
      <c r="DU105" s="123">
        <v>148.91</v>
      </c>
      <c r="DV105" s="60">
        <v>32.760199999999998</v>
      </c>
      <c r="DW105" s="60">
        <v>100.22432223</v>
      </c>
      <c r="DX105" s="60">
        <f t="shared" si="1373"/>
        <v>9.9196020683920203</v>
      </c>
      <c r="DY105" s="60">
        <f t="shared" si="1374"/>
        <v>31.364199398656201</v>
      </c>
      <c r="DZ105" s="60">
        <v>2.8984060173333299</v>
      </c>
      <c r="EA105" s="60">
        <v>1.23907241705</v>
      </c>
      <c r="EB105" s="60"/>
      <c r="EC105" s="60">
        <v>20.880336048499981</v>
      </c>
      <c r="ED105" s="60">
        <f t="shared" si="1375"/>
        <v>0.40393010085823217</v>
      </c>
      <c r="EE105" s="60">
        <f t="shared" si="1376"/>
        <v>12.220592518433486</v>
      </c>
      <c r="EF105" s="60">
        <v>15.345616835644165</v>
      </c>
      <c r="EG105" s="124">
        <v>386.70954425823305</v>
      </c>
      <c r="EH105" s="128">
        <v>826.16643690476224</v>
      </c>
      <c r="EI105" s="129">
        <v>181.75661611904764</v>
      </c>
      <c r="EJ105" s="129">
        <v>1343.2016734143194</v>
      </c>
      <c r="EK105" s="129">
        <v>556.05379885806087</v>
      </c>
      <c r="EL105" s="129">
        <f t="shared" si="1377"/>
        <v>55.034868688177717</v>
      </c>
      <c r="EM105" s="129">
        <v>174.01147581464156</v>
      </c>
      <c r="EN105" s="129">
        <v>212.2240323466217</v>
      </c>
      <c r="EO105" s="129">
        <f t="shared" si="1378"/>
        <v>4.1054739057453968</v>
      </c>
      <c r="EP105" s="129">
        <f t="shared" si="1379"/>
        <v>124.2079349634426</v>
      </c>
      <c r="EQ105" s="129">
        <v>3119.4025576428116</v>
      </c>
      <c r="ER105" s="124">
        <v>3930.4472226299426</v>
      </c>
      <c r="ES105" s="123">
        <v>250.68</v>
      </c>
      <c r="ET105" s="60">
        <v>55.1496</v>
      </c>
      <c r="EU105" s="60">
        <v>168.72092603999999</v>
      </c>
      <c r="EV105" s="60">
        <f t="shared" si="1380"/>
        <v>16.698984933882961</v>
      </c>
      <c r="EW105" s="60">
        <f t="shared" si="1381"/>
        <v>52.799526594957598</v>
      </c>
      <c r="EX105" s="60">
        <v>17.880650784225001</v>
      </c>
      <c r="EY105" s="60">
        <v>35.9474759081684</v>
      </c>
      <c r="EZ105" s="60">
        <f t="shared" si="1382"/>
        <v>0.6954039214435177</v>
      </c>
      <c r="FA105" s="60">
        <f t="shared" si="1383"/>
        <v>21.038907329821903</v>
      </c>
      <c r="FB105" s="60">
        <v>26.418932636619701</v>
      </c>
      <c r="FC105" s="124">
        <v>665.75710244281584</v>
      </c>
      <c r="FD105" s="123">
        <v>0.83333333333333293</v>
      </c>
      <c r="FE105" s="60">
        <v>6.0833333333333302E-2</v>
      </c>
      <c r="FF105" s="60">
        <f t="shared" si="1384"/>
        <v>1.1768208333333328E-3</v>
      </c>
      <c r="FG105" s="60">
        <f t="shared" si="1385"/>
        <v>3.5603803333333316E-2</v>
      </c>
      <c r="FH105" s="60">
        <v>4.4708333333333301E-2</v>
      </c>
      <c r="FI105" s="124">
        <v>1.1266499999999995</v>
      </c>
      <c r="FJ105" s="123">
        <v>1744.18855333334</v>
      </c>
      <c r="FK105" s="60">
        <v>127.325764393334</v>
      </c>
      <c r="FL105" s="60">
        <f t="shared" si="1386"/>
        <v>2.4631169121890464</v>
      </c>
      <c r="FM105" s="60">
        <f t="shared" si="1387"/>
        <v>74.5196954749578</v>
      </c>
      <c r="FN105" s="60">
        <v>93.575500000000005</v>
      </c>
      <c r="FO105" s="124">
        <v>2358.1077812720087</v>
      </c>
      <c r="FP105" s="123">
        <v>1357.2556666666701</v>
      </c>
      <c r="FQ105" s="60">
        <v>99.079663666666903</v>
      </c>
      <c r="FR105" s="60">
        <f t="shared" si="1388"/>
        <v>1.9166960936316713</v>
      </c>
      <c r="FS105" s="60">
        <f t="shared" si="1389"/>
        <v>57.988156594862808</v>
      </c>
      <c r="FT105" s="60">
        <v>72.816766516666704</v>
      </c>
      <c r="FU105" s="62">
        <v>1834.9825162200045</v>
      </c>
      <c r="FV105" s="132">
        <f t="shared" si="1696"/>
        <v>5993.5012949202428</v>
      </c>
      <c r="FW105" s="133">
        <f t="shared" si="1697"/>
        <v>1639.7617476375422</v>
      </c>
      <c r="FX105" s="133">
        <f t="shared" si="1698"/>
        <v>227.50237155007005</v>
      </c>
      <c r="FY105" s="133">
        <f t="shared" si="1699"/>
        <v>1427.2066666666665</v>
      </c>
      <c r="FZ105" s="133">
        <f t="shared" si="1700"/>
        <v>826.3</v>
      </c>
      <c r="GA105" s="133">
        <f t="shared" si="1701"/>
        <v>0</v>
      </c>
      <c r="GB105" s="133">
        <f t="shared" si="1702"/>
        <v>140.26137500000002</v>
      </c>
      <c r="GC105" s="133">
        <f t="shared" si="1703"/>
        <v>4.6675500000000003</v>
      </c>
      <c r="GD105" s="133">
        <f t="shared" si="1704"/>
        <v>1744.18855333334</v>
      </c>
      <c r="GE105" s="133">
        <f t="shared" si="1705"/>
        <v>1357.2556666666701</v>
      </c>
      <c r="GF105" s="133">
        <f t="shared" si="1706"/>
        <v>3306.5114975819292</v>
      </c>
      <c r="GG105" s="134">
        <f t="shared" si="1707"/>
        <v>1262.3824438250124</v>
      </c>
      <c r="GH105" s="134">
        <f t="shared" si="1708"/>
        <v>327.25866896167395</v>
      </c>
      <c r="GI105" s="133">
        <f t="shared" si="1709"/>
        <v>1216.7024409005101</v>
      </c>
      <c r="GJ105" s="134">
        <f t="shared" si="1710"/>
        <v>868.75834510077073</v>
      </c>
      <c r="GK105" s="135">
        <f t="shared" si="1711"/>
        <v>23.537108719220374</v>
      </c>
      <c r="GL105" s="132">
        <f t="shared" si="1712"/>
        <v>17883.85916425697</v>
      </c>
      <c r="GM105" s="136">
        <f t="shared" si="1713"/>
        <v>22533.662546963784</v>
      </c>
      <c r="GN105" s="114">
        <f t="shared" si="1714"/>
        <v>19581.538956743781</v>
      </c>
      <c r="GO105" s="115">
        <f t="shared" si="1715"/>
        <v>10093.641387449496</v>
      </c>
      <c r="GP105" s="115">
        <f t="shared" si="1716"/>
        <v>724.7703514865093</v>
      </c>
      <c r="GQ105" s="30">
        <f t="shared" si="1717"/>
        <v>0.51546721683860797</v>
      </c>
      <c r="GR105" s="31">
        <f t="shared" si="1718"/>
        <v>3.7012941275328212E-2</v>
      </c>
      <c r="GS105" s="137">
        <f t="shared" si="1390"/>
        <v>1.0865070174821583</v>
      </c>
      <c r="GT105" s="116">
        <f t="shared" si="1719"/>
        <v>22533.662546963784</v>
      </c>
      <c r="GU105" s="115">
        <f t="shared" si="1720"/>
        <v>10237.049025645993</v>
      </c>
      <c r="GV105" s="115">
        <f t="shared" si="1721"/>
        <v>728.65566803101513</v>
      </c>
      <c r="GW105" s="24">
        <f t="shared" si="1722"/>
        <v>0.45430027206231266</v>
      </c>
      <c r="GX105" s="117">
        <f t="shared" si="1723"/>
        <v>3.2336317565437013E-2</v>
      </c>
      <c r="GY105" s="137">
        <f t="shared" si="1391"/>
        <v>1.0761977482230507</v>
      </c>
      <c r="GZ105" s="114">
        <f t="shared" si="1724"/>
        <v>15335.612790548552</v>
      </c>
      <c r="HA105" s="115">
        <f t="shared" si="1725"/>
        <v>8423.523656296873</v>
      </c>
      <c r="HB105" s="115">
        <f t="shared" si="1726"/>
        <v>446.87004250102018</v>
      </c>
      <c r="HC105" s="30">
        <f t="shared" si="1727"/>
        <v>0.54927858256100148</v>
      </c>
      <c r="HD105" s="31">
        <f t="shared" si="1728"/>
        <v>2.9139366558369899E-2</v>
      </c>
      <c r="HE105" s="137">
        <f t="shared" si="1392"/>
        <v>1.0905856417672004</v>
      </c>
      <c r="HF105" s="114">
        <f t="shared" si="1729"/>
        <v>17375.299736677531</v>
      </c>
      <c r="HG105" s="115">
        <f t="shared" si="1730"/>
        <v>9986.4671631404763</v>
      </c>
      <c r="HH105" s="115">
        <f t="shared" si="1731"/>
        <v>515.57827448185799</v>
      </c>
      <c r="HI105" s="30">
        <f t="shared" si="1732"/>
        <v>0.57475078499279275</v>
      </c>
      <c r="HJ105" s="31">
        <f t="shared" si="1733"/>
        <v>2.9673057863486722E-2</v>
      </c>
      <c r="HK105" s="138">
        <f t="shared" si="1393"/>
        <v>1.0946598046714247</v>
      </c>
      <c r="HL105" s="29">
        <f t="shared" si="1734"/>
        <v>3.1688972946157161</v>
      </c>
      <c r="HM105" s="30">
        <f t="shared" si="1735"/>
        <v>3.6692872360784121</v>
      </c>
      <c r="HN105" s="30">
        <f t="shared" si="1736"/>
        <v>2.4913338400529934</v>
      </c>
      <c r="HO105" s="31">
        <f t="shared" si="1737"/>
        <v>2.833089040470115</v>
      </c>
      <c r="HR105" s="32">
        <f t="shared" si="1738"/>
        <v>1240.4313546377809</v>
      </c>
      <c r="HS105" s="33">
        <f t="shared" si="1394"/>
        <v>1434.8069479095213</v>
      </c>
      <c r="HT105" s="33">
        <f t="shared" si="1739"/>
        <v>54.530342841934733</v>
      </c>
      <c r="HU105" s="33">
        <f t="shared" si="1395"/>
        <v>62.977092948150428</v>
      </c>
      <c r="HV105" s="33">
        <f t="shared" si="1740"/>
        <v>1618.7991635944263</v>
      </c>
      <c r="HW105" s="30">
        <f t="shared" si="1855"/>
        <v>0.76626636740007514</v>
      </c>
      <c r="HX105" s="31">
        <f t="shared" si="1856"/>
        <v>3.3685675201891044E-2</v>
      </c>
      <c r="HY105" s="139">
        <f t="shared" si="1396"/>
        <v>1.1252918508603647</v>
      </c>
      <c r="HZ105" s="32">
        <f t="shared" si="1741"/>
        <v>2189.7265699972395</v>
      </c>
      <c r="IA105" s="33">
        <f t="shared" si="1397"/>
        <v>2532.8567235158071</v>
      </c>
      <c r="IB105" s="33">
        <f t="shared" si="1742"/>
        <v>107.909161369678</v>
      </c>
      <c r="IC105" s="33">
        <f t="shared" si="1398"/>
        <v>124.62429046584113</v>
      </c>
      <c r="ID105" s="33">
        <f t="shared" si="1743"/>
        <v>2943.9517452545974</v>
      </c>
      <c r="IE105" s="30">
        <f t="shared" si="1744"/>
        <v>0.7438051841464095</v>
      </c>
      <c r="IF105" s="31">
        <f t="shared" si="1745"/>
        <v>3.6654527895580657E-2</v>
      </c>
      <c r="IG105" s="139">
        <f t="shared" si="1399"/>
        <v>1.1222320587267678</v>
      </c>
      <c r="IH105" s="32">
        <f t="shared" si="1746"/>
        <v>85.058908181761112</v>
      </c>
      <c r="II105" s="33">
        <f t="shared" si="1400"/>
        <v>98.387639093843077</v>
      </c>
      <c r="IJ105" s="33">
        <f t="shared" si="1747"/>
        <v>166.02545794019952</v>
      </c>
      <c r="IK105" s="33">
        <f t="shared" si="1401"/>
        <v>191.74280137513642</v>
      </c>
      <c r="IL105" s="33">
        <f t="shared" si="1748"/>
        <v>1750.9835079890886</v>
      </c>
      <c r="IM105" s="30">
        <f t="shared" si="1749"/>
        <v>4.857778945013979E-2</v>
      </c>
      <c r="IN105" s="31">
        <f t="shared" si="1750"/>
        <v>9.4818401876823458E-2</v>
      </c>
      <c r="IO105" s="139">
        <f t="shared" si="1402"/>
        <v>1.0222995100575569</v>
      </c>
      <c r="IP105" s="32">
        <f t="shared" si="1751"/>
        <v>68.30016360781724</v>
      </c>
      <c r="IQ105" s="33">
        <f t="shared" si="1403"/>
        <v>79.002799245162208</v>
      </c>
      <c r="IR105" s="33">
        <f t="shared" si="1752"/>
        <v>2.9984854109393808</v>
      </c>
      <c r="IS105" s="33">
        <f t="shared" si="1404"/>
        <v>3.462950801093891</v>
      </c>
      <c r="IT105" s="33">
        <f t="shared" si="1753"/>
        <v>93.75583619338336</v>
      </c>
      <c r="IU105" s="30">
        <f t="shared" si="1754"/>
        <v>0.72848972800945899</v>
      </c>
      <c r="IV105" s="31">
        <f t="shared" si="1755"/>
        <v>3.1981853425685658E-2</v>
      </c>
      <c r="IW105" s="139">
        <f t="shared" si="1405"/>
        <v>1.1191083294747208</v>
      </c>
      <c r="IX105" s="32">
        <f t="shared" si="1756"/>
        <v>43.070034824503999</v>
      </c>
      <c r="IY105" s="33">
        <f t="shared" si="1406"/>
        <v>49.819109281503778</v>
      </c>
      <c r="IZ105" s="33">
        <f t="shared" si="1757"/>
        <v>1.1668884655</v>
      </c>
      <c r="JA105" s="33">
        <f t="shared" si="1407"/>
        <v>1.34763948880595</v>
      </c>
      <c r="JB105" s="33">
        <f t="shared" si="1758"/>
        <v>886.61989999999992</v>
      </c>
      <c r="JC105" s="30">
        <f t="shared" si="1759"/>
        <v>4.8577789450139797E-2</v>
      </c>
      <c r="JD105" s="31">
        <f t="shared" si="1760"/>
        <v>1.3161090400745574E-3</v>
      </c>
      <c r="JE105" s="139">
        <f t="shared" si="1761"/>
        <v>1.0078160048971445</v>
      </c>
      <c r="JF105" s="32">
        <f t="shared" si="1762"/>
        <v>0</v>
      </c>
      <c r="JG105" s="33">
        <f t="shared" si="1408"/>
        <v>0</v>
      </c>
      <c r="JH105" s="33">
        <f t="shared" si="1763"/>
        <v>0</v>
      </c>
      <c r="JI105" s="33">
        <f t="shared" si="1409"/>
        <v>0</v>
      </c>
      <c r="JJ105" s="33">
        <f t="shared" si="1764"/>
        <v>0</v>
      </c>
      <c r="JK105" s="30"/>
      <c r="JL105" s="31"/>
      <c r="JM105" s="139"/>
      <c r="JN105" s="32">
        <f t="shared" si="1768"/>
        <v>2209.7720536503562</v>
      </c>
      <c r="JO105" s="33">
        <f t="shared" si="1410"/>
        <v>2556.0433344573671</v>
      </c>
      <c r="JP105" s="33">
        <f t="shared" si="1769"/>
        <v>149.1010852459209</v>
      </c>
      <c r="JQ105" s="33">
        <f t="shared" si="1411"/>
        <v>172.19684335051406</v>
      </c>
      <c r="JR105" s="33">
        <f t="shared" si="1770"/>
        <v>2999.3683883053568</v>
      </c>
      <c r="JS105" s="30">
        <f t="shared" si="1771"/>
        <v>0.7367457969705673</v>
      </c>
      <c r="JT105" s="31">
        <f t="shared" si="1772"/>
        <v>4.9710827728688241E-2</v>
      </c>
      <c r="JU105" s="139">
        <f t="shared" si="1412"/>
        <v>1.1231482736004617</v>
      </c>
      <c r="JV105" s="32">
        <f t="shared" si="1773"/>
        <v>7.31097943335691</v>
      </c>
      <c r="JW105" s="33">
        <f t="shared" si="1413"/>
        <v>8.4566099105639374</v>
      </c>
      <c r="JX105" s="33">
        <f t="shared" si="1774"/>
        <v>0.19807500985437501</v>
      </c>
      <c r="JY105" s="33">
        <f t="shared" si="1414"/>
        <v>0.22875682888081772</v>
      </c>
      <c r="JZ105" s="33">
        <f t="shared" si="1775"/>
        <v>150.500455375</v>
      </c>
      <c r="KA105" s="30">
        <f t="shared" si="1776"/>
        <v>4.8577789450139797E-2</v>
      </c>
      <c r="KB105" s="31">
        <f t="shared" si="1777"/>
        <v>1.3161090400745574E-3</v>
      </c>
      <c r="KC105" s="139">
        <f t="shared" si="1415"/>
        <v>1.0078160048971445</v>
      </c>
      <c r="KD105" s="32">
        <f t="shared" si="1778"/>
        <v>0.24329122721180399</v>
      </c>
      <c r="KE105" s="33">
        <f t="shared" si="1416"/>
        <v>0.28141496251589371</v>
      </c>
      <c r="KF105" s="33">
        <f t="shared" si="1779"/>
        <v>6.5914440967499996E-3</v>
      </c>
      <c r="KG105" s="33">
        <f t="shared" si="1417"/>
        <v>7.6124587873365752E-3</v>
      </c>
      <c r="KH105" s="33">
        <f t="shared" si="1780"/>
        <v>5.0082811500000002</v>
      </c>
      <c r="KI105" s="30">
        <f t="shared" si="1781"/>
        <v>4.857778945013979E-2</v>
      </c>
      <c r="KJ105" s="31">
        <f t="shared" si="1782"/>
        <v>1.3161090400745572E-3</v>
      </c>
      <c r="KK105" s="139">
        <f t="shared" si="1783"/>
        <v>1.0078160048971445</v>
      </c>
      <c r="KL105" s="32">
        <f t="shared" si="1784"/>
        <v>116.51884242059815</v>
      </c>
      <c r="KM105" s="33">
        <f t="shared" si="1419"/>
        <v>134.77734502790588</v>
      </c>
      <c r="KN105" s="33">
        <f t="shared" si="1785"/>
        <v>5.1228080576868509</v>
      </c>
      <c r="KO105" s="33">
        <f t="shared" si="1420"/>
        <v>5.9163310258225446</v>
      </c>
      <c r="KP105" s="33">
        <f t="shared" si="1786"/>
        <v>151.43452458035219</v>
      </c>
      <c r="KQ105" s="30">
        <f t="shared" si="1787"/>
        <v>0.76943380476472822</v>
      </c>
      <c r="KR105" s="31">
        <f t="shared" si="1788"/>
        <v>3.38285346216982E-2</v>
      </c>
      <c r="KS105" s="139">
        <f t="shared" si="1421"/>
        <v>1.1258103172195342</v>
      </c>
      <c r="KT105" s="32">
        <f t="shared" si="1789"/>
        <v>234.84364613884941</v>
      </c>
      <c r="KU105" s="33">
        <f t="shared" si="1422"/>
        <v>271.64364548880712</v>
      </c>
      <c r="KV105" s="33">
        <f t="shared" si="1790"/>
        <v>10.323532169250253</v>
      </c>
      <c r="KW105" s="33">
        <f t="shared" si="1423"/>
        <v>11.922647302267118</v>
      </c>
      <c r="KX105" s="33">
        <f t="shared" si="1791"/>
        <v>306.91233671288336</v>
      </c>
      <c r="KY105" s="30">
        <f t="shared" si="1792"/>
        <v>0.76518151291697911</v>
      </c>
      <c r="KZ105" s="31">
        <f t="shared" si="1793"/>
        <v>3.3636745527462854E-2</v>
      </c>
      <c r="LA105" s="139">
        <f t="shared" si="1424"/>
        <v>1.1251142749562948</v>
      </c>
      <c r="LB105" s="32">
        <f t="shared" si="1794"/>
        <v>1371.7507341730725</v>
      </c>
      <c r="LC105" s="33">
        <f t="shared" si="1425"/>
        <v>1586.7040742179931</v>
      </c>
      <c r="LD105" s="33">
        <f t="shared" si="1795"/>
        <v>59.140342593923116</v>
      </c>
      <c r="LE105" s="33">
        <f t="shared" si="1426"/>
        <v>68.301181661721813</v>
      </c>
      <c r="LF105" s="33">
        <f t="shared" si="1796"/>
        <v>3119.4025576428116</v>
      </c>
      <c r="LG105" s="30">
        <f t="shared" si="1797"/>
        <v>0.43974790326825952</v>
      </c>
      <c r="LH105" s="31">
        <f t="shared" si="1798"/>
        <v>1.8958868405433617E-2</v>
      </c>
      <c r="LI105" s="139">
        <f t="shared" si="1427"/>
        <v>1.0718452251581378</v>
      </c>
      <c r="LJ105" s="32">
        <f t="shared" si="1799"/>
        <v>395.91248938823099</v>
      </c>
      <c r="LK105" s="33">
        <f t="shared" si="1428"/>
        <v>457.95197647536679</v>
      </c>
      <c r="LL105" s="33">
        <f t="shared" si="1800"/>
        <v>17.394388855326479</v>
      </c>
      <c r="LM105" s="33">
        <f t="shared" si="1429"/>
        <v>20.088779689016551</v>
      </c>
      <c r="LN105" s="33">
        <f t="shared" si="1801"/>
        <v>528.37865273239356</v>
      </c>
      <c r="LO105" s="30">
        <f t="shared" si="1802"/>
        <v>0.74929690543108995</v>
      </c>
      <c r="LP105" s="31">
        <f t="shared" si="1803"/>
        <v>3.2920309640397542E-2</v>
      </c>
      <c r="LQ105" s="139">
        <f t="shared" si="1430"/>
        <v>1.1225141810443495</v>
      </c>
      <c r="LR105" s="32">
        <f t="shared" si="1804"/>
        <v>4.3436640066666643E-2</v>
      </c>
      <c r="LS105" s="33">
        <f t="shared" si="1431"/>
        <v>5.0243161565113312E-2</v>
      </c>
      <c r="LT105" s="33">
        <f t="shared" si="1805"/>
        <v>1.1768208333333328E-3</v>
      </c>
      <c r="LU105" s="33">
        <f t="shared" si="1432"/>
        <v>1.359110380416666E-3</v>
      </c>
      <c r="LV105" s="33">
        <f t="shared" si="1806"/>
        <v>0.89416666666666633</v>
      </c>
      <c r="LW105" s="30">
        <f t="shared" si="1807"/>
        <v>4.857778945013979E-2</v>
      </c>
      <c r="LX105" s="31">
        <f t="shared" si="1808"/>
        <v>1.3161090400745572E-3</v>
      </c>
      <c r="LY105" s="139">
        <f t="shared" si="1857"/>
        <v>1.0078160048971445</v>
      </c>
      <c r="LZ105" s="32">
        <f t="shared" si="1809"/>
        <v>90.914028479448518</v>
      </c>
      <c r="MA105" s="33">
        <f t="shared" si="1434"/>
        <v>105.16025674217811</v>
      </c>
      <c r="MB105" s="33">
        <f t="shared" si="1810"/>
        <v>2.4631169121890464</v>
      </c>
      <c r="MC105" s="33">
        <f t="shared" si="1435"/>
        <v>2.8446537218871297</v>
      </c>
      <c r="MD105" s="33">
        <f t="shared" si="1811"/>
        <v>1871.5141121206418</v>
      </c>
      <c r="ME105" s="30">
        <f t="shared" si="1812"/>
        <v>4.8577794786934532E-2</v>
      </c>
      <c r="MF105" s="31">
        <f t="shared" si="1813"/>
        <v>1.3161091846633473E-3</v>
      </c>
      <c r="MG105" s="139">
        <f t="shared" si="1436"/>
        <v>1.007816005755817</v>
      </c>
      <c r="MH105" s="32">
        <f t="shared" si="1814"/>
        <v>70.745551045732626</v>
      </c>
      <c r="MI105" s="33">
        <f t="shared" si="1437"/>
        <v>81.831378894598927</v>
      </c>
      <c r="MJ105" s="33">
        <f t="shared" si="1815"/>
        <v>1.9166960936316713</v>
      </c>
      <c r="MK105" s="33">
        <f t="shared" si="1438"/>
        <v>2.2135923185352171</v>
      </c>
      <c r="ML105" s="33">
        <f t="shared" si="1816"/>
        <v>1456.335330333337</v>
      </c>
      <c r="MM105" s="30">
        <f t="shared" si="1817"/>
        <v>4.857778945013979E-2</v>
      </c>
      <c r="MN105" s="31">
        <f t="shared" si="1818"/>
        <v>1.3161090400745572E-3</v>
      </c>
      <c r="MO105" s="139">
        <f t="shared" si="1819"/>
        <v>1.0078160048971445</v>
      </c>
      <c r="MP105" s="34">
        <v>2.9165916497798903</v>
      </c>
      <c r="MQ105" s="35">
        <v>3.4094916497798904</v>
      </c>
      <c r="MR105" s="35">
        <v>2.2844000000000007</v>
      </c>
      <c r="MS105" s="36">
        <v>2.5881000000000007</v>
      </c>
      <c r="MT105" s="34">
        <f t="shared" si="1820"/>
        <v>1.0865070174821583</v>
      </c>
      <c r="MU105" s="35">
        <f t="shared" si="1821"/>
        <v>1.0761977482230507</v>
      </c>
      <c r="MV105" s="35">
        <f t="shared" si="1822"/>
        <v>1.0905856417672004</v>
      </c>
      <c r="MW105" s="36">
        <f t="shared" si="1823"/>
        <v>1.0946598046714247</v>
      </c>
      <c r="MX105" s="41">
        <f t="shared" si="1824"/>
        <v>3.1688972946157161</v>
      </c>
      <c r="MY105" s="271">
        <f t="shared" si="1825"/>
        <v>3.6692872360784121</v>
      </c>
      <c r="MZ105" s="42">
        <f t="shared" si="1826"/>
        <v>2.4913338400529934</v>
      </c>
      <c r="NA105" s="140">
        <f t="shared" si="1827"/>
        <v>2.833089040470115</v>
      </c>
      <c r="NB105" s="34">
        <f t="shared" si="1828"/>
        <v>1.0865222912428707</v>
      </c>
      <c r="NC105" s="35">
        <f t="shared" si="1829"/>
        <v>1.0763171544911632</v>
      </c>
      <c r="ND105" s="35">
        <f t="shared" si="1830"/>
        <v>1.0906031580302913</v>
      </c>
      <c r="NE105" s="141">
        <f t="shared" si="1831"/>
        <v>1.0946736947222635</v>
      </c>
      <c r="NF105" s="37">
        <f t="shared" si="1832"/>
        <v>3.1689418419386706</v>
      </c>
      <c r="NG105" s="38">
        <f t="shared" si="1833"/>
        <v>3.6696943507524731</v>
      </c>
      <c r="NH105" s="38">
        <f t="shared" si="1834"/>
        <v>2.4913738542043982</v>
      </c>
      <c r="NI105" s="39">
        <f t="shared" si="1835"/>
        <v>2.8331249893106909</v>
      </c>
      <c r="NJ105" s="118">
        <f t="shared" si="1836"/>
        <v>-4.4547322954446855E-5</v>
      </c>
      <c r="NK105" s="118">
        <f t="shared" si="1837"/>
        <v>-4.0711467406095991E-4</v>
      </c>
      <c r="NL105" s="118">
        <f t="shared" si="1838"/>
        <v>-4.0014151404754728E-5</v>
      </c>
      <c r="NM105" s="118">
        <f t="shared" si="1839"/>
        <v>-3.5948840575894536E-5</v>
      </c>
      <c r="NN105" s="119">
        <f t="shared" si="1840"/>
        <v>0.34175113510629279</v>
      </c>
      <c r="NO105" s="120">
        <f t="shared" si="1841"/>
        <v>0.61980876603479385</v>
      </c>
      <c r="NP105" s="120">
        <f t="shared" si="1858"/>
        <v>0.33581685262797967</v>
      </c>
      <c r="NQ105" s="120">
        <f t="shared" si="1843"/>
        <v>1.9696306598755087E-2</v>
      </c>
      <c r="NR105" s="120">
        <f>R105*JE105+0.004</f>
        <v>0.19195768491331747</v>
      </c>
      <c r="NS105" s="120">
        <f t="shared" si="1844"/>
        <v>0</v>
      </c>
      <c r="NT105" s="120">
        <f t="shared" si="1845"/>
        <v>0.63323099665594029</v>
      </c>
      <c r="NU105" s="120">
        <f t="shared" si="1846"/>
        <v>2.8420411338099475E-2</v>
      </c>
      <c r="NV105" s="120">
        <f t="shared" si="1847"/>
        <v>1.0078160048971445E-3</v>
      </c>
      <c r="NW105" s="120">
        <f t="shared" si="1848"/>
        <v>3.1973013009034774E-2</v>
      </c>
      <c r="NX105" s="120">
        <f t="shared" si="1849"/>
        <v>6.4806582237482577E-2</v>
      </c>
      <c r="NY105" s="120">
        <f t="shared" si="1850"/>
        <v>0.62724382576254234</v>
      </c>
      <c r="NZ105" s="120">
        <f t="shared" si="1851"/>
        <v>0.11124115534149503</v>
      </c>
      <c r="OA105" s="120">
        <f t="shared" si="1852"/>
        <v>1.0078160048971445E-4</v>
      </c>
      <c r="OB105" s="120">
        <f t="shared" si="1853"/>
        <v>0.35384419962086738</v>
      </c>
      <c r="OC105" s="121">
        <f t="shared" si="1854"/>
        <v>0.30879482390048507</v>
      </c>
      <c r="OD105" s="4"/>
      <c r="OE105" s="4">
        <f t="shared" si="1441"/>
        <v>24280.086913125837</v>
      </c>
      <c r="OF105" s="4"/>
      <c r="OG105" s="4"/>
      <c r="OH105" s="4">
        <f t="shared" si="1442"/>
        <v>0</v>
      </c>
      <c r="OI105" s="4"/>
      <c r="OJ105" s="583">
        <f t="shared" si="1443"/>
        <v>21975.031021022365</v>
      </c>
      <c r="OK105" s="284">
        <f t="shared" si="1444"/>
        <v>1041.1379999999999</v>
      </c>
      <c r="OL105" s="584">
        <f t="shared" si="1859"/>
        <v>4.7378226633855373E-2</v>
      </c>
      <c r="OM105" s="585">
        <f t="shared" si="1672"/>
        <v>1985.66</v>
      </c>
      <c r="ON105" s="284">
        <f t="shared" si="1860"/>
        <v>2084.9430000000002</v>
      </c>
      <c r="OO105" s="33">
        <f t="shared" si="1861"/>
        <v>2.0025616200734202</v>
      </c>
      <c r="OP105" s="586">
        <f t="shared" si="1688"/>
        <v>4.74995916502437E-2</v>
      </c>
      <c r="OQ105" s="33">
        <f t="shared" si="1445"/>
        <v>0.17428964536117553</v>
      </c>
      <c r="OR105" s="39">
        <f t="shared" si="1446"/>
        <v>0.36624733027449297</v>
      </c>
      <c r="OS105" s="587"/>
      <c r="OT105" s="284">
        <f t="shared" si="1487"/>
        <v>0</v>
      </c>
      <c r="OU105" s="584"/>
      <c r="OV105" s="585">
        <f t="shared" si="1674"/>
        <v>0</v>
      </c>
      <c r="OW105" s="284">
        <f t="shared" si="1864"/>
        <v>0</v>
      </c>
      <c r="OX105" s="33"/>
      <c r="OY105" s="33"/>
      <c r="OZ105" s="33"/>
      <c r="PA105" s="588"/>
      <c r="PB105" s="32">
        <f t="shared" si="1447"/>
        <v>3.6692872360784121</v>
      </c>
      <c r="PC105" s="589">
        <f t="shared" si="1448"/>
        <v>1.0474995916502436</v>
      </c>
      <c r="PD105" s="590">
        <f t="shared" si="1474"/>
        <v>3.8435768814395876</v>
      </c>
      <c r="PE105" s="591">
        <f t="shared" si="1450"/>
        <v>0.34175113510629279</v>
      </c>
      <c r="PF105" s="592">
        <f t="shared" si="1451"/>
        <v>0.61980876603479385</v>
      </c>
      <c r="PG105" s="592">
        <f t="shared" si="1452"/>
        <v>0.33581685262797967</v>
      </c>
      <c r="PH105" s="592">
        <f t="shared" si="1453"/>
        <v>1.9696306598755087E-2</v>
      </c>
      <c r="PI105" s="593">
        <f t="shared" si="1475"/>
        <v>0.36624733027449297</v>
      </c>
      <c r="PJ105" s="593">
        <f t="shared" si="1476"/>
        <v>0</v>
      </c>
      <c r="PK105" s="592">
        <f t="shared" si="1454"/>
        <v>0.63323099665594029</v>
      </c>
      <c r="PL105" s="592">
        <f t="shared" si="1455"/>
        <v>2.8420411338099475E-2</v>
      </c>
      <c r="PM105" s="592">
        <f t="shared" si="1456"/>
        <v>1.0078160048971445E-3</v>
      </c>
      <c r="PN105" s="592">
        <f t="shared" si="1457"/>
        <v>3.1973013009034774E-2</v>
      </c>
      <c r="PO105" s="592">
        <f t="shared" si="1458"/>
        <v>6.4806582237482577E-2</v>
      </c>
      <c r="PP105" s="592">
        <f t="shared" si="1459"/>
        <v>0.62724382576254234</v>
      </c>
      <c r="PQ105" s="592">
        <f t="shared" si="1460"/>
        <v>0.11124115534149503</v>
      </c>
      <c r="PR105" s="592">
        <f t="shared" si="1461"/>
        <v>1.0078160048971445E-4</v>
      </c>
      <c r="PS105" s="592">
        <f t="shared" si="1462"/>
        <v>0.35384419962086738</v>
      </c>
      <c r="PT105" s="594">
        <f t="shared" si="1463"/>
        <v>0.30879482390048507</v>
      </c>
      <c r="PU105" s="334"/>
      <c r="PV105" s="310">
        <f t="shared" si="1477"/>
        <v>3.8439839961136482</v>
      </c>
      <c r="PW105" s="281">
        <f t="shared" si="1478"/>
        <v>-4.0711467406051582E-4</v>
      </c>
      <c r="PX105" s="4"/>
      <c r="QA105" s="133">
        <f t="shared" si="1479"/>
        <v>1149.6172987542163</v>
      </c>
      <c r="QB105" s="323">
        <f t="shared" si="1480"/>
        <v>0</v>
      </c>
      <c r="QC105" s="258"/>
      <c r="QD105" s="323">
        <v>0</v>
      </c>
      <c r="QF105" s="133">
        <f t="shared" si="1464"/>
        <v>2193.4222987542139</v>
      </c>
      <c r="QH105" s="133">
        <f t="shared" si="1481"/>
        <v>0</v>
      </c>
      <c r="QJ105" s="390">
        <f>'лист 1'!E176</f>
        <v>1985.66</v>
      </c>
      <c r="QK105" s="390">
        <f>'лист 1'!F176</f>
        <v>0</v>
      </c>
      <c r="QM105" s="389">
        <f t="shared" si="1482"/>
        <v>0</v>
      </c>
      <c r="QN105" s="389">
        <f t="shared" si="1483"/>
        <v>0</v>
      </c>
      <c r="QP105" s="4">
        <f t="shared" si="1484"/>
        <v>21975.031021022365</v>
      </c>
      <c r="QQ105" s="4">
        <f t="shared" si="1485"/>
        <v>23018.836021022365</v>
      </c>
      <c r="QS105" s="395">
        <f t="shared" si="1486"/>
        <v>10.457378721670532</v>
      </c>
      <c r="QU105" s="5">
        <v>2</v>
      </c>
    </row>
    <row r="106" spans="1:463" ht="15.05" customHeight="1" x14ac:dyDescent="0.3">
      <c r="A106" s="452">
        <f t="shared" si="1676"/>
        <v>94</v>
      </c>
      <c r="B106" s="25" t="s">
        <v>551</v>
      </c>
      <c r="C106" s="26">
        <v>9</v>
      </c>
      <c r="D106" s="256">
        <v>2823.8</v>
      </c>
      <c r="E106" s="27">
        <v>2823.8</v>
      </c>
      <c r="F106" s="28">
        <v>312.10000000000002</v>
      </c>
      <c r="G106" s="311">
        <f t="shared" si="1465"/>
        <v>2511.7000000000003</v>
      </c>
      <c r="H106" s="27"/>
      <c r="I106" s="257"/>
      <c r="J106" s="32">
        <v>2.7630312114224491</v>
      </c>
      <c r="K106" s="33">
        <v>3.1796312114224494</v>
      </c>
      <c r="L106" s="33">
        <v>2.2313000000000005</v>
      </c>
      <c r="M106" s="122">
        <v>2.5650000000000004</v>
      </c>
      <c r="N106" s="1">
        <v>0.3337</v>
      </c>
      <c r="O106" s="2">
        <v>0.66879999999999995</v>
      </c>
      <c r="P106" s="2">
        <v>0.19803121142244889</v>
      </c>
      <c r="Q106" s="2">
        <v>1.6199999999999999E-2</v>
      </c>
      <c r="R106" s="2">
        <v>0.1236</v>
      </c>
      <c r="S106" s="2">
        <v>0</v>
      </c>
      <c r="T106" s="2">
        <v>0.46100000000000002</v>
      </c>
      <c r="U106" s="2">
        <v>2.98E-2</v>
      </c>
      <c r="V106" s="2">
        <v>1E-3</v>
      </c>
      <c r="W106" s="2">
        <v>5.6800000000000003E-2</v>
      </c>
      <c r="X106" s="2">
        <v>5.3900000000000003E-2</v>
      </c>
      <c r="Y106" s="2">
        <v>0.47260000000000002</v>
      </c>
      <c r="Z106" s="2">
        <v>0.1358</v>
      </c>
      <c r="AA106" s="2">
        <v>4.0000000000000002E-4</v>
      </c>
      <c r="AB106" s="2">
        <v>0.33500000000000002</v>
      </c>
      <c r="AC106" s="3">
        <v>0.29299999999999998</v>
      </c>
      <c r="AD106" s="123">
        <v>363.4</v>
      </c>
      <c r="AE106" s="60">
        <v>79.947999999999993</v>
      </c>
      <c r="AF106" s="60">
        <v>244.58746019999998</v>
      </c>
      <c r="AG106" s="60">
        <f t="shared" si="1344"/>
        <v>24.207799285834799</v>
      </c>
      <c r="AH106" s="60">
        <f t="shared" si="1345"/>
        <v>76.541199794987989</v>
      </c>
      <c r="AI106" s="60">
        <v>9.0961699860833303</v>
      </c>
      <c r="AJ106" s="60">
        <v>50.883309047701538</v>
      </c>
      <c r="AK106" s="60">
        <f t="shared" si="1346"/>
        <v>0.98433761352778626</v>
      </c>
      <c r="AL106" s="60">
        <f t="shared" si="1347"/>
        <v>29.780372519730182</v>
      </c>
      <c r="AM106" s="60">
        <v>37.395746961689241</v>
      </c>
      <c r="AN106" s="124">
        <v>942.37282343456889</v>
      </c>
      <c r="AO106" s="123">
        <v>707.55</v>
      </c>
      <c r="AP106" s="60">
        <v>155.661</v>
      </c>
      <c r="AQ106" s="60">
        <v>476.21865014999997</v>
      </c>
      <c r="AR106" s="60">
        <f t="shared" si="1348"/>
        <v>47.133264679946102</v>
      </c>
      <c r="AS106" s="60">
        <f t="shared" si="1349"/>
        <v>149.027864377941</v>
      </c>
      <c r="AT106" s="125">
        <v>57.4175510916333</v>
      </c>
      <c r="AU106" s="126">
        <v>2.2988971646451222</v>
      </c>
      <c r="AV106" s="60">
        <v>101.96984569063922</v>
      </c>
      <c r="AW106" s="60">
        <f t="shared" si="1350"/>
        <v>1.9726066648854157</v>
      </c>
      <c r="AX106" s="60">
        <f t="shared" si="1351"/>
        <v>59.679687647669034</v>
      </c>
      <c r="AY106" s="60">
        <v>74.940852346613624</v>
      </c>
      <c r="AZ106" s="124">
        <v>1888.5094791346633</v>
      </c>
      <c r="BA106" s="127">
        <v>71</v>
      </c>
      <c r="BB106" s="60">
        <v>361.8988333333333</v>
      </c>
      <c r="BC106" s="60">
        <v>37.740871798474394</v>
      </c>
      <c r="BD106" s="61">
        <v>30.192697438779518</v>
      </c>
      <c r="BE106" s="61">
        <v>7.548174359694876</v>
      </c>
      <c r="BF106" s="60">
        <v>14.152829375</v>
      </c>
      <c r="BG106" s="61">
        <v>11.3222635</v>
      </c>
      <c r="BH106" s="61">
        <v>2.8305658749999996</v>
      </c>
      <c r="BI106" s="60">
        <v>30.206855018996961</v>
      </c>
      <c r="BJ106" s="61">
        <f t="shared" si="1352"/>
        <v>17.679105623258312</v>
      </c>
      <c r="BK106" s="60">
        <f t="shared" si="1353"/>
        <v>0.58435161034249627</v>
      </c>
      <c r="BL106" s="60">
        <v>22.199969476290235</v>
      </c>
      <c r="BM106" s="124">
        <v>559.43923080251386</v>
      </c>
      <c r="BN106" s="123">
        <v>16.670000000000002</v>
      </c>
      <c r="BO106" s="60">
        <v>3.6674000000000002</v>
      </c>
      <c r="BP106" s="60">
        <v>11.219793510000001</v>
      </c>
      <c r="BQ106" s="60">
        <f t="shared" si="1354"/>
        <v>1.1104678428587402</v>
      </c>
      <c r="BR106" s="60">
        <f t="shared" si="1355"/>
        <v>3.5111221810194002</v>
      </c>
      <c r="BS106" s="60">
        <v>2.1778969104916701</v>
      </c>
      <c r="BT106" s="60">
        <v>2.4626616006958919</v>
      </c>
      <c r="BU106" s="60">
        <f t="shared" si="1356"/>
        <v>4.7640188665462033E-2</v>
      </c>
      <c r="BV106" s="60">
        <f t="shared" si="1357"/>
        <v>1.4413170297160833</v>
      </c>
      <c r="BW106" s="60">
        <v>1.8098876010593785</v>
      </c>
      <c r="BX106" s="124">
        <v>45.609167546696334</v>
      </c>
      <c r="BY106" s="59">
        <v>229.53</v>
      </c>
      <c r="BZ106" s="60">
        <v>16.755690000000001</v>
      </c>
      <c r="CA106" s="61">
        <f t="shared" si="1358"/>
        <v>9.8065691749200017</v>
      </c>
      <c r="CB106" s="61">
        <f t="shared" si="1359"/>
        <v>0.32413882305000002</v>
      </c>
      <c r="CC106" s="60">
        <v>12.314284499999999</v>
      </c>
      <c r="CD106" s="62">
        <v>310.31996939999993</v>
      </c>
      <c r="CE106" s="123"/>
      <c r="CF106" s="60">
        <v>0</v>
      </c>
      <c r="CG106" s="61">
        <f t="shared" si="1360"/>
        <v>0</v>
      </c>
      <c r="CH106" s="61">
        <f t="shared" si="1361"/>
        <v>0</v>
      </c>
      <c r="CI106" s="60">
        <v>0</v>
      </c>
      <c r="CJ106" s="124">
        <v>0</v>
      </c>
      <c r="CK106" s="128">
        <v>475.67014381638296</v>
      </c>
      <c r="CL106" s="129">
        <v>104.64743163960425</v>
      </c>
      <c r="CM106" s="129">
        <v>60.045719675661132</v>
      </c>
      <c r="CN106" s="130">
        <v>44.902209268696126</v>
      </c>
      <c r="CO106" s="131">
        <f t="shared" si="1693"/>
        <v>21.887581908025926</v>
      </c>
      <c r="CP106" s="129">
        <v>320.15121730604801</v>
      </c>
      <c r="CQ106" s="131">
        <f t="shared" si="1362"/>
        <v>31.686646581648798</v>
      </c>
      <c r="CR106" s="129">
        <v>100.18812194375467</v>
      </c>
      <c r="CS106" s="129">
        <v>70.117559407951887</v>
      </c>
      <c r="CT106" s="131">
        <f t="shared" si="1363"/>
        <v>1.3564241867468294</v>
      </c>
      <c r="CU106" s="131">
        <f t="shared" si="1364"/>
        <v>41.037563759573189</v>
      </c>
      <c r="CV106" s="129">
        <f t="shared" si="1694"/>
        <v>1030.6320718456482</v>
      </c>
      <c r="CW106" s="124">
        <f t="shared" si="1695"/>
        <v>1298.5964105255166</v>
      </c>
      <c r="CX106" s="123">
        <v>62.101965</v>
      </c>
      <c r="CY106" s="60">
        <v>4.5334434449999996</v>
      </c>
      <c r="CZ106" s="60">
        <f t="shared" si="1365"/>
        <v>8.7699463443525E-2</v>
      </c>
      <c r="DA106" s="60">
        <f t="shared" si="1366"/>
        <v>2.6532793781682598</v>
      </c>
      <c r="DB106" s="60">
        <v>3.33177042225</v>
      </c>
      <c r="DC106" s="124">
        <v>83.960614640700001</v>
      </c>
      <c r="DD106" s="123">
        <v>2.0616099999999999</v>
      </c>
      <c r="DE106" s="60">
        <v>0.15049752999999999</v>
      </c>
      <c r="DF106" s="60">
        <f t="shared" si="1367"/>
        <v>2.9113747178499999E-3</v>
      </c>
      <c r="DG106" s="60">
        <f t="shared" si="1368"/>
        <v>8.8081388388039999E-2</v>
      </c>
      <c r="DH106" s="60">
        <v>0.1106053765</v>
      </c>
      <c r="DI106" s="124">
        <v>2.7872554878</v>
      </c>
      <c r="DJ106" s="59">
        <v>62.099815606664002</v>
      </c>
      <c r="DK106" s="60">
        <v>13.66195943346608</v>
      </c>
      <c r="DL106" s="60">
        <v>1.022597623452713</v>
      </c>
      <c r="DM106" s="60">
        <v>41.796467193512029</v>
      </c>
      <c r="DN106" s="60">
        <f t="shared" si="1369"/>
        <v>4.1367635440106598</v>
      </c>
      <c r="DO106" s="60">
        <f t="shared" si="1370"/>
        <v>13.079786443537655</v>
      </c>
      <c r="DP106" s="60">
        <v>8.6564013095679204</v>
      </c>
      <c r="DQ106" s="60">
        <f t="shared" si="1371"/>
        <v>0.16745808333359144</v>
      </c>
      <c r="DR106" s="60">
        <f t="shared" si="1372"/>
        <v>5.0663146816481976</v>
      </c>
      <c r="DS106" s="60">
        <v>6.3618620583331378</v>
      </c>
      <c r="DT106" s="62">
        <v>160.31892386999505</v>
      </c>
      <c r="DU106" s="123">
        <v>58.6</v>
      </c>
      <c r="DV106" s="60">
        <v>12.887600000000001</v>
      </c>
      <c r="DW106" s="60">
        <v>39.427444739999999</v>
      </c>
      <c r="DX106" s="60">
        <f t="shared" si="1373"/>
        <v>3.9022919156967601</v>
      </c>
      <c r="DY106" s="60">
        <f t="shared" si="1374"/>
        <v>12.3384245569356</v>
      </c>
      <c r="DZ106" s="60">
        <v>1.1588863434166701</v>
      </c>
      <c r="EA106" s="60">
        <v>0.425912410408333</v>
      </c>
      <c r="EB106" s="60"/>
      <c r="EC106" s="60">
        <v>8.2124885750492247</v>
      </c>
      <c r="ED106" s="60">
        <f t="shared" si="1375"/>
        <v>0.15887059148432725</v>
      </c>
      <c r="EE106" s="60">
        <f t="shared" si="1376"/>
        <v>4.8065067633419094</v>
      </c>
      <c r="EF106" s="60">
        <v>6.0356166034437111</v>
      </c>
      <c r="EG106" s="124">
        <v>152.09753840678152</v>
      </c>
      <c r="EH106" s="128">
        <v>265.87102400793646</v>
      </c>
      <c r="EI106" s="129">
        <v>58.491625281745996</v>
      </c>
      <c r="EJ106" s="129">
        <v>483.77399075901388</v>
      </c>
      <c r="EK106" s="129">
        <v>178.94529032161373</v>
      </c>
      <c r="EL106" s="129">
        <f t="shared" si="1377"/>
        <v>17.710931164291399</v>
      </c>
      <c r="EM106" s="129">
        <v>55.9991391532458</v>
      </c>
      <c r="EN106" s="129">
        <v>72.056980917032661</v>
      </c>
      <c r="EO106" s="129">
        <f t="shared" si="1378"/>
        <v>1.393942295839997</v>
      </c>
      <c r="EP106" s="129">
        <f t="shared" si="1379"/>
        <v>42.172645107349872</v>
      </c>
      <c r="EQ106" s="129">
        <v>1059.1389112873426</v>
      </c>
      <c r="ER106" s="124">
        <v>1334.5150282220518</v>
      </c>
      <c r="ES106" s="123">
        <v>144.6</v>
      </c>
      <c r="ET106" s="60">
        <v>31.812000000000001</v>
      </c>
      <c r="EU106" s="60">
        <v>97.323463799999999</v>
      </c>
      <c r="EV106" s="60">
        <f t="shared" si="1380"/>
        <v>9.632492506141201</v>
      </c>
      <c r="EW106" s="60">
        <f t="shared" si="1381"/>
        <v>30.456404761571999</v>
      </c>
      <c r="EX106" s="60">
        <v>10.041461811174999</v>
      </c>
      <c r="EY106" s="60">
        <v>20.715715569615799</v>
      </c>
      <c r="EZ106" s="60">
        <f t="shared" si="1382"/>
        <v>0.40074551769421768</v>
      </c>
      <c r="FA106" s="60">
        <f t="shared" si="1383"/>
        <v>12.1242454199979</v>
      </c>
      <c r="FB106" s="60">
        <v>15.2246320590395</v>
      </c>
      <c r="FC106" s="124">
        <v>383.66072788779633</v>
      </c>
      <c r="FD106" s="123">
        <v>0.83333333333333293</v>
      </c>
      <c r="FE106" s="60">
        <v>6.0833333333333302E-2</v>
      </c>
      <c r="FF106" s="60">
        <f t="shared" si="1384"/>
        <v>1.1768208333333328E-3</v>
      </c>
      <c r="FG106" s="60">
        <f t="shared" si="1385"/>
        <v>3.5603803333333316E-2</v>
      </c>
      <c r="FH106" s="60">
        <v>4.4708333333333301E-2</v>
      </c>
      <c r="FI106" s="124">
        <v>1.1266499999999995</v>
      </c>
      <c r="FJ106" s="123">
        <v>699.73646166666595</v>
      </c>
      <c r="FK106" s="60">
        <v>51.080761701666603</v>
      </c>
      <c r="FL106" s="60">
        <f t="shared" si="1386"/>
        <v>0.98815733511874049</v>
      </c>
      <c r="FM106" s="60">
        <f t="shared" si="1387"/>
        <v>29.89593523961101</v>
      </c>
      <c r="FN106" s="60">
        <v>37.540999999999997</v>
      </c>
      <c r="FO106" s="124">
        <v>946.02986804199907</v>
      </c>
      <c r="FP106" s="123">
        <v>544.50608333333423</v>
      </c>
      <c r="FQ106" s="60">
        <v>39.748944083333399</v>
      </c>
      <c r="FR106" s="60">
        <f t="shared" si="1388"/>
        <v>0.76894332329208459</v>
      </c>
      <c r="FS106" s="60">
        <f t="shared" si="1389"/>
        <v>23.263785005764372</v>
      </c>
      <c r="FT106" s="60">
        <v>29.212751370833399</v>
      </c>
      <c r="FU106" s="62">
        <v>736.1613345450013</v>
      </c>
      <c r="FV106" s="132">
        <f t="shared" si="1696"/>
        <v>2555.2379997857993</v>
      </c>
      <c r="FW106" s="133">
        <f t="shared" si="1697"/>
        <v>612.1857811066933</v>
      </c>
      <c r="FX106" s="133">
        <f t="shared" si="1698"/>
        <v>65.701440011450558</v>
      </c>
      <c r="FY106" s="133">
        <f t="shared" si="1699"/>
        <v>361.8988333333333</v>
      </c>
      <c r="FZ106" s="133">
        <f t="shared" si="1700"/>
        <v>229.53</v>
      </c>
      <c r="GA106" s="133">
        <f t="shared" si="1701"/>
        <v>0</v>
      </c>
      <c r="GB106" s="133">
        <f t="shared" si="1702"/>
        <v>62.101965</v>
      </c>
      <c r="GC106" s="133">
        <f t="shared" si="1703"/>
        <v>2.0616099999999999</v>
      </c>
      <c r="GD106" s="133">
        <f t="shared" si="1704"/>
        <v>699.73646166666595</v>
      </c>
      <c r="GE106" s="133">
        <f t="shared" si="1705"/>
        <v>544.50608333333423</v>
      </c>
      <c r="GF106" s="133">
        <f t="shared" si="1706"/>
        <v>1409.6697872211737</v>
      </c>
      <c r="GG106" s="134">
        <f t="shared" si="1707"/>
        <v>538.19331711985285</v>
      </c>
      <c r="GH106" s="134">
        <f t="shared" si="1708"/>
        <v>139.52065752042847</v>
      </c>
      <c r="GI106" s="133">
        <f t="shared" si="1709"/>
        <v>477.61198723058442</v>
      </c>
      <c r="GJ106" s="134">
        <f t="shared" si="1710"/>
        <v>341.02783530181301</v>
      </c>
      <c r="GK106" s="135">
        <f t="shared" si="1711"/>
        <v>9.2394038929756572</v>
      </c>
      <c r="GL106" s="132">
        <f t="shared" si="1712"/>
        <v>7020.2419486890349</v>
      </c>
      <c r="GM106" s="136">
        <f t="shared" si="1713"/>
        <v>8845.5048553481829</v>
      </c>
      <c r="GN106" s="114">
        <f t="shared" si="1714"/>
        <v>7799.023551403182</v>
      </c>
      <c r="GO106" s="115">
        <f t="shared" si="1715"/>
        <v>4276.5827833348585</v>
      </c>
      <c r="GP106" s="115">
        <f t="shared" si="1716"/>
        <v>268.84420829092585</v>
      </c>
      <c r="GQ106" s="30">
        <f t="shared" si="1717"/>
        <v>0.54834848941639958</v>
      </c>
      <c r="GR106" s="31">
        <f t="shared" si="1718"/>
        <v>3.4471521533302206E-2</v>
      </c>
      <c r="GS106" s="137">
        <f t="shared" si="1390"/>
        <v>1.0912658469770584</v>
      </c>
      <c r="GT106" s="116">
        <f t="shared" si="1719"/>
        <v>8845.5048553481829</v>
      </c>
      <c r="GU106" s="115">
        <f t="shared" si="1720"/>
        <v>4327.4185317814063</v>
      </c>
      <c r="GV106" s="115">
        <f t="shared" si="1721"/>
        <v>270.22149179531687</v>
      </c>
      <c r="GW106" s="24">
        <f t="shared" si="1722"/>
        <v>0.48922233411753269</v>
      </c>
      <c r="GX106" s="117">
        <f t="shared" si="1723"/>
        <v>3.0549018537018281E-2</v>
      </c>
      <c r="GY106" s="137">
        <f t="shared" si="1391"/>
        <v>1.0813931827276015</v>
      </c>
      <c r="GZ106" s="114">
        <f t="shared" si="1724"/>
        <v>6297.2114971660994</v>
      </c>
      <c r="HA106" s="115">
        <f t="shared" si="1725"/>
        <v>3527.3504612086012</v>
      </c>
      <c r="HB106" s="115">
        <f t="shared" si="1726"/>
        <v>184.05698198583525</v>
      </c>
      <c r="HC106" s="30">
        <f t="shared" si="1727"/>
        <v>0.56014482962752576</v>
      </c>
      <c r="HD106" s="31">
        <f t="shared" si="1728"/>
        <v>2.9228330995181826E-2</v>
      </c>
      <c r="HE106" s="137">
        <f t="shared" si="1392"/>
        <v>1.0923021632737868</v>
      </c>
      <c r="HF106" s="114">
        <f t="shared" si="1729"/>
        <v>7239.5843206006684</v>
      </c>
      <c r="HG106" s="115">
        <f t="shared" si="1730"/>
        <v>4249.4064621707857</v>
      </c>
      <c r="HH106" s="115">
        <f t="shared" si="1731"/>
        <v>215.7990744790321</v>
      </c>
      <c r="HI106" s="30">
        <f t="shared" si="1732"/>
        <v>0.58696829458548416</v>
      </c>
      <c r="HJ106" s="31">
        <f t="shared" si="1733"/>
        <v>2.9808213417027683E-2</v>
      </c>
      <c r="HK106" s="138">
        <f t="shared" si="1393"/>
        <v>1.0965952240198431</v>
      </c>
      <c r="HL106" s="29">
        <f t="shared" si="1734"/>
        <v>3.0152015951569666</v>
      </c>
      <c r="HM106" s="30">
        <f t="shared" si="1735"/>
        <v>3.4384315156201417</v>
      </c>
      <c r="HN106" s="30">
        <f t="shared" si="1736"/>
        <v>2.4372538169128011</v>
      </c>
      <c r="HO106" s="31">
        <f t="shared" si="1737"/>
        <v>2.8127667496108981</v>
      </c>
      <c r="HR106" s="32">
        <f t="shared" si="1738"/>
        <v>573.06031822395607</v>
      </c>
      <c r="HS106" s="33">
        <f t="shared" si="1394"/>
        <v>662.85887008965005</v>
      </c>
      <c r="HT106" s="33">
        <f t="shared" si="1739"/>
        <v>25.192136899362584</v>
      </c>
      <c r="HU106" s="33">
        <f t="shared" si="1395"/>
        <v>29.094398905073849</v>
      </c>
      <c r="HV106" s="33">
        <f t="shared" si="1740"/>
        <v>747.91493923378482</v>
      </c>
      <c r="HW106" s="30">
        <f t="shared" si="1855"/>
        <v>0.76621055171198782</v>
      </c>
      <c r="HX106" s="31">
        <f t="shared" si="1856"/>
        <v>3.3683157773491103E-2</v>
      </c>
      <c r="HY106" s="139">
        <f t="shared" si="1396"/>
        <v>1.1252827145923823</v>
      </c>
      <c r="HZ106" s="32">
        <f t="shared" si="1741"/>
        <v>1117.8342134712443</v>
      </c>
      <c r="IA106" s="33">
        <f t="shared" si="1397"/>
        <v>1292.9988347221883</v>
      </c>
      <c r="IB106" s="33">
        <f t="shared" si="1742"/>
        <v>51.404768509476639</v>
      </c>
      <c r="IC106" s="33">
        <f t="shared" si="1398"/>
        <v>59.367367151594571</v>
      </c>
      <c r="ID106" s="33">
        <f t="shared" si="1743"/>
        <v>1498.8170469322724</v>
      </c>
      <c r="IE106" s="30">
        <f t="shared" si="1744"/>
        <v>0.74581098190682393</v>
      </c>
      <c r="IF106" s="31">
        <f t="shared" si="1745"/>
        <v>3.4296893416504812E-2</v>
      </c>
      <c r="IG106" s="139">
        <f t="shared" si="1399"/>
        <v>1.1221811696550159</v>
      </c>
      <c r="IH106" s="32">
        <f t="shared" si="1746"/>
        <v>21.56850886037514</v>
      </c>
      <c r="II106" s="33">
        <f t="shared" si="1400"/>
        <v>24.948294198795924</v>
      </c>
      <c r="IJ106" s="33">
        <f t="shared" si="1747"/>
        <v>42.099312549122011</v>
      </c>
      <c r="IK106" s="33">
        <f t="shared" si="1401"/>
        <v>48.620496062981012</v>
      </c>
      <c r="IL106" s="33">
        <f t="shared" si="1748"/>
        <v>443.99938952580465</v>
      </c>
      <c r="IM106" s="30">
        <f t="shared" si="1749"/>
        <v>4.857778945013979E-2</v>
      </c>
      <c r="IN106" s="31">
        <f t="shared" si="1750"/>
        <v>9.481840187682343E-2</v>
      </c>
      <c r="IO106" s="139">
        <f t="shared" si="1402"/>
        <v>1.0222995100575569</v>
      </c>
      <c r="IP106" s="32">
        <f t="shared" si="1751"/>
        <v>26.379375837097292</v>
      </c>
      <c r="IQ106" s="33">
        <f t="shared" si="1403"/>
        <v>30.513024030770438</v>
      </c>
      <c r="IR106" s="33">
        <f t="shared" si="1752"/>
        <v>1.1581080315242023</v>
      </c>
      <c r="IS106" s="33">
        <f t="shared" si="1404"/>
        <v>1.3374989656073013</v>
      </c>
      <c r="IT106" s="33">
        <f t="shared" si="1753"/>
        <v>36.197752021187569</v>
      </c>
      <c r="IU106" s="30">
        <f t="shared" si="1754"/>
        <v>0.72875729469765682</v>
      </c>
      <c r="IV106" s="31">
        <f t="shared" si="1755"/>
        <v>3.199392135860616E-2</v>
      </c>
      <c r="IW106" s="139">
        <f t="shared" si="1405"/>
        <v>1.119152126497571</v>
      </c>
      <c r="IX106" s="32">
        <f t="shared" si="1756"/>
        <v>11.964014393402401</v>
      </c>
      <c r="IY106" s="33">
        <f t="shared" si="1406"/>
        <v>13.838775448848558</v>
      </c>
      <c r="IZ106" s="33">
        <f t="shared" si="1757"/>
        <v>0.32413882305000002</v>
      </c>
      <c r="JA106" s="33">
        <f t="shared" si="1407"/>
        <v>0.37434792674044504</v>
      </c>
      <c r="JB106" s="33">
        <f t="shared" si="1758"/>
        <v>246.28568999999996</v>
      </c>
      <c r="JC106" s="30">
        <f t="shared" si="1759"/>
        <v>4.8577789450139804E-2</v>
      </c>
      <c r="JD106" s="31">
        <f t="shared" si="1760"/>
        <v>1.3161090400745576E-3</v>
      </c>
      <c r="JE106" s="139">
        <f t="shared" si="1761"/>
        <v>1.0078160048971445</v>
      </c>
      <c r="JF106" s="32">
        <f t="shared" si="1762"/>
        <v>0</v>
      </c>
      <c r="JG106" s="33">
        <f t="shared" si="1408"/>
        <v>0</v>
      </c>
      <c r="JH106" s="33">
        <f t="shared" si="1763"/>
        <v>0</v>
      </c>
      <c r="JI106" s="33">
        <f t="shared" si="1409"/>
        <v>0</v>
      </c>
      <c r="JJ106" s="33">
        <f t="shared" si="1764"/>
        <v>0</v>
      </c>
      <c r="JK106" s="30"/>
      <c r="JL106" s="31"/>
      <c r="JM106" s="139"/>
      <c r="JN106" s="32">
        <f t="shared" si="1768"/>
        <v>752.6129120140472</v>
      </c>
      <c r="JO106" s="33">
        <f t="shared" si="1410"/>
        <v>870.54735532664847</v>
      </c>
      <c r="JP106" s="33">
        <f t="shared" si="1769"/>
        <v>54.930652676421552</v>
      </c>
      <c r="JQ106" s="33">
        <f t="shared" si="1411"/>
        <v>63.439410775999249</v>
      </c>
      <c r="JR106" s="33">
        <f t="shared" si="1770"/>
        <v>1030.6320718456479</v>
      </c>
      <c r="JS106" s="30">
        <f t="shared" si="1771"/>
        <v>0.73024402458801208</v>
      </c>
      <c r="JT106" s="31">
        <f t="shared" si="1772"/>
        <v>5.3298023782679463E-2</v>
      </c>
      <c r="JU106" s="139">
        <f t="shared" si="1412"/>
        <v>1.1226851025368785</v>
      </c>
      <c r="JV106" s="32">
        <f t="shared" si="1773"/>
        <v>3.2370008413652767</v>
      </c>
      <c r="JW106" s="33">
        <f t="shared" si="1413"/>
        <v>3.7442388732072156</v>
      </c>
      <c r="JX106" s="33">
        <f t="shared" si="1774"/>
        <v>8.7699463443525E-2</v>
      </c>
      <c r="JY106" s="33">
        <f t="shared" si="1414"/>
        <v>0.10128411033092703</v>
      </c>
      <c r="JZ106" s="33">
        <f t="shared" si="1775"/>
        <v>66.635408444999996</v>
      </c>
      <c r="KA106" s="30">
        <f t="shared" si="1776"/>
        <v>4.857778945013979E-2</v>
      </c>
      <c r="KB106" s="31">
        <f t="shared" si="1777"/>
        <v>1.3161090400745574E-3</v>
      </c>
      <c r="KC106" s="139">
        <f t="shared" si="1415"/>
        <v>1.0078160048971445</v>
      </c>
      <c r="KD106" s="32">
        <f t="shared" si="1778"/>
        <v>0.1074592938334088</v>
      </c>
      <c r="KE106" s="33">
        <f t="shared" si="1416"/>
        <v>0.12429816517710396</v>
      </c>
      <c r="KF106" s="33">
        <f t="shared" si="1779"/>
        <v>2.9113747178499999E-3</v>
      </c>
      <c r="KG106" s="33">
        <f t="shared" si="1417"/>
        <v>3.3623466616449649E-3</v>
      </c>
      <c r="KH106" s="33">
        <f t="shared" si="1780"/>
        <v>2.2121075299999999</v>
      </c>
      <c r="KI106" s="30">
        <f t="shared" si="1781"/>
        <v>4.8577789450139797E-2</v>
      </c>
      <c r="KJ106" s="31">
        <f t="shared" si="1782"/>
        <v>1.3161090400745574E-3</v>
      </c>
      <c r="KK106" s="139">
        <f t="shared" si="1783"/>
        <v>1.0078160048971445</v>
      </c>
      <c r="KL106" s="32">
        <f t="shared" si="1784"/>
        <v>97.900018412856824</v>
      </c>
      <c r="KM106" s="33">
        <f t="shared" si="1419"/>
        <v>113.2409512981515</v>
      </c>
      <c r="KN106" s="33">
        <f t="shared" si="1785"/>
        <v>4.3042216273442513</v>
      </c>
      <c r="KO106" s="33">
        <f t="shared" si="1420"/>
        <v>4.970945557419876</v>
      </c>
      <c r="KP106" s="33">
        <f t="shared" si="1786"/>
        <v>127.23724116666274</v>
      </c>
      <c r="KQ106" s="30">
        <f t="shared" si="1787"/>
        <v>0.76942896211197853</v>
      </c>
      <c r="KR106" s="31">
        <f t="shared" si="1788"/>
        <v>3.3828316205837344E-2</v>
      </c>
      <c r="KS106" s="139">
        <f t="shared" si="1421"/>
        <v>1.1258095245432311</v>
      </c>
      <c r="KT106" s="32">
        <f t="shared" si="1789"/>
        <v>92.40441621073856</v>
      </c>
      <c r="KU106" s="33">
        <f t="shared" si="1422"/>
        <v>106.8841882309613</v>
      </c>
      <c r="KV106" s="33">
        <f t="shared" si="1790"/>
        <v>4.0611625071810877</v>
      </c>
      <c r="KW106" s="33">
        <f t="shared" si="1423"/>
        <v>4.6902365795434386</v>
      </c>
      <c r="KX106" s="33">
        <f t="shared" si="1791"/>
        <v>120.71233206887423</v>
      </c>
      <c r="KY106" s="30">
        <f t="shared" si="1792"/>
        <v>0.76549275974567232</v>
      </c>
      <c r="KZ106" s="31">
        <f t="shared" si="1793"/>
        <v>3.3643310816528098E-2</v>
      </c>
      <c r="LA106" s="139">
        <f t="shared" si="1424"/>
        <v>1.1251640642976271</v>
      </c>
      <c r="LB106" s="32">
        <f t="shared" si="1794"/>
        <v>444.13222608760918</v>
      </c>
      <c r="LC106" s="33">
        <f t="shared" si="1425"/>
        <v>513.72774591553753</v>
      </c>
      <c r="LD106" s="33">
        <f t="shared" si="1795"/>
        <v>19.104873460131394</v>
      </c>
      <c r="LE106" s="33">
        <f t="shared" si="1426"/>
        <v>22.064218359105748</v>
      </c>
      <c r="LF106" s="33">
        <f t="shared" si="1796"/>
        <v>1059.1389112873428</v>
      </c>
      <c r="LG106" s="30">
        <f t="shared" si="1797"/>
        <v>0.41933331063040963</v>
      </c>
      <c r="LH106" s="31">
        <f t="shared" si="1798"/>
        <v>1.8038118755272763E-2</v>
      </c>
      <c r="LI106" s="139">
        <f t="shared" si="1427"/>
        <v>1.0685036343709771</v>
      </c>
      <c r="LJ106" s="32">
        <f t="shared" si="1799"/>
        <v>228.36039322151527</v>
      </c>
      <c r="LK106" s="33">
        <f t="shared" si="1428"/>
        <v>264.1444668393267</v>
      </c>
      <c r="LL106" s="33">
        <f t="shared" si="1800"/>
        <v>10.033238023835418</v>
      </c>
      <c r="LM106" s="33">
        <f t="shared" si="1429"/>
        <v>11.587386593727524</v>
      </c>
      <c r="LN106" s="33">
        <f t="shared" si="1801"/>
        <v>304.49264118079071</v>
      </c>
      <c r="LO106" s="30">
        <f t="shared" si="1802"/>
        <v>0.74997015473332118</v>
      </c>
      <c r="LP106" s="31">
        <f t="shared" si="1803"/>
        <v>3.2950674883069644E-2</v>
      </c>
      <c r="LQ106" s="139">
        <f t="shared" si="1430"/>
        <v>1.1226243827860989</v>
      </c>
      <c r="LR106" s="32">
        <f t="shared" si="1804"/>
        <v>4.3436640066666643E-2</v>
      </c>
      <c r="LS106" s="33">
        <f t="shared" si="1431"/>
        <v>5.0243161565113312E-2</v>
      </c>
      <c r="LT106" s="33">
        <f t="shared" si="1805"/>
        <v>1.1768208333333328E-3</v>
      </c>
      <c r="LU106" s="33">
        <f t="shared" si="1432"/>
        <v>1.359110380416666E-3</v>
      </c>
      <c r="LV106" s="33">
        <f t="shared" si="1806"/>
        <v>0.89416666666666633</v>
      </c>
      <c r="LW106" s="30">
        <f t="shared" si="1807"/>
        <v>4.857778945013979E-2</v>
      </c>
      <c r="LX106" s="31">
        <f t="shared" si="1808"/>
        <v>1.3161090400745572E-3</v>
      </c>
      <c r="LY106" s="139">
        <f t="shared" si="1857"/>
        <v>1.0078160048971445</v>
      </c>
      <c r="LZ106" s="32">
        <f t="shared" si="1809"/>
        <v>36.47304099232543</v>
      </c>
      <c r="MA106" s="33">
        <f t="shared" si="1434"/>
        <v>42.188366515822828</v>
      </c>
      <c r="MB106" s="33">
        <f t="shared" si="1810"/>
        <v>0.98815733511874049</v>
      </c>
      <c r="MC106" s="33">
        <f t="shared" si="1435"/>
        <v>1.1412229063286334</v>
      </c>
      <c r="MD106" s="33">
        <f t="shared" si="1811"/>
        <v>750.81735558888818</v>
      </c>
      <c r="ME106" s="30">
        <f t="shared" si="1812"/>
        <v>4.857778089548629E-2</v>
      </c>
      <c r="MF106" s="31">
        <f t="shared" si="1813"/>
        <v>1.3161088083049166E-3</v>
      </c>
      <c r="MG106" s="139">
        <f t="shared" si="1436"/>
        <v>1.0078160035207293</v>
      </c>
      <c r="MH106" s="32">
        <f t="shared" si="1814"/>
        <v>28.381817707032535</v>
      </c>
      <c r="MI106" s="33">
        <f t="shared" si="1437"/>
        <v>32.829248541724539</v>
      </c>
      <c r="MJ106" s="33">
        <f t="shared" si="1815"/>
        <v>0.76894332329208459</v>
      </c>
      <c r="MK106" s="33">
        <f t="shared" si="1438"/>
        <v>0.88805264407002849</v>
      </c>
      <c r="ML106" s="33">
        <f t="shared" si="1816"/>
        <v>584.25502741666764</v>
      </c>
      <c r="MM106" s="30">
        <f t="shared" si="1817"/>
        <v>4.8577789450139797E-2</v>
      </c>
      <c r="MN106" s="31">
        <f t="shared" si="1818"/>
        <v>1.3161090400745574E-3</v>
      </c>
      <c r="MO106" s="139">
        <f t="shared" si="1819"/>
        <v>1.0078160048971445</v>
      </c>
      <c r="MP106" s="34">
        <v>2.7630312114224491</v>
      </c>
      <c r="MQ106" s="35">
        <v>3.1796312114224494</v>
      </c>
      <c r="MR106" s="35">
        <v>2.2313000000000005</v>
      </c>
      <c r="MS106" s="36">
        <v>2.5650000000000004</v>
      </c>
      <c r="MT106" s="34">
        <f t="shared" si="1820"/>
        <v>1.0912658469770584</v>
      </c>
      <c r="MU106" s="35">
        <f t="shared" si="1821"/>
        <v>1.0813931827276015</v>
      </c>
      <c r="MV106" s="35">
        <f t="shared" si="1822"/>
        <v>1.0923021632737868</v>
      </c>
      <c r="MW106" s="36">
        <f t="shared" si="1823"/>
        <v>1.0965952240198431</v>
      </c>
      <c r="MX106" s="41">
        <f t="shared" si="1824"/>
        <v>3.0152015951569666</v>
      </c>
      <c r="MY106" s="271">
        <f t="shared" si="1825"/>
        <v>3.4384315156201417</v>
      </c>
      <c r="MZ106" s="42">
        <f t="shared" si="1826"/>
        <v>2.4372538169128011</v>
      </c>
      <c r="NA106" s="140">
        <f t="shared" si="1827"/>
        <v>2.8127667496108981</v>
      </c>
      <c r="NB106" s="34">
        <f t="shared" si="1828"/>
        <v>1.0912792646603902</v>
      </c>
      <c r="NC106" s="35">
        <f t="shared" si="1829"/>
        <v>1.081287290149876</v>
      </c>
      <c r="ND106" s="35">
        <f t="shared" si="1830"/>
        <v>1.0923159666391991</v>
      </c>
      <c r="NE106" s="141">
        <f t="shared" si="1831"/>
        <v>1.0966048570064417</v>
      </c>
      <c r="NF106" s="37">
        <f t="shared" si="1832"/>
        <v>3.0152386686347974</v>
      </c>
      <c r="NG106" s="38">
        <f t="shared" si="1833"/>
        <v>3.4380948162749476</v>
      </c>
      <c r="NH106" s="38">
        <f t="shared" si="1834"/>
        <v>2.4372846163620454</v>
      </c>
      <c r="NI106" s="39">
        <f t="shared" si="1835"/>
        <v>2.8127914582215232</v>
      </c>
      <c r="NJ106" s="118">
        <f t="shared" si="1836"/>
        <v>-3.7073477830773527E-5</v>
      </c>
      <c r="NK106" s="118">
        <f t="shared" si="1837"/>
        <v>3.3669934519409139E-4</v>
      </c>
      <c r="NL106" s="118">
        <f t="shared" si="1838"/>
        <v>-3.0799449244334198E-5</v>
      </c>
      <c r="NM106" s="118">
        <f t="shared" si="1839"/>
        <v>-2.4708610625090444E-5</v>
      </c>
      <c r="NN106" s="119">
        <f t="shared" si="1840"/>
        <v>0.37550684185947797</v>
      </c>
      <c r="NO106" s="120">
        <f t="shared" si="1841"/>
        <v>0.75051476626527458</v>
      </c>
      <c r="NP106" s="120">
        <f t="shared" si="1858"/>
        <v>0.20244721041327399</v>
      </c>
      <c r="NQ106" s="120">
        <f t="shared" si="1843"/>
        <v>1.813026444926065E-2</v>
      </c>
      <c r="NR106" s="120">
        <f>R106*JE106+0.003</f>
        <v>0.12756605820528705</v>
      </c>
      <c r="NS106" s="120">
        <f t="shared" si="1844"/>
        <v>0</v>
      </c>
      <c r="NT106" s="120">
        <f t="shared" si="1845"/>
        <v>0.51755783226950103</v>
      </c>
      <c r="NU106" s="120">
        <f t="shared" si="1846"/>
        <v>3.0032916945934907E-2</v>
      </c>
      <c r="NV106" s="120">
        <f t="shared" si="1847"/>
        <v>1.0078160048971445E-3</v>
      </c>
      <c r="NW106" s="120">
        <f t="shared" si="1848"/>
        <v>6.3945980994055532E-2</v>
      </c>
      <c r="NX106" s="120">
        <f t="shared" si="1849"/>
        <v>6.0646343065642101E-2</v>
      </c>
      <c r="NY106" s="120">
        <f t="shared" si="1850"/>
        <v>0.50497481760372376</v>
      </c>
      <c r="NZ106" s="120">
        <f t="shared" si="1851"/>
        <v>0.15245239118235224</v>
      </c>
      <c r="OA106" s="120">
        <f t="shared" si="1852"/>
        <v>4.0312640195885782E-4</v>
      </c>
      <c r="OB106" s="120">
        <f t="shared" si="1853"/>
        <v>0.33761836117944433</v>
      </c>
      <c r="OC106" s="121">
        <f t="shared" si="1854"/>
        <v>0.29529008943486335</v>
      </c>
      <c r="OD106" s="4"/>
      <c r="OE106" s="4">
        <f t="shared" si="1441"/>
        <v>9577.3528556315996</v>
      </c>
      <c r="OF106" s="4"/>
      <c r="OG106" s="4"/>
      <c r="OH106" s="4">
        <f t="shared" si="1442"/>
        <v>0</v>
      </c>
      <c r="OI106" s="4"/>
      <c r="OJ106" s="583">
        <f t="shared" si="1443"/>
        <v>8636.308437783111</v>
      </c>
      <c r="OK106" s="284">
        <f t="shared" si="1444"/>
        <v>289.20780000000002</v>
      </c>
      <c r="OL106" s="584">
        <f t="shared" si="1859"/>
        <v>3.3487432979436058E-2</v>
      </c>
      <c r="OM106" s="585">
        <f t="shared" si="1672"/>
        <v>717.05</v>
      </c>
      <c r="ON106" s="284">
        <f t="shared" si="1860"/>
        <v>752.90250000000003</v>
      </c>
      <c r="OO106" s="33">
        <f t="shared" si="1861"/>
        <v>2.6033270886884794</v>
      </c>
      <c r="OP106" s="586">
        <f t="shared" si="1688"/>
        <v>5.3691308426569787E-2</v>
      </c>
      <c r="OQ106" s="33">
        <f t="shared" si="1445"/>
        <v>0.18461388700879899</v>
      </c>
      <c r="OR106" s="39">
        <f t="shared" si="1446"/>
        <v>0.31217994521408604</v>
      </c>
      <c r="OS106" s="587"/>
      <c r="OT106" s="284">
        <f t="shared" si="1487"/>
        <v>0</v>
      </c>
      <c r="OU106" s="584"/>
      <c r="OV106" s="585">
        <f t="shared" si="1674"/>
        <v>0</v>
      </c>
      <c r="OW106" s="284">
        <f t="shared" si="1864"/>
        <v>0</v>
      </c>
      <c r="OX106" s="33"/>
      <c r="OY106" s="33"/>
      <c r="OZ106" s="33"/>
      <c r="PA106" s="588"/>
      <c r="PB106" s="32">
        <f t="shared" si="1447"/>
        <v>3.4384315156201417</v>
      </c>
      <c r="PC106" s="589">
        <f t="shared" si="1448"/>
        <v>1.0536913084265698</v>
      </c>
      <c r="PD106" s="590">
        <f t="shared" si="1474"/>
        <v>3.6230454026289407</v>
      </c>
      <c r="PE106" s="591">
        <f t="shared" si="1450"/>
        <v>0.37550684185947797</v>
      </c>
      <c r="PF106" s="592">
        <f t="shared" si="1451"/>
        <v>0.75051476626527458</v>
      </c>
      <c r="PG106" s="592">
        <f t="shared" si="1452"/>
        <v>0.20244721041327399</v>
      </c>
      <c r="PH106" s="592">
        <f t="shared" si="1453"/>
        <v>1.813026444926065E-2</v>
      </c>
      <c r="PI106" s="593">
        <f t="shared" si="1475"/>
        <v>0.31217994521408604</v>
      </c>
      <c r="PJ106" s="593">
        <f t="shared" si="1476"/>
        <v>0</v>
      </c>
      <c r="PK106" s="592">
        <f t="shared" si="1454"/>
        <v>0.51755783226950103</v>
      </c>
      <c r="PL106" s="592">
        <f t="shared" si="1455"/>
        <v>3.0032916945934907E-2</v>
      </c>
      <c r="PM106" s="592">
        <f t="shared" si="1456"/>
        <v>1.0078160048971445E-3</v>
      </c>
      <c r="PN106" s="592">
        <f t="shared" si="1457"/>
        <v>6.3945980994055532E-2</v>
      </c>
      <c r="PO106" s="592">
        <f t="shared" si="1458"/>
        <v>6.0646343065642101E-2</v>
      </c>
      <c r="PP106" s="592">
        <f t="shared" si="1459"/>
        <v>0.50497481760372376</v>
      </c>
      <c r="PQ106" s="592">
        <f t="shared" si="1460"/>
        <v>0.15245239118235224</v>
      </c>
      <c r="PR106" s="592">
        <f t="shared" si="1461"/>
        <v>4.0312640195885782E-4</v>
      </c>
      <c r="PS106" s="592">
        <f t="shared" si="1462"/>
        <v>0.33761836117944433</v>
      </c>
      <c r="PT106" s="594">
        <f t="shared" si="1463"/>
        <v>0.29529008943486335</v>
      </c>
      <c r="PU106" s="334"/>
      <c r="PV106" s="310">
        <f t="shared" si="1477"/>
        <v>3.6227087032837471</v>
      </c>
      <c r="PW106" s="281">
        <f t="shared" si="1478"/>
        <v>3.366993451936473E-4</v>
      </c>
      <c r="PX106" s="4"/>
      <c r="QA106" s="133">
        <f t="shared" si="1479"/>
        <v>320.40766839421951</v>
      </c>
      <c r="QB106" s="323">
        <f t="shared" si="1480"/>
        <v>0</v>
      </c>
      <c r="QC106" s="258"/>
      <c r="QD106" s="323">
        <v>0</v>
      </c>
      <c r="QF106" s="133">
        <f t="shared" si="1464"/>
        <v>784.10236839421998</v>
      </c>
      <c r="QH106" s="133">
        <f t="shared" si="1481"/>
        <v>0</v>
      </c>
      <c r="QJ106" s="390">
        <f>'лист 1'!E177</f>
        <v>717.05</v>
      </c>
      <c r="QK106" s="390">
        <f>'лист 1'!F177</f>
        <v>0</v>
      </c>
      <c r="QM106" s="389">
        <f t="shared" si="1482"/>
        <v>0</v>
      </c>
      <c r="QN106" s="389">
        <f t="shared" si="1483"/>
        <v>0</v>
      </c>
      <c r="QP106" s="4">
        <f t="shared" si="1484"/>
        <v>8636.308437783111</v>
      </c>
      <c r="QQ106" s="4">
        <f t="shared" si="1485"/>
        <v>9100.003137783111</v>
      </c>
      <c r="QS106" s="395">
        <f t="shared" si="1486"/>
        <v>11.07683322052794</v>
      </c>
      <c r="QU106" s="5">
        <v>2</v>
      </c>
    </row>
    <row r="107" spans="1:463" ht="15.05" customHeight="1" x14ac:dyDescent="0.3">
      <c r="A107" s="452">
        <f t="shared" si="1676"/>
        <v>95</v>
      </c>
      <c r="B107" s="25" t="s">
        <v>578</v>
      </c>
      <c r="C107" s="26">
        <v>10</v>
      </c>
      <c r="D107" s="256">
        <v>4397.8</v>
      </c>
      <c r="E107" s="27">
        <v>4397.8</v>
      </c>
      <c r="F107" s="28">
        <v>346.9</v>
      </c>
      <c r="G107" s="311">
        <f t="shared" si="1465"/>
        <v>4050.9</v>
      </c>
      <c r="H107" s="27"/>
      <c r="I107" s="257"/>
      <c r="J107" s="32">
        <v>3.5116362332005679</v>
      </c>
      <c r="K107" s="33">
        <v>4.009536233200568</v>
      </c>
      <c r="L107" s="33">
        <v>2.7169999999999996</v>
      </c>
      <c r="M107" s="122">
        <v>3.1747999999999994</v>
      </c>
      <c r="N107" s="1">
        <v>0.45779999999999998</v>
      </c>
      <c r="O107" s="2">
        <v>0.61519999999999997</v>
      </c>
      <c r="P107" s="2">
        <v>0.33683623320056832</v>
      </c>
      <c r="Q107" s="2">
        <v>1.5800000000000002E-2</v>
      </c>
      <c r="R107" s="2">
        <v>0.23749999999999999</v>
      </c>
      <c r="S107" s="2">
        <v>0</v>
      </c>
      <c r="T107" s="2">
        <v>0.6623</v>
      </c>
      <c r="U107" s="2">
        <v>2.5899999999999999E-2</v>
      </c>
      <c r="V107" s="2">
        <v>8.0000000000000004E-4</v>
      </c>
      <c r="W107" s="2">
        <v>4.1599999999999998E-2</v>
      </c>
      <c r="X107" s="2">
        <v>7.2800000000000004E-2</v>
      </c>
      <c r="Y107" s="2">
        <v>0.71540000000000004</v>
      </c>
      <c r="Z107" s="2">
        <v>0.14399999999999999</v>
      </c>
      <c r="AA107" s="2">
        <v>2.0000000000000001E-4</v>
      </c>
      <c r="AB107" s="2">
        <v>0.42299999999999999</v>
      </c>
      <c r="AC107" s="3">
        <v>0.26040000000000002</v>
      </c>
      <c r="AD107" s="123">
        <v>776.25</v>
      </c>
      <c r="AE107" s="60">
        <v>170.77500000000001</v>
      </c>
      <c r="AF107" s="60">
        <v>522.45739125</v>
      </c>
      <c r="AG107" s="60">
        <f t="shared" si="1344"/>
        <v>51.709697841577501</v>
      </c>
      <c r="AH107" s="60">
        <f t="shared" si="1345"/>
        <v>163.49781601777499</v>
      </c>
      <c r="AI107" s="60">
        <v>19.745114980166701</v>
      </c>
      <c r="AJ107" s="60">
        <v>108.71360804906035</v>
      </c>
      <c r="AK107" s="60">
        <f t="shared" si="1346"/>
        <v>2.1030647477090727</v>
      </c>
      <c r="AL107" s="60">
        <f t="shared" si="1347"/>
        <v>63.626595955657457</v>
      </c>
      <c r="AM107" s="60">
        <v>79.897055713961365</v>
      </c>
      <c r="AN107" s="124">
        <v>2013.4058039918261</v>
      </c>
      <c r="AO107" s="123">
        <v>1007.76</v>
      </c>
      <c r="AP107" s="60">
        <v>221.7072</v>
      </c>
      <c r="AQ107" s="60">
        <v>678.27589128</v>
      </c>
      <c r="AR107" s="60">
        <f t="shared" si="1348"/>
        <v>67.13167806354673</v>
      </c>
      <c r="AS107" s="60">
        <f t="shared" si="1349"/>
        <v>212.2596574171632</v>
      </c>
      <c r="AT107" s="125">
        <v>93.482197247641693</v>
      </c>
      <c r="AU107" s="126">
        <v>13.866516593778236</v>
      </c>
      <c r="AV107" s="60">
        <v>146.08944606251782</v>
      </c>
      <c r="AW107" s="60">
        <f t="shared" si="1350"/>
        <v>2.8261003340794075</v>
      </c>
      <c r="AX107" s="60">
        <f t="shared" si="1351"/>
        <v>85.501477918117686</v>
      </c>
      <c r="AY107" s="60">
        <v>107.36573672950797</v>
      </c>
      <c r="AZ107" s="124">
        <v>2705.6165655836007</v>
      </c>
      <c r="BA107" s="127">
        <v>188</v>
      </c>
      <c r="BB107" s="60">
        <v>958.26733333333334</v>
      </c>
      <c r="BC107" s="60">
        <v>99.933576029763188</v>
      </c>
      <c r="BD107" s="61">
        <v>79.946860823810553</v>
      </c>
      <c r="BE107" s="61">
        <v>19.986715205952635</v>
      </c>
      <c r="BF107" s="60">
        <v>37.475097499999997</v>
      </c>
      <c r="BG107" s="61">
        <v>29.980077999999999</v>
      </c>
      <c r="BH107" s="61">
        <v>7.4950194999999979</v>
      </c>
      <c r="BI107" s="60">
        <v>79.984348501006039</v>
      </c>
      <c r="BJ107" s="61">
        <f t="shared" si="1352"/>
        <v>46.812279678486803</v>
      </c>
      <c r="BK107" s="60">
        <f t="shared" si="1353"/>
        <v>1.5472972217519618</v>
      </c>
      <c r="BL107" s="60">
        <v>58.783017768205127</v>
      </c>
      <c r="BM107" s="124">
        <v>1481.3320477587692</v>
      </c>
      <c r="BN107" s="123">
        <v>25.42</v>
      </c>
      <c r="BO107" s="60">
        <v>5.5924000000000005</v>
      </c>
      <c r="BP107" s="60">
        <v>17.109007260000002</v>
      </c>
      <c r="BQ107" s="60">
        <f t="shared" si="1354"/>
        <v>1.6933468845512403</v>
      </c>
      <c r="BR107" s="60">
        <f t="shared" si="1355"/>
        <v>5.3540927319444007</v>
      </c>
      <c r="BS107" s="60">
        <v>3.4302991221166699</v>
      </c>
      <c r="BT107" s="60">
        <v>3.763274565894517</v>
      </c>
      <c r="BU107" s="60">
        <f t="shared" si="1356"/>
        <v>7.280054647722943E-2</v>
      </c>
      <c r="BV107" s="60">
        <f t="shared" si="1357"/>
        <v>2.2025241786319523</v>
      </c>
      <c r="BW107" s="60">
        <v>2.7657490474005599</v>
      </c>
      <c r="BX107" s="124">
        <v>69.696875994494107</v>
      </c>
      <c r="BY107" s="59">
        <v>711.7</v>
      </c>
      <c r="BZ107" s="60">
        <v>51.954099999999997</v>
      </c>
      <c r="CA107" s="61">
        <f t="shared" si="1358"/>
        <v>30.407072198799998</v>
      </c>
      <c r="CB107" s="61">
        <f t="shared" si="1359"/>
        <v>1.0050520645000001</v>
      </c>
      <c r="CC107" s="60">
        <v>38.182704999999999</v>
      </c>
      <c r="CD107" s="62">
        <v>962.2041660000001</v>
      </c>
      <c r="CE107" s="123"/>
      <c r="CF107" s="60">
        <v>0</v>
      </c>
      <c r="CG107" s="61">
        <f t="shared" si="1360"/>
        <v>0</v>
      </c>
      <c r="CH107" s="61">
        <f t="shared" si="1361"/>
        <v>0</v>
      </c>
      <c r="CI107" s="60">
        <v>0</v>
      </c>
      <c r="CJ107" s="124">
        <v>0</v>
      </c>
      <c r="CK107" s="128">
        <v>1078.8974008342266</v>
      </c>
      <c r="CL107" s="129">
        <v>237.35742818352983</v>
      </c>
      <c r="CM107" s="129">
        <v>108.42494378211299</v>
      </c>
      <c r="CN107" s="130">
        <v>69.930921425692972</v>
      </c>
      <c r="CO107" s="131">
        <f t="shared" ref="CO107:CO112" si="1868">CN107*0.48745</f>
        <v>34.08782764895404</v>
      </c>
      <c r="CP107" s="129">
        <v>726.14900355367865</v>
      </c>
      <c r="CQ107" s="131">
        <f t="shared" si="1362"/>
        <v>71.869871477721802</v>
      </c>
      <c r="CR107" s="129">
        <v>227.2410691720882</v>
      </c>
      <c r="CS107" s="129">
        <v>157.01094807401896</v>
      </c>
      <c r="CT107" s="131">
        <f t="shared" si="1363"/>
        <v>3.0373767904918969</v>
      </c>
      <c r="CU107" s="131">
        <f t="shared" si="1364"/>
        <v>91.893483557384926</v>
      </c>
      <c r="CV107" s="129">
        <f t="shared" ref="CV107:CV112" si="1869">CK107+CL107+CM107+CP107+CS107</f>
        <v>2307.839724427567</v>
      </c>
      <c r="CW107" s="124">
        <f t="shared" ref="CW107:CW112" si="1870">CV107*1.05*1.2</f>
        <v>2907.8780527787344</v>
      </c>
      <c r="CX107" s="123">
        <v>84.489800000000002</v>
      </c>
      <c r="CY107" s="60">
        <v>6.1677553999999999</v>
      </c>
      <c r="CZ107" s="60">
        <f t="shared" si="1365"/>
        <v>0.119315228213</v>
      </c>
      <c r="DA107" s="60">
        <f t="shared" si="1366"/>
        <v>3.6097898674472</v>
      </c>
      <c r="DB107" s="60">
        <v>4.5328777699999998</v>
      </c>
      <c r="DC107" s="124">
        <v>114.228519804</v>
      </c>
      <c r="DD107" s="123">
        <v>2.7724000000000002</v>
      </c>
      <c r="DE107" s="60">
        <v>0.20238519999999999</v>
      </c>
      <c r="DF107" s="60">
        <f t="shared" si="1367"/>
        <v>3.9151416940000003E-3</v>
      </c>
      <c r="DG107" s="60">
        <f t="shared" si="1368"/>
        <v>0.1184495812336</v>
      </c>
      <c r="DH107" s="60">
        <v>0.14873926000000001</v>
      </c>
      <c r="DI107" s="124">
        <v>3.7482293520000005</v>
      </c>
      <c r="DJ107" s="59">
        <v>71.009621398264002</v>
      </c>
      <c r="DK107" s="60">
        <v>15.62211670761808</v>
      </c>
      <c r="DL107" s="60">
        <v>1.167452119011656</v>
      </c>
      <c r="DM107" s="60">
        <v>47.793238710965781</v>
      </c>
      <c r="DN107" s="60">
        <f t="shared" si="1369"/>
        <v>4.7302880081791274</v>
      </c>
      <c r="DO107" s="60">
        <f t="shared" si="1370"/>
        <v>14.956416122209632</v>
      </c>
      <c r="DP107" s="60">
        <v>9.8982473123177446</v>
      </c>
      <c r="DQ107" s="60">
        <f t="shared" si="1371"/>
        <v>0.19148159425678679</v>
      </c>
      <c r="DR107" s="60">
        <f t="shared" si="1372"/>
        <v>5.7931274079855815</v>
      </c>
      <c r="DS107" s="60">
        <v>7.2745338124088637</v>
      </c>
      <c r="DT107" s="62">
        <v>183.31825207270336</v>
      </c>
      <c r="DU107" s="123">
        <v>123.37</v>
      </c>
      <c r="DV107" s="60">
        <v>27.141400000000001</v>
      </c>
      <c r="DW107" s="60">
        <v>83.034548610000002</v>
      </c>
      <c r="DX107" s="60">
        <f t="shared" si="1373"/>
        <v>8.2182614141261414</v>
      </c>
      <c r="DY107" s="60">
        <f t="shared" si="1374"/>
        <v>25.9848316420134</v>
      </c>
      <c r="DZ107" s="60">
        <v>2.4218500211666698</v>
      </c>
      <c r="EA107" s="60">
        <v>1.14196079075</v>
      </c>
      <c r="EB107" s="60"/>
      <c r="EC107" s="60">
        <v>17.309012437799918</v>
      </c>
      <c r="ED107" s="60">
        <f t="shared" si="1375"/>
        <v>0.33484284560923944</v>
      </c>
      <c r="EE107" s="60">
        <f t="shared" si="1376"/>
        <v>10.130411091446282</v>
      </c>
      <c r="EF107" s="60">
        <v>12.720938592985831</v>
      </c>
      <c r="EG107" s="124">
        <v>320.5676525432429</v>
      </c>
      <c r="EH107" s="128">
        <v>718.45085877142901</v>
      </c>
      <c r="EI107" s="129">
        <v>158.05918892971437</v>
      </c>
      <c r="EJ107" s="129">
        <v>967.12922970561146</v>
      </c>
      <c r="EK107" s="129">
        <v>483.55265399868631</v>
      </c>
      <c r="EL107" s="129">
        <f t="shared" si="1377"/>
        <v>47.85914037686598</v>
      </c>
      <c r="EM107" s="129">
        <v>151.32296754234889</v>
      </c>
      <c r="EN107" s="129">
        <v>169.88595834343764</v>
      </c>
      <c r="EO107" s="129">
        <f t="shared" si="1378"/>
        <v>3.2864438641538012</v>
      </c>
      <c r="EP107" s="129">
        <f t="shared" si="1379"/>
        <v>99.428815067747067</v>
      </c>
      <c r="EQ107" s="129">
        <v>2497.077889748879</v>
      </c>
      <c r="ER107" s="124">
        <v>3146.3181410835873</v>
      </c>
      <c r="ES107" s="123">
        <v>237.57</v>
      </c>
      <c r="ET107" s="60">
        <v>52.2654</v>
      </c>
      <c r="EU107" s="60">
        <v>159.89720120999999</v>
      </c>
      <c r="EV107" s="60">
        <f t="shared" si="1380"/>
        <v>15.82566559255854</v>
      </c>
      <c r="EW107" s="60">
        <f t="shared" si="1381"/>
        <v>50.038230146657398</v>
      </c>
      <c r="EX107" s="60">
        <v>18.60340099415</v>
      </c>
      <c r="EY107" s="60">
        <v>34.188528160902997</v>
      </c>
      <c r="EZ107" s="60">
        <f t="shared" si="1382"/>
        <v>0.66137707727266848</v>
      </c>
      <c r="FA107" s="60">
        <f t="shared" si="1383"/>
        <v>20.009451499675375</v>
      </c>
      <c r="FB107" s="60">
        <v>25.1262265182527</v>
      </c>
      <c r="FC107" s="124">
        <v>633.18090825996683</v>
      </c>
      <c r="FD107" s="123">
        <v>0.83333333333333293</v>
      </c>
      <c r="FE107" s="60">
        <v>6.0833333333333302E-2</v>
      </c>
      <c r="FF107" s="60">
        <f t="shared" si="1384"/>
        <v>1.1768208333333328E-3</v>
      </c>
      <c r="FG107" s="60">
        <f t="shared" si="1385"/>
        <v>3.5603803333333316E-2</v>
      </c>
      <c r="FH107" s="60">
        <v>4.4708333333333301E-2</v>
      </c>
      <c r="FI107" s="124">
        <v>1.1266499999999995</v>
      </c>
      <c r="FJ107" s="123">
        <v>1375.9305583333301</v>
      </c>
      <c r="FK107" s="60">
        <v>100.44293075833301</v>
      </c>
      <c r="FL107" s="60">
        <f t="shared" si="1386"/>
        <v>1.9430684955199522</v>
      </c>
      <c r="FM107" s="60">
        <f t="shared" si="1387"/>
        <v>58.786033199068044</v>
      </c>
      <c r="FN107" s="60">
        <v>73.8185</v>
      </c>
      <c r="FO107" s="124">
        <v>1860.2303869099956</v>
      </c>
      <c r="FP107" s="123">
        <v>780.15175000000011</v>
      </c>
      <c r="FQ107" s="60">
        <v>56.951077750000003</v>
      </c>
      <c r="FR107" s="60">
        <f t="shared" si="1388"/>
        <v>1.1017185990737501</v>
      </c>
      <c r="FS107" s="60">
        <f t="shared" si="1389"/>
        <v>33.331643372587003</v>
      </c>
      <c r="FT107" s="60">
        <v>41.855141387499998</v>
      </c>
      <c r="FU107" s="62">
        <v>1054.749562965</v>
      </c>
      <c r="FV107" s="132">
        <f t="shared" ref="FV107:FV112" si="1871">AD107+AE107+AO107+AP107+BN107+BO107+CK107+CL107+DJ107+DK107+DU107+DV107+EH107+EI107+ES107+ET107</f>
        <v>4927.2480148247823</v>
      </c>
      <c r="FW107" s="133">
        <f t="shared" ref="FW107:FW112" si="1872">AI107+AT107-AU107+BE107+BH107+BS107+CM107-CO107+DL107+DZ107+EA107+EB107+EJ107+EX107+FD107</f>
        <v>1195.9071725592814</v>
      </c>
      <c r="FX107" s="133">
        <f t="shared" ref="FX107:FX112" si="1873">AU107+BD107+BG107+CO107</f>
        <v>157.88128306654281</v>
      </c>
      <c r="FY107" s="133">
        <f t="shared" ref="FY107:FY112" si="1874">BB107</f>
        <v>958.26733333333334</v>
      </c>
      <c r="FZ107" s="133">
        <f t="shared" ref="FZ107:FZ112" si="1875">BY107</f>
        <v>711.7</v>
      </c>
      <c r="GA107" s="133">
        <f t="shared" ref="GA107:GA112" si="1876">CE107</f>
        <v>0</v>
      </c>
      <c r="GB107" s="133">
        <f t="shared" ref="GB107:GB112" si="1877">CX107</f>
        <v>84.489800000000002</v>
      </c>
      <c r="GC107" s="133">
        <f t="shared" ref="GC107:GC112" si="1878">DD107</f>
        <v>2.7724000000000002</v>
      </c>
      <c r="GD107" s="133">
        <f t="shared" ref="GD107:GD112" si="1879">FJ107</f>
        <v>1375.9305583333301</v>
      </c>
      <c r="GE107" s="133">
        <f t="shared" ref="GE107:GE112" si="1880">FP107</f>
        <v>780.15175000000011</v>
      </c>
      <c r="GF107" s="133">
        <f t="shared" ref="GF107:GF112" si="1881">AF107+AQ107+BP107+CP107+DM107+DW107+EK107+EU107</f>
        <v>2718.2689358733305</v>
      </c>
      <c r="GG107" s="134">
        <f t="shared" ref="GG107:GG112" si="1882">(AH107+AS107+BR107+CR107+DO107+DY107+EM107+EW107)*1.22</f>
        <v>1037.7991985664842</v>
      </c>
      <c r="GH107" s="134">
        <f t="shared" ref="GH107:GH112" si="1883">AG107+AR107+BQ107+CQ107+DN107+DX107+EL107+EV107</f>
        <v>269.03794965912704</v>
      </c>
      <c r="GI107" s="133">
        <f t="shared" ref="GI107:GI112" si="1884">AJ107+AV107+BI107+BT107+BZ107+CF107+CS107+CY107+DE107+DP107+EC107+EN107+EY107+FE107+FK107+FQ107</f>
        <v>942.62245394862225</v>
      </c>
      <c r="GJ107" s="134">
        <f t="shared" ref="GJ107:GJ112" si="1885">(AL107+AX107+BJ107+BV107+CA107+CG107+CU107+DA107+DG107+DR107+EE107+EP107+FA107+FG107+FM107+FS107)*1.22</f>
        <v>673.05784522067484</v>
      </c>
      <c r="GK107" s="135">
        <f t="shared" ref="GK107:GK112" si="1886">AK107+AW107+BK107+BU107+CB107+CH107+CT107+CZ107+DF107+DQ107+ED107+EO107+EZ107+FF107+FL107+FR107</f>
        <v>18.235031371636101</v>
      </c>
      <c r="GL107" s="132">
        <f t="shared" ref="GL107:GL112" si="1887">FV107+FW107+FX107+FY107+FZ107+GA107+GB107+GC107+GD107+GE107+GF107+GI107</f>
        <v>13855.239701939225</v>
      </c>
      <c r="GM107" s="136">
        <f t="shared" ref="GM107:GM112" si="1888">GL107*1.05*1.2</f>
        <v>17457.602024443422</v>
      </c>
      <c r="GN107" s="114">
        <f t="shared" ref="GN107:GN112" si="1889">GM107-CD107-CJ107-FU107</f>
        <v>15440.648295478422</v>
      </c>
      <c r="GO107" s="115">
        <f t="shared" ref="GO107:GO112" si="1890">GU107-CA107*1.22*1.05*1.2-CG107*1.22*1.05*1.2-FS107*1.22*1.05*1.2</f>
        <v>8266.0332202747086</v>
      </c>
      <c r="GP107" s="115">
        <f t="shared" ref="GP107:GP112" si="1891">GV107-CB107*1.05*1.2-CH107*1.05*1.2-FR107*1.05*1.2</f>
        <v>558.23984172650262</v>
      </c>
      <c r="GQ107" s="30">
        <f t="shared" ref="GQ107:GQ112" si="1892">GO107/GN107</f>
        <v>0.53534236789107492</v>
      </c>
      <c r="GR107" s="31">
        <f t="shared" ref="GR107:GR112" si="1893">GP107/GN107</f>
        <v>3.6153912131395113E-2</v>
      </c>
      <c r="GS107" s="137">
        <f t="shared" si="1390"/>
        <v>1.0894883900376846</v>
      </c>
      <c r="GT107" s="116">
        <f t="shared" ref="GT107:GT109" si="1894">GM107</f>
        <v>17457.602024443422</v>
      </c>
      <c r="GU107" s="115">
        <f t="shared" si="1720"/>
        <v>8364.0123738510447</v>
      </c>
      <c r="GV107" s="115">
        <f t="shared" si="1721"/>
        <v>560.89437276260549</v>
      </c>
      <c r="GW107" s="24">
        <f t="shared" ref="GW107:GW112" si="1895">GU107/GT107</f>
        <v>0.47910431009597398</v>
      </c>
      <c r="GX107" s="117">
        <f t="shared" ref="GX107:GX112" si="1896">GV107/GT107</f>
        <v>3.2128947147338112E-2</v>
      </c>
      <c r="GY107" s="137">
        <f t="shared" si="1391"/>
        <v>1.0800524193051617</v>
      </c>
      <c r="GZ107" s="114">
        <f t="shared" ref="GZ107:GZ112" si="1897">GN107-AN107-BM107</f>
        <v>11945.910443727827</v>
      </c>
      <c r="HA107" s="115">
        <f t="shared" ref="HA107:HA112" si="1898">GO107-(AD107+AE107+AH107*1.22+AL107*1.22+BJ107*1.22)*1.05*1.2</f>
        <v>6651.6862378673786</v>
      </c>
      <c r="HB107" s="115">
        <f t="shared" ref="HB107:HB112" si="1899">GP107-(AG107+AK107+BD107+BG107+BK107)*1.05*1.2</f>
        <v>349.97822344659278</v>
      </c>
      <c r="HC107" s="30">
        <f t="shared" ref="HC107:HC113" si="1900">HA107/GZ107</f>
        <v>0.55681701861073563</v>
      </c>
      <c r="HD107" s="31">
        <f t="shared" ref="HD107:HD113" si="1901">HB107/GZ107</f>
        <v>2.9296906677410094E-2</v>
      </c>
      <c r="HE107" s="137">
        <f t="shared" si="1392"/>
        <v>1.0917913176606331</v>
      </c>
      <c r="HF107" s="114">
        <f t="shared" ref="HF107:HF112" si="1902">GZ107+AN107</f>
        <v>13959.316247719653</v>
      </c>
      <c r="HG107" s="115">
        <f t="shared" ref="HG107:HG112" si="1903">HA107+(AD107+AE107+AH107*1.22+AL107*1.22)*1.05*1.2</f>
        <v>8194.0733839529385</v>
      </c>
      <c r="HH107" s="115">
        <f t="shared" ref="HH107:HH112" si="1904">HB107+(AG107+AK107)*1.05*1.2</f>
        <v>417.78230430909389</v>
      </c>
      <c r="HI107" s="30">
        <f t="shared" ref="HI107:HI113" si="1905">HG107/HF107</f>
        <v>0.58699675818946329</v>
      </c>
      <c r="HJ107" s="31">
        <f t="shared" ref="HJ107:HJ113" si="1906">HH107/HF107</f>
        <v>2.9928565045393353E-2</v>
      </c>
      <c r="HK107" s="138">
        <f t="shared" si="1393"/>
        <v>1.0966183267338203</v>
      </c>
      <c r="HL107" s="29">
        <f t="shared" ref="HL107:HL112" si="1907">J107*GS107</f>
        <v>3.8258869061076859</v>
      </c>
      <c r="HM107" s="30">
        <f t="shared" ref="HM107:HM112" si="1908">K107*GY107</f>
        <v>4.3305093089599787</v>
      </c>
      <c r="HN107" s="30">
        <f t="shared" ref="HN107:HN112" si="1909">L107*HE107</f>
        <v>2.9663970100839396</v>
      </c>
      <c r="HO107" s="31">
        <f t="shared" ref="HO107:HO112" si="1910">M107*HK107</f>
        <v>3.4815438637145322</v>
      </c>
      <c r="HR107" s="32">
        <f t="shared" ref="HR107:HR112" si="1911">AD107+AE107+AH107*1.22+AL107*1.22</f>
        <v>1224.1167826075875</v>
      </c>
      <c r="HS107" s="33">
        <f t="shared" si="1394"/>
        <v>1415.9358824421965</v>
      </c>
      <c r="HT107" s="33">
        <f t="shared" ref="HT107:HT112" si="1912">AG107+AK107</f>
        <v>53.812762589286571</v>
      </c>
      <c r="HU107" s="33">
        <f t="shared" si="1395"/>
        <v>62.148359514367066</v>
      </c>
      <c r="HV107" s="33">
        <f t="shared" ref="HV107:HV112" si="1913">AN107/1.05/1.2</f>
        <v>1597.9411142792271</v>
      </c>
      <c r="HW107" s="30">
        <f t="shared" ref="HW107:HW113" si="1914">HR107/HV107</f>
        <v>0.76605875627634867</v>
      </c>
      <c r="HX107" s="31">
        <f t="shared" ref="HX107:HX113" si="1915">HT107/HV107</f>
        <v>3.3676311416243609E-2</v>
      </c>
      <c r="HY107" s="139">
        <f t="shared" si="1396"/>
        <v>1.1252578677468801</v>
      </c>
      <c r="HZ107" s="32">
        <f t="shared" ref="HZ107:HZ112" si="1916">AO107+AP107+AS107*1.22+AX107*1.22</f>
        <v>1592.7357851090428</v>
      </c>
      <c r="IA107" s="33">
        <f t="shared" si="1397"/>
        <v>1842.3174826356299</v>
      </c>
      <c r="IB107" s="33">
        <f t="shared" ref="IB107:IB112" si="1917">AR107+AU107+AW107</f>
        <v>83.824294991404386</v>
      </c>
      <c r="IC107" s="33">
        <f t="shared" si="1398"/>
        <v>96.808678285572924</v>
      </c>
      <c r="ID107" s="33">
        <f t="shared" ref="ID107:ID112" si="1918">AZ107/1.05/1.2</f>
        <v>2147.3147345901593</v>
      </c>
      <c r="IE107" s="30">
        <f t="shared" ref="IE107:IE112" si="1919">HZ107/ID107</f>
        <v>0.74173373816718835</v>
      </c>
      <c r="IF107" s="31">
        <f t="shared" ref="IF107:IF112" si="1920">IB107/ID107</f>
        <v>3.903679960888605E-2</v>
      </c>
      <c r="IG107" s="139">
        <f t="shared" si="1399"/>
        <v>1.1222764770302149</v>
      </c>
      <c r="IH107" s="32">
        <f t="shared" ref="IH107:IH112" si="1921">BJ107*1.22</f>
        <v>57.110981207753902</v>
      </c>
      <c r="II107" s="33">
        <f t="shared" si="1400"/>
        <v>66.060271963008944</v>
      </c>
      <c r="IJ107" s="33">
        <f t="shared" ref="IJ107:IJ112" si="1922">BD107+BG107+BK107</f>
        <v>111.47423604556252</v>
      </c>
      <c r="IK107" s="33">
        <f t="shared" si="1401"/>
        <v>128.74159520902015</v>
      </c>
      <c r="IL107" s="33">
        <f t="shared" ref="IL107:IL112" si="1923">BM107/1.05/1.2</f>
        <v>1175.6603553641025</v>
      </c>
      <c r="IM107" s="30">
        <f t="shared" ref="IM107:IM113" si="1924">IH107/IL107</f>
        <v>4.8577789450139797E-2</v>
      </c>
      <c r="IN107" s="31">
        <f t="shared" ref="IN107:IN113" si="1925">IJ107/IL107</f>
        <v>9.481840187682343E-2</v>
      </c>
      <c r="IO107" s="139">
        <f t="shared" si="1402"/>
        <v>1.0222995100575569</v>
      </c>
      <c r="IP107" s="32">
        <f t="shared" ref="IP107:IP112" si="1926">BN107+BO107+BR107*1.22+BV107*1.22</f>
        <v>40.231472630903156</v>
      </c>
      <c r="IQ107" s="33">
        <f t="shared" si="1403"/>
        <v>46.535744392165682</v>
      </c>
      <c r="IR107" s="33">
        <f t="shared" ref="IR107:IR112" si="1927">BQ107+BU107</f>
        <v>1.7661474310284697</v>
      </c>
      <c r="IS107" s="33">
        <f t="shared" si="1404"/>
        <v>2.0397236680947799</v>
      </c>
      <c r="IT107" s="33">
        <f t="shared" ref="IT107:IT112" si="1928">BX107/1.05/1.2</f>
        <v>55.31498094801119</v>
      </c>
      <c r="IU107" s="30">
        <f t="shared" ref="IU107:IU113" si="1929">IP107/IT107</f>
        <v>0.72731603521142763</v>
      </c>
      <c r="IV107" s="31">
        <f t="shared" ref="IV107:IV113" si="1930">IR107/IT107</f>
        <v>3.1928916918337477E-2</v>
      </c>
      <c r="IW107" s="139">
        <f t="shared" si="1405"/>
        <v>1.1189162119482814</v>
      </c>
      <c r="IX107" s="32">
        <f t="shared" ref="IX107:IX112" si="1931">CA107*1.22</f>
        <v>37.096628082536</v>
      </c>
      <c r="IY107" s="33">
        <f t="shared" si="1406"/>
        <v>42.90966970306939</v>
      </c>
      <c r="IZ107" s="33">
        <f t="shared" ref="IZ107:IZ112" si="1932">CB107</f>
        <v>1.0050520645000001</v>
      </c>
      <c r="JA107" s="33">
        <f t="shared" si="1407"/>
        <v>1.1607346292910501</v>
      </c>
      <c r="JB107" s="33">
        <f t="shared" ref="JB107:JB112" si="1933">CD107/1.05/1.2</f>
        <v>763.65410000000008</v>
      </c>
      <c r="JC107" s="30">
        <f t="shared" ref="JC107:JC112" si="1934">IX107/JB107</f>
        <v>4.857778945013979E-2</v>
      </c>
      <c r="JD107" s="31">
        <f t="shared" ref="JD107:JD112" si="1935">IZ107/JB107</f>
        <v>1.3161090400745572E-3</v>
      </c>
      <c r="JE107" s="139">
        <f t="shared" ref="JE107:JE112" si="1936">1+JC107*(JA107*$GW$6-JA107)/JA107+JD107*(JB107*$GX$6-JB107)/JB107</f>
        <v>1.0078160048971445</v>
      </c>
      <c r="JF107" s="32">
        <f t="shared" ref="JF107:JF112" si="1937">CG107*1.22</f>
        <v>0</v>
      </c>
      <c r="JG107" s="33">
        <f t="shared" si="1408"/>
        <v>0</v>
      </c>
      <c r="JH107" s="33">
        <f t="shared" ref="JH107:JH112" si="1938">CH107</f>
        <v>0</v>
      </c>
      <c r="JI107" s="33">
        <f t="shared" si="1409"/>
        <v>0</v>
      </c>
      <c r="JJ107" s="33">
        <f t="shared" ref="JJ107:JJ112" si="1939">CJ107/1.05/1.2</f>
        <v>0</v>
      </c>
      <c r="JK107" s="30"/>
      <c r="JL107" s="31"/>
      <c r="JM107" s="139"/>
      <c r="JN107" s="32">
        <f t="shared" ref="JN107:JN112" si="1940">CK107+CL107+CR107*1.22+CU107*1.22</f>
        <v>1705.5989833477136</v>
      </c>
      <c r="JO107" s="33">
        <f t="shared" si="1410"/>
        <v>1972.8663440383004</v>
      </c>
      <c r="JP107" s="33">
        <f t="shared" ref="JP107:JP112" si="1941">CO107+CQ107+CT107</f>
        <v>108.99507591716772</v>
      </c>
      <c r="JQ107" s="33">
        <f t="shared" si="1411"/>
        <v>125.87841317673701</v>
      </c>
      <c r="JR107" s="33">
        <f t="shared" ref="JR107:JR112" si="1942">CW107/1.05/1.2</f>
        <v>2307.839724427567</v>
      </c>
      <c r="JS107" s="30">
        <f t="shared" ref="JS107:JS113" si="1943">JN107/JR107</f>
        <v>0.73904568211328781</v>
      </c>
      <c r="JT107" s="31">
        <f t="shared" ref="JT107:JT113" si="1944">JP107/JR107</f>
        <v>4.7228182600159853E-2</v>
      </c>
      <c r="JU107" s="139">
        <f t="shared" si="1412"/>
        <v>1.1231241038719169</v>
      </c>
      <c r="JV107" s="32">
        <f t="shared" ref="JV107:JV112" si="1945">DA107*1.22</f>
        <v>4.4039436382855843</v>
      </c>
      <c r="JW107" s="33">
        <f t="shared" si="1413"/>
        <v>5.0940416064049359</v>
      </c>
      <c r="JX107" s="33">
        <f t="shared" ref="JX107:JX112" si="1946">CZ107</f>
        <v>0.119315228213</v>
      </c>
      <c r="JY107" s="33">
        <f t="shared" si="1414"/>
        <v>0.1377971570631937</v>
      </c>
      <c r="JZ107" s="33">
        <f t="shared" ref="JZ107:JZ112" si="1947">DC107/1.05/1.2</f>
        <v>90.657555400000007</v>
      </c>
      <c r="KA107" s="30">
        <f t="shared" ref="KA107:KA112" si="1948">JV107/JZ107</f>
        <v>4.8577789450139797E-2</v>
      </c>
      <c r="KB107" s="31">
        <f t="shared" ref="KB107:KB112" si="1949">JX107/JZ107</f>
        <v>1.3161090400745572E-3</v>
      </c>
      <c r="KC107" s="139">
        <f t="shared" si="1415"/>
        <v>1.0078160048971445</v>
      </c>
      <c r="KD107" s="32">
        <f t="shared" ref="KD107:KD112" si="1950">DG107*1.22</f>
        <v>0.14450848910499201</v>
      </c>
      <c r="KE107" s="33">
        <f t="shared" si="1416"/>
        <v>0.16715296934774426</v>
      </c>
      <c r="KF107" s="33">
        <f t="shared" ref="KF107:KF112" si="1951">DF107</f>
        <v>3.9151416940000003E-3</v>
      </c>
      <c r="KG107" s="33">
        <f t="shared" si="1417"/>
        <v>4.5215971424006005E-3</v>
      </c>
      <c r="KH107" s="33">
        <f t="shared" ref="KH107:KH112" si="1952">DI107/1.05/1.2</f>
        <v>2.9747852000000004</v>
      </c>
      <c r="KI107" s="30">
        <f t="shared" ref="KI107:KI112" si="1953">KD107/KH107</f>
        <v>4.857778945013979E-2</v>
      </c>
      <c r="KJ107" s="31">
        <f t="shared" ref="KJ107:KJ112" si="1954">KF107/KH107</f>
        <v>1.3161090400745572E-3</v>
      </c>
      <c r="KK107" s="139">
        <f t="shared" si="1783"/>
        <v>1.0078160048971445</v>
      </c>
      <c r="KL107" s="32">
        <f t="shared" ref="KL107:KL112" si="1955">DJ107+DK107+DO107*1.22+DR107*1.22</f>
        <v>111.94618121272023</v>
      </c>
      <c r="KM107" s="33">
        <f t="shared" si="1419"/>
        <v>129.4881478087535</v>
      </c>
      <c r="KN107" s="33">
        <f t="shared" ref="KN107:KN112" si="1956">DN107+DQ107</f>
        <v>4.9217696024359139</v>
      </c>
      <c r="KO107" s="33">
        <f t="shared" si="1420"/>
        <v>5.6841517138532369</v>
      </c>
      <c r="KP107" s="33">
        <f t="shared" ref="KP107:KP112" si="1957">DT107/1.05/1.2</f>
        <v>145.49067624817727</v>
      </c>
      <c r="KQ107" s="30">
        <f t="shared" ref="KQ107:KQ113" si="1958">KL107/KP107</f>
        <v>0.76943886783344795</v>
      </c>
      <c r="KR107" s="31">
        <f t="shared" ref="KR107:KR113" si="1959">KN107/KP107</f>
        <v>3.3828762978875597E-2</v>
      </c>
      <c r="KS107" s="139">
        <f t="shared" si="1421"/>
        <v>1.1258111459749292</v>
      </c>
      <c r="KT107" s="32">
        <f t="shared" ref="KT107:KT112" si="1960">DU107+DV107+DY107*1.22+EE107*1.22</f>
        <v>194.57199613482084</v>
      </c>
      <c r="KU107" s="33">
        <f t="shared" si="1422"/>
        <v>225.06142792914727</v>
      </c>
      <c r="KV107" s="33">
        <f t="shared" ref="KV107:KV112" si="1961">DX107+ED107</f>
        <v>8.553104259735381</v>
      </c>
      <c r="KW107" s="33">
        <f t="shared" si="1423"/>
        <v>9.8779801095683926</v>
      </c>
      <c r="KX107" s="33">
        <f t="shared" ref="KX107:KX112" si="1962">EG107/1.05/1.2</f>
        <v>254.4187718597166</v>
      </c>
      <c r="KY107" s="30">
        <f t="shared" ref="KY107:KY112" si="1963">KT107/KX107</f>
        <v>0.76477059736026654</v>
      </c>
      <c r="KZ107" s="31">
        <f t="shared" ref="KZ107:KZ112" si="1964">KV107/KX107</f>
        <v>3.3618212198789556E-2</v>
      </c>
      <c r="LA107" s="139">
        <f t="shared" si="1424"/>
        <v>1.1250470136759463</v>
      </c>
      <c r="LB107" s="32">
        <f t="shared" ref="LB107:LB112" si="1965">EH107+EI107+EM107*1.22+EP107*1.22</f>
        <v>1182.4272224854603</v>
      </c>
      <c r="LC107" s="33">
        <f t="shared" si="1425"/>
        <v>1367.713568248932</v>
      </c>
      <c r="LD107" s="33">
        <f t="shared" ref="LD107:LD112" si="1966">EL107+EO107</f>
        <v>51.145584241019783</v>
      </c>
      <c r="LE107" s="33">
        <f t="shared" si="1426"/>
        <v>59.068035239953751</v>
      </c>
      <c r="LF107" s="33">
        <f t="shared" ref="LF107:LF112" si="1967">ER107/1.05/1.2</f>
        <v>2497.077889748879</v>
      </c>
      <c r="LG107" s="30">
        <f t="shared" ref="LG107:LG113" si="1968">LB107/LF107</f>
        <v>0.47352436515481389</v>
      </c>
      <c r="LH107" s="31">
        <f t="shared" ref="LH107:LH113" si="1969">LD107/LF107</f>
        <v>2.0482174164844848E-2</v>
      </c>
      <c r="LI107" s="139">
        <f t="shared" si="1427"/>
        <v>1.0773739567978937</v>
      </c>
      <c r="LJ107" s="32">
        <f t="shared" ref="LJ107:LJ112" si="1970">ES107+ET107+EW107*1.22+FA107*1.22</f>
        <v>375.29357160852601</v>
      </c>
      <c r="LK107" s="33">
        <f t="shared" si="1428"/>
        <v>434.10207427958204</v>
      </c>
      <c r="LL107" s="33">
        <f t="shared" ref="LL107:LL112" si="1971">EV107+EZ107</f>
        <v>16.487042669831208</v>
      </c>
      <c r="LM107" s="33">
        <f t="shared" si="1429"/>
        <v>19.040885579388064</v>
      </c>
      <c r="LN107" s="33">
        <f t="shared" ref="LN107:LN112" si="1972">FC107/1.05/1.2</f>
        <v>502.52453036505301</v>
      </c>
      <c r="LO107" s="30">
        <f t="shared" ref="LO107:LO112" si="1973">LJ107/LN107</f>
        <v>0.74681642174939888</v>
      </c>
      <c r="LP107" s="31">
        <f t="shared" ref="LP107:LP112" si="1974">LL107/LN107</f>
        <v>3.2808433566127393E-2</v>
      </c>
      <c r="LQ107" s="139">
        <f t="shared" si="1430"/>
        <v>1.122108159647524</v>
      </c>
      <c r="LR107" s="32">
        <f t="shared" ref="LR107:LR112" si="1975">FG107*1.22</f>
        <v>4.3436640066666643E-2</v>
      </c>
      <c r="LS107" s="33">
        <f t="shared" si="1431"/>
        <v>5.0243161565113312E-2</v>
      </c>
      <c r="LT107" s="33">
        <f t="shared" ref="LT107:LT112" si="1976">FF107</f>
        <v>1.1768208333333328E-3</v>
      </c>
      <c r="LU107" s="33">
        <f t="shared" si="1432"/>
        <v>1.359110380416666E-3</v>
      </c>
      <c r="LV107" s="33">
        <f t="shared" ref="LV107:LV112" si="1977">FI107/1.05/1.2</f>
        <v>0.89416666666666633</v>
      </c>
      <c r="LW107" s="30">
        <f t="shared" ref="LW107:LW113" si="1978">LR107/LV107</f>
        <v>4.857778945013979E-2</v>
      </c>
      <c r="LX107" s="31">
        <f t="shared" ref="LX107:LX113" si="1979">LT107/LV107</f>
        <v>1.3161090400745572E-3</v>
      </c>
      <c r="LY107" s="139">
        <f t="shared" si="1857"/>
        <v>1.0078160048971445</v>
      </c>
      <c r="LZ107" s="32">
        <f t="shared" ref="LZ107:LZ112" si="1980">FM107*1.22</f>
        <v>71.718960502863013</v>
      </c>
      <c r="MA107" s="33">
        <f t="shared" si="1434"/>
        <v>82.957321613661648</v>
      </c>
      <c r="MB107" s="33">
        <f t="shared" ref="MB107:MB112" si="1981">FL107</f>
        <v>1.9430684955199522</v>
      </c>
      <c r="MC107" s="33">
        <f t="shared" si="1435"/>
        <v>2.244049805475993</v>
      </c>
      <c r="MD107" s="33">
        <f t="shared" ref="MD107:MD112" si="1982">FO107/1.05/1.2</f>
        <v>1476.373322944441</v>
      </c>
      <c r="ME107" s="30">
        <f t="shared" ref="ME107:ME112" si="1983">LZ107/MD107</f>
        <v>4.85777949169581E-2</v>
      </c>
      <c r="MF107" s="31">
        <f t="shared" ref="MF107:MF112" si="1984">MB107/MD107</f>
        <v>1.316109188186052E-3</v>
      </c>
      <c r="MG107" s="139">
        <f t="shared" si="1436"/>
        <v>1.0078160057767374</v>
      </c>
      <c r="MH107" s="32">
        <f t="shared" ref="MH107:MH112" si="1985">FS107*1.22</f>
        <v>40.664604914556143</v>
      </c>
      <c r="MI107" s="33">
        <f t="shared" si="1437"/>
        <v>47.036748504667095</v>
      </c>
      <c r="MJ107" s="33">
        <f t="shared" ref="MJ107:MJ112" si="1986">FR107</f>
        <v>1.1017185990737501</v>
      </c>
      <c r="MK107" s="33">
        <f t="shared" si="1438"/>
        <v>1.2723748100702741</v>
      </c>
      <c r="ML107" s="33">
        <f t="shared" ref="ML107:ML112" si="1987">FU107/1.05/1.2</f>
        <v>837.10282774999996</v>
      </c>
      <c r="MM107" s="30">
        <f t="shared" ref="MM107:MM112" si="1988">MH107/ML107</f>
        <v>4.8577789450139804E-2</v>
      </c>
      <c r="MN107" s="31">
        <f t="shared" ref="MN107:MN112" si="1989">MJ107/ML107</f>
        <v>1.3161090400745576E-3</v>
      </c>
      <c r="MO107" s="139">
        <f t="shared" ref="MO107:MO112" si="1990">1+MM107*(MK107*$GW$6-MK107)/MK107+MN107*(ML107*$GX$6-ML107)/ML107</f>
        <v>1.0078160048971445</v>
      </c>
      <c r="MP107" s="34">
        <v>3.5116362332005679</v>
      </c>
      <c r="MQ107" s="35">
        <v>4.009536233200568</v>
      </c>
      <c r="MR107" s="35">
        <v>2.7169999999999996</v>
      </c>
      <c r="MS107" s="36">
        <v>3.1747999999999994</v>
      </c>
      <c r="MT107" s="34">
        <f t="shared" ref="MT107:MT112" si="1991">GS107</f>
        <v>1.0894883900376846</v>
      </c>
      <c r="MU107" s="35">
        <f t="shared" si="1821"/>
        <v>1.0800524193051617</v>
      </c>
      <c r="MV107" s="35">
        <f t="shared" ref="MV107:MV112" si="1992">HE107</f>
        <v>1.0917913176606331</v>
      </c>
      <c r="MW107" s="36">
        <f t="shared" ref="MW107:MW112" si="1993">HK107</f>
        <v>1.0966183267338203</v>
      </c>
      <c r="MX107" s="41">
        <f t="shared" ref="MX107:MX112" si="1994">MP107*MT107</f>
        <v>3.8258869061076859</v>
      </c>
      <c r="MY107" s="271">
        <f t="shared" ref="MY107:MY112" si="1995">MQ107*MU107</f>
        <v>4.3305093089599787</v>
      </c>
      <c r="MZ107" s="42">
        <f t="shared" ref="MZ107:MZ112" si="1996">MR107*MV107</f>
        <v>2.9663970100839396</v>
      </c>
      <c r="NA107" s="140">
        <f t="shared" ref="NA107:NA112" si="1997">MS107*MW107</f>
        <v>3.4815438637145322</v>
      </c>
      <c r="NB107" s="34">
        <f t="shared" ref="NB107:NB112" si="1998">NF107/J107</f>
        <v>1.0895005244538478</v>
      </c>
      <c r="NC107" s="35">
        <f t="shared" si="1829"/>
        <v>1.0801052427812807</v>
      </c>
      <c r="ND107" s="35">
        <f t="shared" ref="ND107:ND112" si="1999">NH107/L107</f>
        <v>1.0918067536761347</v>
      </c>
      <c r="NE107" s="141">
        <f t="shared" si="1831"/>
        <v>1.0966303394206187</v>
      </c>
      <c r="NF107" s="37">
        <f t="shared" ref="NF107:NF113" si="2000">NN107+NO107+NP107+NQ107+NT107+NU107+NV107+NW107+NX107+NY107+NZ107+OA107+OB107</f>
        <v>3.8259295177631532</v>
      </c>
      <c r="NG107" s="38">
        <f t="shared" si="1833"/>
        <v>4.3307211066014411</v>
      </c>
      <c r="NH107" s="38">
        <f t="shared" ref="NH107:NH113" si="2001">NF107-NN107-NP107</f>
        <v>2.9664389497380577</v>
      </c>
      <c r="NI107" s="39">
        <f t="shared" si="1835"/>
        <v>3.4815820015925794</v>
      </c>
      <c r="NJ107" s="118">
        <f t="shared" ref="NJ107:NJ112" si="2002">MX107-NF107</f>
        <v>-4.2611655467261755E-5</v>
      </c>
      <c r="NK107" s="118">
        <f t="shared" ref="NK107:NK113" si="2003">MY107-NG107</f>
        <v>-2.1179764146239677E-4</v>
      </c>
      <c r="NL107" s="118">
        <f t="shared" ref="NL107:NL112" si="2004">MZ107-NH107</f>
        <v>-4.1939654118028358E-5</v>
      </c>
      <c r="NM107" s="118">
        <f t="shared" ref="NM107:NM112" si="2005">NA107-NI107</f>
        <v>-3.8137878047184159E-5</v>
      </c>
      <c r="NN107" s="119">
        <f t="shared" ref="NN107:NN112" si="2006">N107*HY107</f>
        <v>0.51514305185452169</v>
      </c>
      <c r="NO107" s="120">
        <f t="shared" ref="NO107:NO112" si="2007">O107*IG107</f>
        <v>0.6904244886689882</v>
      </c>
      <c r="NP107" s="120">
        <f>P107*IO107</f>
        <v>0.34434751617057396</v>
      </c>
      <c r="NQ107" s="120">
        <f t="shared" ref="NQ107:NQ112" si="2008">Q107*IW107</f>
        <v>1.7678876148782847E-2</v>
      </c>
      <c r="NR107" s="120">
        <f>R107*JE107+0.003</f>
        <v>0.2423563011630718</v>
      </c>
      <c r="NS107" s="120">
        <f t="shared" ref="NS107:NS112" si="2009">S107*JM107</f>
        <v>0</v>
      </c>
      <c r="NT107" s="120">
        <f t="shared" ref="NT107:NT112" si="2010">T107*JU107</f>
        <v>0.74384509399437049</v>
      </c>
      <c r="NU107" s="120">
        <f t="shared" ref="NU107:NU112" si="2011">U107*KC107</f>
        <v>2.6102434526836041E-2</v>
      </c>
      <c r="NV107" s="120">
        <f t="shared" ref="NV107:NV112" si="2012">V107*KK107</f>
        <v>8.0625280391771563E-4</v>
      </c>
      <c r="NW107" s="120">
        <f t="shared" ref="NW107:NW112" si="2013">W107*KS107</f>
        <v>4.6833743672557049E-2</v>
      </c>
      <c r="NX107" s="120">
        <f t="shared" ref="NX107:NX112" si="2014">X107*LA107</f>
        <v>8.1903422595608899E-2</v>
      </c>
      <c r="NY107" s="120">
        <f t="shared" ref="NY107:NY112" si="2015">Y107*LI107</f>
        <v>0.77075332869321322</v>
      </c>
      <c r="NZ107" s="120">
        <f t="shared" ref="NZ107:NZ112" si="2016">Z107*LQ107</f>
        <v>0.16158357498924344</v>
      </c>
      <c r="OA107" s="120">
        <f t="shared" ref="OA107:OA112" si="2017">AA107*LY107</f>
        <v>2.0156320097942891E-4</v>
      </c>
      <c r="OB107" s="120">
        <f t="shared" ref="OB107:OB112" si="2018">AB107*MG107</f>
        <v>0.4263061704435599</v>
      </c>
      <c r="OC107" s="121">
        <f t="shared" ref="OC107:OC112" si="2019">AC107*MO107</f>
        <v>0.26243528767521646</v>
      </c>
      <c r="OD107" s="4"/>
      <c r="OE107" s="4">
        <f t="shared" si="1441"/>
        <v>18869.660327394733</v>
      </c>
      <c r="OF107" s="4"/>
      <c r="OG107" s="4"/>
      <c r="OH107" s="4">
        <f t="shared" si="1442"/>
        <v>0</v>
      </c>
      <c r="OI107" s="4"/>
      <c r="OJ107" s="583">
        <f t="shared" si="1443"/>
        <v>17542.460159665978</v>
      </c>
      <c r="OK107" s="284">
        <f t="shared" si="1444"/>
        <v>896.74200000000008</v>
      </c>
      <c r="OL107" s="584">
        <f t="shared" ref="OL107:OL108" si="2020">OK107/OJ107</f>
        <v>5.11183717584726E-2</v>
      </c>
      <c r="OM107" s="585">
        <f t="shared" si="1672"/>
        <v>1710.26</v>
      </c>
      <c r="ON107" s="284">
        <f t="shared" ref="ON107:ON108" si="2021">OM107*1.05</f>
        <v>1795.7730000000001</v>
      </c>
      <c r="OO107" s="33">
        <f t="shared" ref="OO107:OO108" si="2022">ON107/OK107</f>
        <v>2.0025525736499463</v>
      </c>
      <c r="OP107" s="586">
        <f t="shared" si="1688"/>
        <v>5.1248855167251431E-2</v>
      </c>
      <c r="OQ107" s="33">
        <f t="shared" si="1445"/>
        <v>0.2219336443753237</v>
      </c>
      <c r="OR107" s="39">
        <f t="shared" si="1446"/>
        <v>0.46428994553839553</v>
      </c>
      <c r="OS107" s="587"/>
      <c r="OT107" s="284">
        <f t="shared" si="1487"/>
        <v>0</v>
      </c>
      <c r="OU107" s="584"/>
      <c r="OV107" s="585">
        <f t="shared" si="1674"/>
        <v>0</v>
      </c>
      <c r="OW107" s="284">
        <f t="shared" ref="OW107:OW108" si="2023">OV107*1.05</f>
        <v>0</v>
      </c>
      <c r="OX107" s="33"/>
      <c r="OY107" s="33"/>
      <c r="OZ107" s="33"/>
      <c r="PA107" s="588"/>
      <c r="PB107" s="32">
        <f t="shared" si="1447"/>
        <v>4.3305093089599787</v>
      </c>
      <c r="PC107" s="589">
        <f t="shared" si="1448"/>
        <v>1.0512488551672514</v>
      </c>
      <c r="PD107" s="590">
        <f t="shared" si="1474"/>
        <v>4.5524429533353024</v>
      </c>
      <c r="PE107" s="591">
        <f t="shared" si="1450"/>
        <v>0.51514305185452169</v>
      </c>
      <c r="PF107" s="592">
        <f t="shared" si="1451"/>
        <v>0.6904244886689882</v>
      </c>
      <c r="PG107" s="592">
        <f t="shared" si="1452"/>
        <v>0.34434751617057396</v>
      </c>
      <c r="PH107" s="592">
        <f t="shared" si="1453"/>
        <v>1.7678876148782847E-2</v>
      </c>
      <c r="PI107" s="593">
        <f t="shared" si="1475"/>
        <v>0.46428994553839553</v>
      </c>
      <c r="PJ107" s="593">
        <f t="shared" si="1476"/>
        <v>0</v>
      </c>
      <c r="PK107" s="592">
        <f t="shared" si="1454"/>
        <v>0.74384509399437049</v>
      </c>
      <c r="PL107" s="592">
        <f t="shared" si="1455"/>
        <v>2.6102434526836041E-2</v>
      </c>
      <c r="PM107" s="592">
        <f t="shared" si="1456"/>
        <v>8.0625280391771563E-4</v>
      </c>
      <c r="PN107" s="592">
        <f t="shared" si="1457"/>
        <v>4.6833743672557049E-2</v>
      </c>
      <c r="PO107" s="592">
        <f t="shared" si="1458"/>
        <v>8.1903422595608899E-2</v>
      </c>
      <c r="PP107" s="592">
        <f t="shared" si="1459"/>
        <v>0.77075332869321322</v>
      </c>
      <c r="PQ107" s="592">
        <f t="shared" si="1460"/>
        <v>0.16158357498924344</v>
      </c>
      <c r="PR107" s="592">
        <f t="shared" si="1461"/>
        <v>2.0156320097942891E-4</v>
      </c>
      <c r="PS107" s="592">
        <f t="shared" si="1462"/>
        <v>0.4263061704435599</v>
      </c>
      <c r="PT107" s="594">
        <f t="shared" si="1463"/>
        <v>0.26243528767521646</v>
      </c>
      <c r="PU107" s="334"/>
      <c r="PV107" s="310">
        <f t="shared" si="1477"/>
        <v>4.5526547509767648</v>
      </c>
      <c r="PW107" s="281">
        <f t="shared" si="1478"/>
        <v>-2.1179764146239677E-4</v>
      </c>
      <c r="PX107" s="4"/>
      <c r="QA107" s="133">
        <f t="shared" si="1479"/>
        <v>981.76114038148762</v>
      </c>
      <c r="QB107" s="323">
        <f t="shared" si="1480"/>
        <v>0</v>
      </c>
      <c r="QC107" s="258"/>
      <c r="QD107" s="323">
        <v>0</v>
      </c>
      <c r="QF107" s="133">
        <f t="shared" si="1464"/>
        <v>1880.7921403814864</v>
      </c>
      <c r="QH107" s="133">
        <f t="shared" si="1481"/>
        <v>0</v>
      </c>
      <c r="QJ107" s="390">
        <f>'лист 1'!E133</f>
        <v>1710.26</v>
      </c>
      <c r="QK107" s="390">
        <f>'лист 1'!F133</f>
        <v>0</v>
      </c>
      <c r="QM107" s="389">
        <f t="shared" si="1482"/>
        <v>0</v>
      </c>
      <c r="QN107" s="389">
        <f t="shared" si="1483"/>
        <v>0</v>
      </c>
      <c r="QP107" s="4">
        <f t="shared" si="1484"/>
        <v>17542.460159665978</v>
      </c>
      <c r="QQ107" s="4">
        <f t="shared" si="1485"/>
        <v>18441.491159665977</v>
      </c>
      <c r="QS107" s="395">
        <f t="shared" si="1486"/>
        <v>13.316018662519422</v>
      </c>
      <c r="QU107" s="5">
        <v>1</v>
      </c>
    </row>
    <row r="108" spans="1:463" ht="15.05" customHeight="1" x14ac:dyDescent="0.3">
      <c r="A108" s="452">
        <f t="shared" si="1676"/>
        <v>96</v>
      </c>
      <c r="B108" s="25" t="s">
        <v>579</v>
      </c>
      <c r="C108" s="26">
        <v>9</v>
      </c>
      <c r="D108" s="256">
        <v>4753.3999999999996</v>
      </c>
      <c r="E108" s="27">
        <v>4753.3999999999996</v>
      </c>
      <c r="F108" s="28">
        <v>455.3</v>
      </c>
      <c r="G108" s="311">
        <f t="shared" si="1465"/>
        <v>4298.0999999999995</v>
      </c>
      <c r="H108" s="27"/>
      <c r="I108" s="257"/>
      <c r="J108" s="32">
        <v>3.1924989565136372</v>
      </c>
      <c r="K108" s="33">
        <v>3.6815989565136369</v>
      </c>
      <c r="L108" s="33">
        <v>2.5296999999999996</v>
      </c>
      <c r="M108" s="122">
        <v>2.8808999999999996</v>
      </c>
      <c r="N108" s="1">
        <v>0.35120000000000001</v>
      </c>
      <c r="O108" s="2">
        <v>0.54059999999999997</v>
      </c>
      <c r="P108" s="2">
        <v>0.31159895651363756</v>
      </c>
      <c r="Q108" s="2">
        <v>1.6899999999999998E-2</v>
      </c>
      <c r="R108" s="2">
        <v>0.19500000000000001</v>
      </c>
      <c r="S108" s="2">
        <v>0</v>
      </c>
      <c r="T108" s="2">
        <v>0.64029999999999998</v>
      </c>
      <c r="U108" s="2">
        <v>2.6599999999999999E-2</v>
      </c>
      <c r="V108" s="2">
        <v>8.0000000000000004E-4</v>
      </c>
      <c r="W108" s="2">
        <v>3.85E-2</v>
      </c>
      <c r="X108" s="2">
        <v>6.5000000000000002E-2</v>
      </c>
      <c r="Y108" s="2">
        <v>0.69610000000000005</v>
      </c>
      <c r="Z108" s="2">
        <v>0.16300000000000001</v>
      </c>
      <c r="AA108" s="2">
        <v>2.0000000000000001E-4</v>
      </c>
      <c r="AB108" s="2">
        <v>0.3417</v>
      </c>
      <c r="AC108" s="3">
        <v>0.29409999999999997</v>
      </c>
      <c r="AD108" s="123">
        <v>643.75</v>
      </c>
      <c r="AE108" s="60">
        <v>141.625</v>
      </c>
      <c r="AF108" s="60">
        <v>433.27786874999998</v>
      </c>
      <c r="AG108" s="60">
        <f t="shared" ref="AG108:AG112" si="2024">AF108*$AG$7</f>
        <v>42.8832437816625</v>
      </c>
      <c r="AH108" s="60">
        <f t="shared" si="1345"/>
        <v>135.58997624662499</v>
      </c>
      <c r="AI108" s="60">
        <v>16.181127604066699</v>
      </c>
      <c r="AJ108" s="60">
        <v>90.142881812003623</v>
      </c>
      <c r="AK108" s="60">
        <f t="shared" ref="AK108:AK112" si="2025">AJ108*$AK$7</f>
        <v>1.7438140486532101</v>
      </c>
      <c r="AL108" s="60">
        <f t="shared" si="1347"/>
        <v>52.75774415234774</v>
      </c>
      <c r="AM108" s="60">
        <v>66.248843908303513</v>
      </c>
      <c r="AN108" s="124">
        <v>1669.4708664892485</v>
      </c>
      <c r="AO108" s="123">
        <v>949.26</v>
      </c>
      <c r="AP108" s="60">
        <v>208.8372</v>
      </c>
      <c r="AQ108" s="60">
        <v>638.90229078000004</v>
      </c>
      <c r="AR108" s="60">
        <f t="shared" ref="AR108:AR112" si="2026">AQ108*$AR$7</f>
        <v>63.234715327659728</v>
      </c>
      <c r="AS108" s="60">
        <f t="shared" si="1349"/>
        <v>199.93808287669322</v>
      </c>
      <c r="AT108" s="125">
        <v>103.579564239117</v>
      </c>
      <c r="AU108" s="126">
        <v>28.772300218873649</v>
      </c>
      <c r="AV108" s="60">
        <v>138.74227101639553</v>
      </c>
      <c r="AW108" s="60">
        <f t="shared" ref="AW108:AW112" si="2027">AV108*$AW$7</f>
        <v>2.6839692328121716</v>
      </c>
      <c r="AX108" s="60">
        <f t="shared" si="1351"/>
        <v>81.201411473223786</v>
      </c>
      <c r="AY108" s="60">
        <v>101.96606630177564</v>
      </c>
      <c r="AZ108" s="124">
        <v>2569.5448708047456</v>
      </c>
      <c r="BA108" s="127">
        <v>188</v>
      </c>
      <c r="BB108" s="60">
        <v>958.26733333333334</v>
      </c>
      <c r="BC108" s="60">
        <v>99.933576029763188</v>
      </c>
      <c r="BD108" s="61">
        <v>79.946860823810553</v>
      </c>
      <c r="BE108" s="61">
        <v>19.986715205952635</v>
      </c>
      <c r="BF108" s="60">
        <v>37.475097499999997</v>
      </c>
      <c r="BG108" s="61">
        <v>29.980077999999999</v>
      </c>
      <c r="BH108" s="61">
        <v>7.4950194999999979</v>
      </c>
      <c r="BI108" s="60">
        <v>79.984348501006039</v>
      </c>
      <c r="BJ108" s="61">
        <f t="shared" ref="BJ108:BJ112" si="2028">BI108*$BJ$7</f>
        <v>46.812279678486803</v>
      </c>
      <c r="BK108" s="60">
        <f t="shared" si="1353"/>
        <v>1.5472972217519618</v>
      </c>
      <c r="BL108" s="60">
        <v>58.783017768205127</v>
      </c>
      <c r="BM108" s="124">
        <v>1481.3320477587692</v>
      </c>
      <c r="BN108" s="123">
        <v>29.46</v>
      </c>
      <c r="BO108" s="60">
        <v>6.4812000000000003</v>
      </c>
      <c r="BP108" s="60">
        <v>19.828141380000002</v>
      </c>
      <c r="BQ108" s="60">
        <f t="shared" ref="BQ108:BQ112" si="2029">BP108*$BQ$7</f>
        <v>1.9624704649441203</v>
      </c>
      <c r="BR108" s="60">
        <f t="shared" si="1355"/>
        <v>6.2050185634572008</v>
      </c>
      <c r="BS108" s="60">
        <v>3.7909494546500002</v>
      </c>
      <c r="BT108" s="60">
        <v>4.3479012309294491</v>
      </c>
      <c r="BU108" s="60">
        <f t="shared" ref="BU108:BU112" si="2030">BT108*$BU$7</f>
        <v>8.4110149312330199E-2</v>
      </c>
      <c r="BV108" s="60">
        <f t="shared" si="1357"/>
        <v>2.5446874576236169</v>
      </c>
      <c r="BW108" s="60">
        <v>3.1954096032789727</v>
      </c>
      <c r="BX108" s="124">
        <v>80.5243220026301</v>
      </c>
      <c r="BY108" s="59">
        <v>619.88</v>
      </c>
      <c r="BZ108" s="60">
        <v>45.251240000000003</v>
      </c>
      <c r="CA108" s="61">
        <f t="shared" ref="CA108:CA112" si="2031">BZ108*$CA$7</f>
        <v>26.484102732320004</v>
      </c>
      <c r="CB108" s="61">
        <f t="shared" si="1359"/>
        <v>0.8753852378000001</v>
      </c>
      <c r="CC108" s="60">
        <v>33.256562000000002</v>
      </c>
      <c r="CD108" s="62">
        <v>838.06536240000003</v>
      </c>
      <c r="CE108" s="123"/>
      <c r="CF108" s="60">
        <v>0</v>
      </c>
      <c r="CG108" s="61">
        <f t="shared" ref="CG108:CG112" si="2032">CF108*$CG$7</f>
        <v>0</v>
      </c>
      <c r="CH108" s="61">
        <f t="shared" si="1361"/>
        <v>0</v>
      </c>
      <c r="CI108" s="60">
        <v>0</v>
      </c>
      <c r="CJ108" s="124">
        <v>0</v>
      </c>
      <c r="CK108" s="128">
        <v>1126.5610530550302</v>
      </c>
      <c r="CL108" s="129">
        <v>247.84343167210665</v>
      </c>
      <c r="CM108" s="129">
        <v>114.66164974046565</v>
      </c>
      <c r="CN108" s="130">
        <v>75.585438606778141</v>
      </c>
      <c r="CO108" s="131">
        <f t="shared" si="1868"/>
        <v>36.844122048874006</v>
      </c>
      <c r="CP108" s="129">
        <v>758.23529644184714</v>
      </c>
      <c r="CQ108" s="131">
        <f t="shared" ref="CQ108:CQ112" si="2033">CP108*$AR$7</f>
        <v>75.045580230035384</v>
      </c>
      <c r="CR108" s="129">
        <v>237.28215366851165</v>
      </c>
      <c r="CS108" s="129">
        <v>164.05300445638977</v>
      </c>
      <c r="CT108" s="131">
        <f t="shared" ref="CT108:CT112" si="2034">CS108*$CH$7</f>
        <v>3.1736053712088603</v>
      </c>
      <c r="CU108" s="131">
        <f t="shared" si="1364"/>
        <v>96.014973812182333</v>
      </c>
      <c r="CV108" s="129">
        <f t="shared" si="1869"/>
        <v>2411.3544353658394</v>
      </c>
      <c r="CW108" s="124">
        <f t="shared" si="1870"/>
        <v>3038.3065885609576</v>
      </c>
      <c r="CX108" s="123">
        <v>93.816480000000013</v>
      </c>
      <c r="CY108" s="60">
        <v>6.8486030400000004</v>
      </c>
      <c r="CZ108" s="60">
        <f t="shared" ref="CZ108:CZ112" si="2035">CY108*$CZ$7</f>
        <v>0.13248622580880001</v>
      </c>
      <c r="DA108" s="60">
        <f t="shared" si="1366"/>
        <v>4.0082682040147199</v>
      </c>
      <c r="DB108" s="60">
        <v>5.0332541519999996</v>
      </c>
      <c r="DC108" s="124">
        <v>126.83800463040001</v>
      </c>
      <c r="DD108" s="123">
        <v>3.0995200000000001</v>
      </c>
      <c r="DE108" s="60">
        <v>0.22626495999999999</v>
      </c>
      <c r="DF108" s="60">
        <f t="shared" ref="DF108:DF112" si="2036">DE108*$DF$7</f>
        <v>4.3770956512000003E-3</v>
      </c>
      <c r="DG108" s="60">
        <f t="shared" si="1368"/>
        <v>0.13242564060928</v>
      </c>
      <c r="DH108" s="60">
        <v>0.166289248</v>
      </c>
      <c r="DI108" s="124">
        <v>4.1904890496</v>
      </c>
      <c r="DJ108" s="59">
        <v>71.009621398264002</v>
      </c>
      <c r="DK108" s="60">
        <v>15.62211670761808</v>
      </c>
      <c r="DL108" s="60">
        <v>1.167452119011656</v>
      </c>
      <c r="DM108" s="60">
        <v>47.793238710965781</v>
      </c>
      <c r="DN108" s="60">
        <f t="shared" ref="DN108:DN112" si="2037">DM108*$DN$7</f>
        <v>4.7302880081791274</v>
      </c>
      <c r="DO108" s="60">
        <f t="shared" si="1370"/>
        <v>14.956416122209632</v>
      </c>
      <c r="DP108" s="60">
        <v>9.8982473123177446</v>
      </c>
      <c r="DQ108" s="60">
        <f t="shared" ref="DQ108:DQ112" si="2038">DP108*$DQ$7</f>
        <v>0.19148159425678679</v>
      </c>
      <c r="DR108" s="60">
        <f t="shared" si="1372"/>
        <v>5.7931274079855815</v>
      </c>
      <c r="DS108" s="60">
        <v>7.2745338124088637</v>
      </c>
      <c r="DT108" s="62">
        <v>183.31825207270336</v>
      </c>
      <c r="DU108" s="123">
        <v>118.97</v>
      </c>
      <c r="DV108" s="60">
        <v>26.173400000000001</v>
      </c>
      <c r="DW108" s="60">
        <v>80.07311541</v>
      </c>
      <c r="DX108" s="60">
        <f t="shared" ref="DX108:DX112" si="2039">DW108*$DX$7</f>
        <v>7.9251565245893403</v>
      </c>
      <c r="DY108" s="60">
        <f t="shared" si="1374"/>
        <v>25.058080736405401</v>
      </c>
      <c r="DZ108" s="60">
        <v>2.3364048279166698</v>
      </c>
      <c r="EA108" s="60">
        <v>1.069127071025</v>
      </c>
      <c r="EB108" s="60"/>
      <c r="EC108" s="60">
        <v>16.689409453552742</v>
      </c>
      <c r="ED108" s="60">
        <f t="shared" ref="ED108:ED112" si="2040">EC108*$ED$7</f>
        <v>0.32285662587897779</v>
      </c>
      <c r="EE108" s="60">
        <f t="shared" si="1376"/>
        <v>9.7677772920619059</v>
      </c>
      <c r="EF108" s="60">
        <v>12.26557283812472</v>
      </c>
      <c r="EG108" s="124">
        <v>309.09243552074298</v>
      </c>
      <c r="EH108" s="128">
        <v>730.7394942380954</v>
      </c>
      <c r="EI108" s="129">
        <v>160.76268873238101</v>
      </c>
      <c r="EJ108" s="129">
        <v>1063.9195658579613</v>
      </c>
      <c r="EK108" s="129">
        <v>491.82640881543296</v>
      </c>
      <c r="EL108" s="129">
        <f t="shared" ref="EL108:EL112" si="2041">EK108*$AG$7</f>
        <v>48.678026986098665</v>
      </c>
      <c r="EM108" s="129">
        <v>153.9121563747016</v>
      </c>
      <c r="EN108" s="129">
        <v>178.64911550800252</v>
      </c>
      <c r="EO108" s="129">
        <f t="shared" ref="EO108:EO112" si="2042">EN108*$ED$7</f>
        <v>3.455967139502309</v>
      </c>
      <c r="EP108" s="129">
        <f t="shared" si="1379"/>
        <v>104.55761053513763</v>
      </c>
      <c r="EQ108" s="129">
        <v>2625.8972731518729</v>
      </c>
      <c r="ER108" s="124">
        <v>3308.6305641713602</v>
      </c>
      <c r="ES108" s="123">
        <v>290.41000000000003</v>
      </c>
      <c r="ET108" s="60">
        <v>63.8902</v>
      </c>
      <c r="EU108" s="60">
        <v>195.46132173000001</v>
      </c>
      <c r="EV108" s="60">
        <f t="shared" ref="EV108:EV112" si="2043">EU108*$EV$7</f>
        <v>19.345588856905021</v>
      </c>
      <c r="EW108" s="60">
        <f t="shared" si="1381"/>
        <v>61.167666022186204</v>
      </c>
      <c r="EX108" s="60">
        <v>23.212942943125</v>
      </c>
      <c r="EY108" s="60">
        <v>41.827135921138101</v>
      </c>
      <c r="EZ108" s="60">
        <f t="shared" ref="EZ108:EZ112" si="2044">EY108*$EZ$7</f>
        <v>0.80914594439441656</v>
      </c>
      <c r="FA108" s="60">
        <f t="shared" si="1383"/>
        <v>24.480084186292654</v>
      </c>
      <c r="FB108" s="60">
        <v>30.740080029713202</v>
      </c>
      <c r="FC108" s="124">
        <v>774.65001674877146</v>
      </c>
      <c r="FD108" s="123">
        <v>0.83333333333333293</v>
      </c>
      <c r="FE108" s="60">
        <v>6.0833333333333302E-2</v>
      </c>
      <c r="FF108" s="60">
        <f t="shared" ref="FF108:FF112" si="2045">FE108*$FF$7</f>
        <v>1.1768208333333328E-3</v>
      </c>
      <c r="FG108" s="60">
        <f t="shared" si="1385"/>
        <v>3.5603803333333316E-2</v>
      </c>
      <c r="FH108" s="60">
        <v>4.4708333333333301E-2</v>
      </c>
      <c r="FI108" s="124">
        <v>1.1266499999999995</v>
      </c>
      <c r="FJ108" s="123">
        <v>1201.37421833333</v>
      </c>
      <c r="FK108" s="60">
        <v>87.7003179383331</v>
      </c>
      <c r="FL108" s="60">
        <f t="shared" ref="FL108:FL112" si="2046">FK108*$FL$7</f>
        <v>1.6965626505170539</v>
      </c>
      <c r="FM108" s="60">
        <f t="shared" si="1387"/>
        <v>51.328189679132336</v>
      </c>
      <c r="FN108" s="60">
        <v>64.453500000000005</v>
      </c>
      <c r="FO108" s="124">
        <v>1624.2336435259956</v>
      </c>
      <c r="FP108" s="123">
        <v>934.85991666666723</v>
      </c>
      <c r="FQ108" s="60">
        <v>68.244773916666702</v>
      </c>
      <c r="FR108" s="60">
        <f t="shared" ref="FR108:FR112" si="2047">FQ108*$FR$7</f>
        <v>1.3201951514179173</v>
      </c>
      <c r="FS108" s="60">
        <f t="shared" si="1389"/>
        <v>39.941482340659689</v>
      </c>
      <c r="FT108" s="60">
        <v>50.155234529166698</v>
      </c>
      <c r="FU108" s="62">
        <v>1263.9119101350004</v>
      </c>
      <c r="FV108" s="132">
        <f t="shared" si="1871"/>
        <v>4831.3954058034951</v>
      </c>
      <c r="FW108" s="133">
        <f t="shared" si="1872"/>
        <v>1292.6174296288773</v>
      </c>
      <c r="FX108" s="133">
        <f t="shared" si="1873"/>
        <v>175.54336109155821</v>
      </c>
      <c r="FY108" s="133">
        <f t="shared" si="1874"/>
        <v>958.26733333333334</v>
      </c>
      <c r="FZ108" s="133">
        <f t="shared" si="1875"/>
        <v>619.88</v>
      </c>
      <c r="GA108" s="133">
        <f t="shared" si="1876"/>
        <v>0</v>
      </c>
      <c r="GB108" s="133">
        <f t="shared" si="1877"/>
        <v>93.816480000000013</v>
      </c>
      <c r="GC108" s="133">
        <f t="shared" si="1878"/>
        <v>3.0995200000000001</v>
      </c>
      <c r="GD108" s="133">
        <f t="shared" si="1879"/>
        <v>1201.37421833333</v>
      </c>
      <c r="GE108" s="133">
        <f t="shared" si="1880"/>
        <v>934.85991666666723</v>
      </c>
      <c r="GF108" s="133">
        <f t="shared" si="1881"/>
        <v>2665.3976820182461</v>
      </c>
      <c r="GG108" s="134">
        <f t="shared" si="1882"/>
        <v>1017.6136517451635</v>
      </c>
      <c r="GH108" s="134">
        <f t="shared" si="1883"/>
        <v>263.80507018007387</v>
      </c>
      <c r="GI108" s="133">
        <f t="shared" si="1884"/>
        <v>932.6663484000685</v>
      </c>
      <c r="GJ108" s="134">
        <f t="shared" si="1885"/>
        <v>665.94891744240192</v>
      </c>
      <c r="GK108" s="135">
        <f t="shared" si="1886"/>
        <v>18.042430509799328</v>
      </c>
      <c r="GL108" s="132">
        <f t="shared" si="1887"/>
        <v>13708.917695275579</v>
      </c>
      <c r="GM108" s="136">
        <f t="shared" si="1888"/>
        <v>17273.236296047231</v>
      </c>
      <c r="GN108" s="114">
        <f t="shared" si="1889"/>
        <v>15171.25902351223</v>
      </c>
      <c r="GO108" s="115">
        <f t="shared" si="1890"/>
        <v>8106.7376391145499</v>
      </c>
      <c r="GP108" s="115">
        <f t="shared" si="1891"/>
        <v>573.54605455418903</v>
      </c>
      <c r="GQ108" s="30">
        <f t="shared" si="1892"/>
        <v>0.53434837718813111</v>
      </c>
      <c r="GR108" s="31">
        <f t="shared" si="1893"/>
        <v>3.7804776364658628E-2</v>
      </c>
      <c r="GS108" s="137">
        <f t="shared" ref="GS108:GS113" si="2048">1+GQ108*(GO108*$GW$6-GO108)/GO108+GR108*(GP108*$GX$6-GP108)/GP108</f>
        <v>1.0895883505642658</v>
      </c>
      <c r="GT108" s="116">
        <f t="shared" si="1894"/>
        <v>17273.236296047231</v>
      </c>
      <c r="GU108" s="115">
        <f t="shared" si="1720"/>
        <v>8208.8470484887348</v>
      </c>
      <c r="GV108" s="115">
        <f t="shared" si="1721"/>
        <v>576.31248584460354</v>
      </c>
      <c r="GW108" s="24">
        <f t="shared" si="1895"/>
        <v>0.47523503458163363</v>
      </c>
      <c r="GX108" s="117">
        <f t="shared" si="1896"/>
        <v>3.3364476463306737E-2</v>
      </c>
      <c r="GY108" s="137">
        <f t="shared" ref="GY108:GY113" si="2049">1+GW108*(GU108*$GW$6-GU108)/GU108+GX108*(GV108*$GX$6-GV108)/GV108</f>
        <v>1.0796374873231083</v>
      </c>
      <c r="GZ108" s="114">
        <f t="shared" si="1897"/>
        <v>12020.456109264213</v>
      </c>
      <c r="HA108" s="115">
        <f t="shared" si="1898"/>
        <v>6755.6771869954791</v>
      </c>
      <c r="HB108" s="115">
        <f t="shared" si="1899"/>
        <v>376.85842427058247</v>
      </c>
      <c r="HC108" s="30">
        <f t="shared" si="1900"/>
        <v>0.56201504548474268</v>
      </c>
      <c r="HD108" s="31">
        <f t="shared" si="1901"/>
        <v>3.1351424675153235E-2</v>
      </c>
      <c r="HE108" s="137">
        <f t="shared" ref="HE108:HE113" si="2050">1+HC108*(HA108*$GW$6-HA108)/HA108+HD108*(HB108*$GX$6-HB108)/HB108</f>
        <v>1.0929240933096402</v>
      </c>
      <c r="HF108" s="114">
        <f t="shared" si="1902"/>
        <v>13689.92697575346</v>
      </c>
      <c r="HG108" s="115">
        <f t="shared" si="1903"/>
        <v>8034.7778027927798</v>
      </c>
      <c r="HH108" s="115">
        <f t="shared" si="1904"/>
        <v>433.0885171367803</v>
      </c>
      <c r="HI108" s="30">
        <f t="shared" si="1905"/>
        <v>0.58691166264242001</v>
      </c>
      <c r="HJ108" s="31">
        <f t="shared" si="1906"/>
        <v>3.1635560796184903E-2</v>
      </c>
      <c r="HK108" s="138">
        <f t="shared" ref="HK108:HK113" si="2051">1+HI108*(HG108*$GW$6-HG108)/HG108+HJ108*(HH108*$GX$6-HH108)/HH108</f>
        <v>1.0968694059033963</v>
      </c>
      <c r="HL108" s="29">
        <f t="shared" si="1907"/>
        <v>3.478509672205834</v>
      </c>
      <c r="HM108" s="30">
        <f t="shared" si="1908"/>
        <v>3.9747922467417602</v>
      </c>
      <c r="HN108" s="30">
        <f t="shared" si="1909"/>
        <v>2.7647700788453964</v>
      </c>
      <c r="HO108" s="31">
        <f t="shared" si="1910"/>
        <v>3.1599710714670941</v>
      </c>
      <c r="HR108" s="32">
        <f t="shared" si="1911"/>
        <v>1015.1592188867468</v>
      </c>
      <c r="HS108" s="33">
        <f t="shared" ref="HS108:HS112" si="2052">HR108*$HR$6</f>
        <v>1174.2346684863001</v>
      </c>
      <c r="HT108" s="33">
        <f t="shared" si="1912"/>
        <v>44.627057830315714</v>
      </c>
      <c r="HU108" s="33">
        <f t="shared" ref="HU108:HU112" si="2053">HT108*$HT$6</f>
        <v>51.539789088231622</v>
      </c>
      <c r="HV108" s="33">
        <f t="shared" si="1913"/>
        <v>1324.97687816607</v>
      </c>
      <c r="HW108" s="30">
        <f t="shared" si="1914"/>
        <v>0.7661712710729347</v>
      </c>
      <c r="HX108" s="31">
        <f t="shared" si="1915"/>
        <v>3.3681386117533629E-2</v>
      </c>
      <c r="HY108" s="139">
        <f t="shared" ref="HY108:HY113" si="2054">1+HW108*(HU108*$GW$6-HU108)/HU108+HX108*(HV108*$GX$6-HV108)/HV108</f>
        <v>1.1252762848867348</v>
      </c>
      <c r="HZ108" s="32">
        <f t="shared" si="1916"/>
        <v>1501.0873831068986</v>
      </c>
      <c r="IA108" s="33">
        <f t="shared" ref="IA108:IA112" si="2055">HZ108*$HR$6</f>
        <v>1736.3077760397498</v>
      </c>
      <c r="IB108" s="33">
        <f t="shared" si="1917"/>
        <v>94.690984779345555</v>
      </c>
      <c r="IC108" s="33">
        <f t="shared" ref="IC108:IC112" si="2056">IB108*$HT$6</f>
        <v>109.35861832166619</v>
      </c>
      <c r="ID108" s="33">
        <f t="shared" si="1918"/>
        <v>2039.3213260355126</v>
      </c>
      <c r="IE108" s="30">
        <f t="shared" si="1919"/>
        <v>0.73607202746466982</v>
      </c>
      <c r="IF108" s="31">
        <f t="shared" si="1920"/>
        <v>4.6432596751894414E-2</v>
      </c>
      <c r="IG108" s="139">
        <f t="shared" ref="IG108:IG113" si="2057">1+IE108*(IC108*$GW$6-IC108)/IC108+IF108*(ID108*$GX$6-ID108)/ID108</f>
        <v>1.1225348959405823</v>
      </c>
      <c r="IH108" s="32">
        <f t="shared" si="1921"/>
        <v>57.110981207753902</v>
      </c>
      <c r="II108" s="33">
        <f t="shared" ref="II108:II112" si="2058">IH108*$HR$6</f>
        <v>66.060271963008944</v>
      </c>
      <c r="IJ108" s="33">
        <f t="shared" si="1922"/>
        <v>111.47423604556252</v>
      </c>
      <c r="IK108" s="33">
        <f t="shared" ref="IK108:IK112" si="2059">IJ108*$HT$6</f>
        <v>128.74159520902015</v>
      </c>
      <c r="IL108" s="33">
        <f t="shared" si="1923"/>
        <v>1175.6603553641025</v>
      </c>
      <c r="IM108" s="30">
        <f t="shared" si="1924"/>
        <v>4.8577789450139797E-2</v>
      </c>
      <c r="IN108" s="31">
        <f t="shared" si="1925"/>
        <v>9.481840187682343E-2</v>
      </c>
      <c r="IO108" s="139">
        <f t="shared" ref="IO108:IO113" si="2060">1+IM108*(IK108*$GW$6-IK108)/IK108+IN108*(IL108*$GX$6-IL108)/IL108</f>
        <v>1.0222995100575569</v>
      </c>
      <c r="IP108" s="32">
        <f t="shared" si="1926"/>
        <v>46.6158413457186</v>
      </c>
      <c r="IQ108" s="33">
        <f t="shared" ref="IQ108:IQ112" si="2061">IP108*$HR$6</f>
        <v>53.920543684592708</v>
      </c>
      <c r="IR108" s="33">
        <f t="shared" si="1927"/>
        <v>2.0465806142564507</v>
      </c>
      <c r="IS108" s="33">
        <f t="shared" ref="IS108:IS112" si="2062">IR108*$HT$6</f>
        <v>2.3635959514047751</v>
      </c>
      <c r="IT108" s="33">
        <f t="shared" si="1928"/>
        <v>63.908192065579442</v>
      </c>
      <c r="IU108" s="30">
        <f t="shared" si="1929"/>
        <v>0.7294188716508162</v>
      </c>
      <c r="IV108" s="31">
        <f t="shared" si="1930"/>
        <v>3.2023760148876534E-2</v>
      </c>
      <c r="IW108" s="139">
        <f t="shared" ref="IW108:IW113" si="2063">1+IU108*(IS108*$GW$6-IS108)/IS108+IV108*(IT108*$GX$6-IT108)/IT108</f>
        <v>1.1192604176347438</v>
      </c>
      <c r="IX108" s="32">
        <f t="shared" si="1931"/>
        <v>32.310605333430402</v>
      </c>
      <c r="IY108" s="33">
        <f t="shared" ref="IY108:IY112" si="2064">IX108*$HR$6</f>
        <v>37.373677189178949</v>
      </c>
      <c r="IZ108" s="33">
        <f t="shared" si="1932"/>
        <v>0.8753852378000001</v>
      </c>
      <c r="JA108" s="33">
        <f t="shared" ref="JA108:JA112" si="2065">IZ108*$HT$6</f>
        <v>1.0109824111352201</v>
      </c>
      <c r="JB108" s="33">
        <f t="shared" si="1933"/>
        <v>665.13123999999993</v>
      </c>
      <c r="JC108" s="30">
        <f t="shared" si="1934"/>
        <v>4.8577789450139804E-2</v>
      </c>
      <c r="JD108" s="31">
        <f t="shared" si="1935"/>
        <v>1.3161090400745576E-3</v>
      </c>
      <c r="JE108" s="139">
        <f t="shared" si="1936"/>
        <v>1.0078160048971445</v>
      </c>
      <c r="JF108" s="32">
        <f t="shared" si="1937"/>
        <v>0</v>
      </c>
      <c r="JG108" s="33">
        <f t="shared" ref="JG108:JG112" si="2066">JF108*$HR$6</f>
        <v>0</v>
      </c>
      <c r="JH108" s="33">
        <f t="shared" si="1938"/>
        <v>0</v>
      </c>
      <c r="JI108" s="33">
        <f t="shared" ref="JI108:JI112" si="2067">JH108*$HT$6</f>
        <v>0</v>
      </c>
      <c r="JJ108" s="33">
        <f t="shared" si="1939"/>
        <v>0</v>
      </c>
      <c r="JK108" s="30"/>
      <c r="JL108" s="31"/>
      <c r="JM108" s="139"/>
      <c r="JN108" s="32">
        <f t="shared" si="1940"/>
        <v>1781.0269802535836</v>
      </c>
      <c r="JO108" s="33">
        <f t="shared" ref="JO108:JO112" si="2068">JN108*$HR$6</f>
        <v>2060.1139080593202</v>
      </c>
      <c r="JP108" s="33">
        <f t="shared" si="1941"/>
        <v>115.06330765011826</v>
      </c>
      <c r="JQ108" s="33">
        <f t="shared" ref="JQ108:JQ112" si="2069">JP108*$HT$6</f>
        <v>132.88661400512157</v>
      </c>
      <c r="JR108" s="33">
        <f t="shared" si="1942"/>
        <v>2411.3544353658394</v>
      </c>
      <c r="JS108" s="30">
        <f t="shared" si="1943"/>
        <v>0.73860024645583655</v>
      </c>
      <c r="JT108" s="31">
        <f t="shared" si="1944"/>
        <v>4.7717293634878435E-2</v>
      </c>
      <c r="JU108" s="139">
        <f t="shared" ref="JU108:JU113" si="2070">1+JS108*(JQ108*$GW$6-JQ108)/JQ108+JT108*(JR108*$GX$6-JR108)/JR108</f>
        <v>1.1231300674036724</v>
      </c>
      <c r="JV108" s="32">
        <f t="shared" si="1945"/>
        <v>4.8900872088979579</v>
      </c>
      <c r="JW108" s="33">
        <f t="shared" ref="JW108:JW112" si="2071">JV108*$HR$6</f>
        <v>5.6563638745322686</v>
      </c>
      <c r="JX108" s="33">
        <f t="shared" si="1946"/>
        <v>0.13248622580880001</v>
      </c>
      <c r="JY108" s="33">
        <f t="shared" ref="JY108:JY112" si="2072">JX108*$HT$6</f>
        <v>0.15300834218658313</v>
      </c>
      <c r="JZ108" s="33">
        <f t="shared" si="1947"/>
        <v>100.66508304000001</v>
      </c>
      <c r="KA108" s="30">
        <f t="shared" si="1948"/>
        <v>4.8577789450139783E-2</v>
      </c>
      <c r="KB108" s="31">
        <f t="shared" si="1949"/>
        <v>1.3161090400745574E-3</v>
      </c>
      <c r="KC108" s="139">
        <f t="shared" ref="KC108:KC113" si="2073">1+KA108*(JY108*$GW$6-JY108)/JY108+KB108*(JZ108*$GX$6-JZ108)/JZ108</f>
        <v>1.0078160048971445</v>
      </c>
      <c r="KD108" s="32">
        <f t="shared" si="1950"/>
        <v>0.16155928154332158</v>
      </c>
      <c r="KE108" s="33">
        <f t="shared" ref="KE108:KE112" si="2074">KD108*$HR$6</f>
        <v>0.18687562096116009</v>
      </c>
      <c r="KF108" s="33">
        <f t="shared" si="1951"/>
        <v>4.3770956512000003E-3</v>
      </c>
      <c r="KG108" s="33">
        <f t="shared" ref="KG108:KG112" si="2075">KF108*$HT$6</f>
        <v>5.0551077675708806E-3</v>
      </c>
      <c r="KH108" s="33">
        <f t="shared" si="1952"/>
        <v>3.32578496</v>
      </c>
      <c r="KI108" s="30">
        <f t="shared" si="1953"/>
        <v>4.857778945013979E-2</v>
      </c>
      <c r="KJ108" s="31">
        <f t="shared" si="1954"/>
        <v>1.3161090400745574E-3</v>
      </c>
      <c r="KK108" s="139">
        <f t="shared" si="1783"/>
        <v>1.0078160048971445</v>
      </c>
      <c r="KL108" s="32">
        <f t="shared" si="1955"/>
        <v>111.94618121272023</v>
      </c>
      <c r="KM108" s="33">
        <f t="shared" ref="KM108:KM112" si="2076">KL108*$HR$6</f>
        <v>129.4881478087535</v>
      </c>
      <c r="KN108" s="33">
        <f t="shared" si="1956"/>
        <v>4.9217696024359139</v>
      </c>
      <c r="KO108" s="33">
        <f t="shared" ref="KO108:KO112" si="2077">KN108*$HT$6</f>
        <v>5.6841517138532369</v>
      </c>
      <c r="KP108" s="33">
        <f t="shared" si="1957"/>
        <v>145.49067624817727</v>
      </c>
      <c r="KQ108" s="30">
        <f t="shared" si="1958"/>
        <v>0.76943886783344795</v>
      </c>
      <c r="KR108" s="31">
        <f t="shared" si="1959"/>
        <v>3.3828762978875597E-2</v>
      </c>
      <c r="KS108" s="139">
        <f t="shared" ref="KS108:KS113" si="2078">1+KQ108*(KO108*$GW$6-KO108)/KO108+KR108*(KP108*$GX$6-KP108)/KP108</f>
        <v>1.1258111459749292</v>
      </c>
      <c r="KT108" s="32">
        <f t="shared" si="1960"/>
        <v>187.63094679473011</v>
      </c>
      <c r="KU108" s="33">
        <f t="shared" ref="KU108:KU112" si="2079">KT108*$HR$6</f>
        <v>217.03271615746434</v>
      </c>
      <c r="KV108" s="33">
        <f t="shared" si="1961"/>
        <v>8.2480131504683172</v>
      </c>
      <c r="KW108" s="33">
        <f t="shared" ref="KW108:KW112" si="2080">KV108*$HT$6</f>
        <v>9.525630387475859</v>
      </c>
      <c r="KX108" s="33">
        <f t="shared" si="1962"/>
        <v>245.31145676249443</v>
      </c>
      <c r="KY108" s="30">
        <f t="shared" si="1963"/>
        <v>0.76486825878821707</v>
      </c>
      <c r="KZ108" s="31">
        <f t="shared" si="1964"/>
        <v>3.3622616975667291E-2</v>
      </c>
      <c r="LA108" s="139">
        <f t="shared" ref="LA108:LA113" si="2081">1+KY108*(KW108*$GW$6-KW108)/KW108+KZ108*(KX108*$GX$6-KX108)/KX108</f>
        <v>1.1250629995216443</v>
      </c>
      <c r="LB108" s="32">
        <f t="shared" si="1965"/>
        <v>1206.8352986004802</v>
      </c>
      <c r="LC108" s="33">
        <f t="shared" ref="LC108:LC112" si="2082">LB108*$HR$6</f>
        <v>1395.9463898911756</v>
      </c>
      <c r="LD108" s="33">
        <f t="shared" si="1966"/>
        <v>52.133994125600971</v>
      </c>
      <c r="LE108" s="33">
        <f t="shared" ref="LE108:LE112" si="2083">LD108*$HT$6</f>
        <v>60.209549815656565</v>
      </c>
      <c r="LF108" s="33">
        <f t="shared" si="1967"/>
        <v>2625.8972731518734</v>
      </c>
      <c r="LG108" s="30">
        <f t="shared" si="1968"/>
        <v>0.45958968423464325</v>
      </c>
      <c r="LH108" s="31">
        <f t="shared" si="1969"/>
        <v>1.9853782803553606E-2</v>
      </c>
      <c r="LI108" s="139">
        <f t="shared" ref="LI108:LI113" si="2084">1+LG108*(LE108*$GW$6-LE108)/LE108+LH108*(LF108*$GX$6-LF108)/LF108</f>
        <v>1.075093054475839</v>
      </c>
      <c r="LJ108" s="32">
        <f t="shared" si="1970"/>
        <v>458.79045525434424</v>
      </c>
      <c r="LK108" s="33">
        <f t="shared" ref="LK108:LK112" si="2085">LJ108*$HR$6</f>
        <v>530.68291959270005</v>
      </c>
      <c r="LL108" s="33">
        <f t="shared" si="1971"/>
        <v>20.154734801299437</v>
      </c>
      <c r="LM108" s="33">
        <f t="shared" ref="LM108:LM112" si="2086">LL108*$HT$6</f>
        <v>23.276703222020721</v>
      </c>
      <c r="LN108" s="33">
        <f t="shared" si="1972"/>
        <v>614.80160059426305</v>
      </c>
      <c r="LO108" s="30">
        <f t="shared" si="1973"/>
        <v>0.74624147824416931</v>
      </c>
      <c r="LP108" s="31">
        <f t="shared" si="1974"/>
        <v>3.2782502163003491E-2</v>
      </c>
      <c r="LQ108" s="139">
        <f t="shared" ref="LQ108:LQ113" si="2087">1+LO108*(LM108*$GW$6-LM108)/LM108+LP108*(LN108*$GX$6-LN108)/LN108</f>
        <v>1.1220140492259107</v>
      </c>
      <c r="LR108" s="32">
        <f t="shared" si="1975"/>
        <v>4.3436640066666643E-2</v>
      </c>
      <c r="LS108" s="33">
        <f t="shared" ref="LS108:LS112" si="2088">LR108*$HR$6</f>
        <v>5.0243161565113312E-2</v>
      </c>
      <c r="LT108" s="33">
        <f t="shared" si="1976"/>
        <v>1.1768208333333328E-3</v>
      </c>
      <c r="LU108" s="33">
        <f t="shared" ref="LU108:LU112" si="2089">LT108*$HT$6</f>
        <v>1.359110380416666E-3</v>
      </c>
      <c r="LV108" s="33">
        <f t="shared" si="1977"/>
        <v>0.89416666666666633</v>
      </c>
      <c r="LW108" s="30">
        <f t="shared" si="1978"/>
        <v>4.857778945013979E-2</v>
      </c>
      <c r="LX108" s="31">
        <f t="shared" si="1979"/>
        <v>1.3161090400745572E-3</v>
      </c>
      <c r="LY108" s="139">
        <f t="shared" si="1857"/>
        <v>1.0078160048971445</v>
      </c>
      <c r="LZ108" s="32">
        <f t="shared" si="1980"/>
        <v>62.620391408541451</v>
      </c>
      <c r="MA108" s="33">
        <f t="shared" ref="MA108:MA112" si="2090">LZ108*$HR$6</f>
        <v>72.433006742259906</v>
      </c>
      <c r="MB108" s="33">
        <f t="shared" si="1981"/>
        <v>1.6965626505170539</v>
      </c>
      <c r="MC108" s="33">
        <f t="shared" ref="MC108:MC112" si="2091">MB108*$HT$6</f>
        <v>1.9593602050821457</v>
      </c>
      <c r="MD108" s="33">
        <f t="shared" si="1982"/>
        <v>1289.0743202587269</v>
      </c>
      <c r="ME108" s="30">
        <f t="shared" si="1983"/>
        <v>4.8577797590423702E-2</v>
      </c>
      <c r="MF108" s="31">
        <f t="shared" si="1984"/>
        <v>1.3161092606177596E-3</v>
      </c>
      <c r="MG108" s="139">
        <f t="shared" ref="MG108:MG113" si="2092">1+ME108*(MC108*$GW$6-MC108)/MC108+MF108*(MD108*$GX$6-MD108)/MD108</f>
        <v>1.007816006206889</v>
      </c>
      <c r="MH108" s="32">
        <f t="shared" si="1985"/>
        <v>48.728608455604821</v>
      </c>
      <c r="MI108" s="33">
        <f t="shared" ref="MI108:MI112" si="2093">MH108*$HR$6</f>
        <v>56.364381400598099</v>
      </c>
      <c r="MJ108" s="33">
        <f t="shared" si="1986"/>
        <v>1.3201951514179173</v>
      </c>
      <c r="MK108" s="33">
        <f t="shared" ref="MK108:MK112" si="2094">MJ108*$HT$6</f>
        <v>1.5246933803725529</v>
      </c>
      <c r="ML108" s="33">
        <f t="shared" si="1987"/>
        <v>1003.1046905833335</v>
      </c>
      <c r="MM108" s="30">
        <f t="shared" si="1988"/>
        <v>4.8577789450139811E-2</v>
      </c>
      <c r="MN108" s="31">
        <f t="shared" si="1989"/>
        <v>1.3161090400745578E-3</v>
      </c>
      <c r="MO108" s="139">
        <f t="shared" si="1990"/>
        <v>1.0078160048971445</v>
      </c>
      <c r="MP108" s="34">
        <v>3.1924989565136372</v>
      </c>
      <c r="MQ108" s="35">
        <v>3.6815989565136369</v>
      </c>
      <c r="MR108" s="35">
        <v>2.5296999999999996</v>
      </c>
      <c r="MS108" s="36">
        <v>2.8808999999999996</v>
      </c>
      <c r="MT108" s="34">
        <f t="shared" si="1991"/>
        <v>1.0895883505642658</v>
      </c>
      <c r="MU108" s="35">
        <f t="shared" si="1821"/>
        <v>1.0796374873231083</v>
      </c>
      <c r="MV108" s="35">
        <f t="shared" si="1992"/>
        <v>1.0929240933096402</v>
      </c>
      <c r="MW108" s="36">
        <f t="shared" si="1993"/>
        <v>1.0968694059033963</v>
      </c>
      <c r="MX108" s="41">
        <f t="shared" si="1994"/>
        <v>3.478509672205834</v>
      </c>
      <c r="MY108" s="271">
        <f t="shared" si="1995"/>
        <v>3.9747922467417602</v>
      </c>
      <c r="MZ108" s="42">
        <f t="shared" si="1996"/>
        <v>2.7647700788453964</v>
      </c>
      <c r="NA108" s="140">
        <f t="shared" si="1997"/>
        <v>3.1599710714670941</v>
      </c>
      <c r="NB108" s="34">
        <f t="shared" si="1998"/>
        <v>1.0896048605074082</v>
      </c>
      <c r="NC108" s="35">
        <f t="shared" si="1829"/>
        <v>1.0795540837345845</v>
      </c>
      <c r="ND108" s="35">
        <f t="shared" si="1999"/>
        <v>1.0929429925886585</v>
      </c>
      <c r="NE108" s="141">
        <f t="shared" si="1831"/>
        <v>1.0968846261945053</v>
      </c>
      <c r="NF108" s="37">
        <f t="shared" si="2000"/>
        <v>3.4785623801820877</v>
      </c>
      <c r="NG108" s="38">
        <f t="shared" si="1833"/>
        <v>3.9744851881772814</v>
      </c>
      <c r="NH108" s="38">
        <f t="shared" si="2001"/>
        <v>2.7648178883515286</v>
      </c>
      <c r="NI108" s="39">
        <f t="shared" si="1835"/>
        <v>3.1600149196037499</v>
      </c>
      <c r="NJ108" s="118">
        <f t="shared" si="2002"/>
        <v>-5.2707976253785205E-5</v>
      </c>
      <c r="NK108" s="118">
        <f t="shared" si="2003"/>
        <v>3.0705856447887925E-4</v>
      </c>
      <c r="NL108" s="118">
        <f t="shared" si="2004"/>
        <v>-4.7809506132256985E-5</v>
      </c>
      <c r="NM108" s="118">
        <f t="shared" si="2005"/>
        <v>-4.3848136655810777E-5</v>
      </c>
      <c r="NN108" s="119">
        <f t="shared" si="2006"/>
        <v>0.39519703125222128</v>
      </c>
      <c r="NO108" s="120">
        <f t="shared" si="2007"/>
        <v>0.60684236474547881</v>
      </c>
      <c r="NP108" s="120">
        <f>P108*IO108</f>
        <v>0.31854746057833766</v>
      </c>
      <c r="NQ108" s="120">
        <f t="shared" si="2008"/>
        <v>1.8915501058027168E-2</v>
      </c>
      <c r="NR108" s="120">
        <f>R108*JE108+0.003</f>
        <v>0.19952412095494318</v>
      </c>
      <c r="NS108" s="120">
        <f t="shared" si="2009"/>
        <v>0</v>
      </c>
      <c r="NT108" s="120">
        <f t="shared" si="2010"/>
        <v>0.71914018215857145</v>
      </c>
      <c r="NU108" s="120">
        <f t="shared" si="2011"/>
        <v>2.6807905730264044E-2</v>
      </c>
      <c r="NV108" s="120">
        <f t="shared" si="2012"/>
        <v>8.0625280391771563E-4</v>
      </c>
      <c r="NW108" s="120">
        <f t="shared" si="2013"/>
        <v>4.3343729120034771E-2</v>
      </c>
      <c r="NX108" s="120">
        <f t="shared" si="2014"/>
        <v>7.3129094968906891E-2</v>
      </c>
      <c r="NY108" s="120">
        <f t="shared" si="2015"/>
        <v>0.74837227522063166</v>
      </c>
      <c r="NZ108" s="120">
        <f t="shared" si="2016"/>
        <v>0.18288829002382345</v>
      </c>
      <c r="OA108" s="120">
        <f t="shared" si="2017"/>
        <v>2.0156320097942891E-4</v>
      </c>
      <c r="OB108" s="120">
        <f t="shared" si="2018"/>
        <v>0.34437072932089396</v>
      </c>
      <c r="OC108" s="121">
        <f t="shared" si="2019"/>
        <v>0.29639868704025019</v>
      </c>
      <c r="OD108" s="4"/>
      <c r="OE108" s="4">
        <f t="shared" si="1441"/>
        <v>18667.820009476076</v>
      </c>
      <c r="OF108" s="4"/>
      <c r="OG108" s="4"/>
      <c r="OH108" s="4">
        <f t="shared" si="1442"/>
        <v>0</v>
      </c>
      <c r="OI108" s="4"/>
      <c r="OJ108" s="583">
        <f t="shared" si="1443"/>
        <v>17084.054555720759</v>
      </c>
      <c r="OK108" s="284">
        <f t="shared" si="1444"/>
        <v>781.04880000000003</v>
      </c>
      <c r="OL108" s="584">
        <f t="shared" si="2020"/>
        <v>4.5717999638350396E-2</v>
      </c>
      <c r="OM108" s="585">
        <f t="shared" si="1672"/>
        <v>1710.26</v>
      </c>
      <c r="ON108" s="284">
        <f t="shared" si="2021"/>
        <v>1795.7730000000001</v>
      </c>
      <c r="OO108" s="33">
        <f t="shared" si="2022"/>
        <v>2.2991815620227571</v>
      </c>
      <c r="OP108" s="586">
        <f t="shared" si="1688"/>
        <v>5.9395982182707911E-2</v>
      </c>
      <c r="OQ108" s="33">
        <f t="shared" ref="OQ108:OQ113" si="2095">(1+OP108)*MY108-MY108</f>
        <v>0.23608668946743894</v>
      </c>
      <c r="OR108" s="39">
        <f t="shared" ref="OR108:OR113" si="2096">OQ108+NR108</f>
        <v>0.43561081042238214</v>
      </c>
      <c r="OS108" s="587"/>
      <c r="OT108" s="284">
        <f t="shared" si="1487"/>
        <v>0</v>
      </c>
      <c r="OU108" s="584"/>
      <c r="OV108" s="585">
        <f t="shared" si="1674"/>
        <v>0</v>
      </c>
      <c r="OW108" s="284">
        <f t="shared" si="2023"/>
        <v>0</v>
      </c>
      <c r="OX108" s="33"/>
      <c r="OY108" s="33"/>
      <c r="OZ108" s="33"/>
      <c r="PA108" s="588"/>
      <c r="PB108" s="32">
        <f t="shared" ref="PB108:PB113" si="2097">MY108</f>
        <v>3.9747922467417602</v>
      </c>
      <c r="PC108" s="589">
        <f t="shared" si="1448"/>
        <v>1.0593959821827079</v>
      </c>
      <c r="PD108" s="590">
        <f t="shared" si="1474"/>
        <v>4.2108789362091992</v>
      </c>
      <c r="PE108" s="591">
        <f t="shared" si="1450"/>
        <v>0.39519703125222128</v>
      </c>
      <c r="PF108" s="592">
        <f t="shared" si="1451"/>
        <v>0.60684236474547881</v>
      </c>
      <c r="PG108" s="592">
        <f t="shared" si="1452"/>
        <v>0.31854746057833766</v>
      </c>
      <c r="PH108" s="592">
        <f t="shared" si="1453"/>
        <v>1.8915501058027168E-2</v>
      </c>
      <c r="PI108" s="593">
        <f t="shared" si="1475"/>
        <v>0.43561081042238214</v>
      </c>
      <c r="PJ108" s="593">
        <f t="shared" si="1476"/>
        <v>0</v>
      </c>
      <c r="PK108" s="592">
        <f t="shared" si="1454"/>
        <v>0.71914018215857145</v>
      </c>
      <c r="PL108" s="592">
        <f t="shared" si="1455"/>
        <v>2.6807905730264044E-2</v>
      </c>
      <c r="PM108" s="592">
        <f t="shared" si="1456"/>
        <v>8.0625280391771563E-4</v>
      </c>
      <c r="PN108" s="592">
        <f t="shared" si="1457"/>
        <v>4.3343729120034771E-2</v>
      </c>
      <c r="PO108" s="592">
        <f t="shared" si="1458"/>
        <v>7.3129094968906891E-2</v>
      </c>
      <c r="PP108" s="592">
        <f t="shared" si="1459"/>
        <v>0.74837227522063166</v>
      </c>
      <c r="PQ108" s="592">
        <f t="shared" si="1460"/>
        <v>0.18288829002382345</v>
      </c>
      <c r="PR108" s="592">
        <f t="shared" si="1461"/>
        <v>2.0156320097942891E-4</v>
      </c>
      <c r="PS108" s="592">
        <f t="shared" si="1462"/>
        <v>0.34437072932089396</v>
      </c>
      <c r="PT108" s="594">
        <f t="shared" si="1463"/>
        <v>0.29639868704025019</v>
      </c>
      <c r="PU108" s="334"/>
      <c r="PV108" s="310">
        <f t="shared" si="1477"/>
        <v>4.2105718776447203</v>
      </c>
      <c r="PW108" s="281">
        <f t="shared" si="1478"/>
        <v>3.0705856447887925E-4</v>
      </c>
      <c r="PX108" s="4"/>
      <c r="QA108" s="133">
        <f t="shared" si="1479"/>
        <v>857.57462427644111</v>
      </c>
      <c r="QB108" s="323">
        <f t="shared" si="1480"/>
        <v>0</v>
      </c>
      <c r="QC108" s="258"/>
      <c r="QD108" s="323">
        <v>0</v>
      </c>
      <c r="QF108" s="133">
        <f t="shared" si="1464"/>
        <v>1872.2988242764404</v>
      </c>
      <c r="QH108" s="133">
        <f t="shared" si="1481"/>
        <v>0</v>
      </c>
      <c r="QJ108" s="390">
        <f>'лист 1'!E135</f>
        <v>1710.26</v>
      </c>
      <c r="QK108" s="390">
        <f>'лист 1'!F135</f>
        <v>0</v>
      </c>
      <c r="QM108" s="389">
        <f t="shared" si="1482"/>
        <v>0</v>
      </c>
      <c r="QN108" s="389">
        <f t="shared" si="1483"/>
        <v>0</v>
      </c>
      <c r="QP108" s="4">
        <f t="shared" si="1484"/>
        <v>17084.054555720759</v>
      </c>
      <c r="QQ108" s="4">
        <f t="shared" si="1485"/>
        <v>18098.778755720756</v>
      </c>
      <c r="QS108" s="395">
        <f t="shared" si="1486"/>
        <v>14.165201368046336</v>
      </c>
      <c r="QU108" s="5">
        <v>1</v>
      </c>
    </row>
    <row r="109" spans="1:463" ht="15.05" customHeight="1" x14ac:dyDescent="0.3">
      <c r="A109" s="452">
        <f t="shared" si="1676"/>
        <v>97</v>
      </c>
      <c r="B109" s="25" t="s">
        <v>583</v>
      </c>
      <c r="C109" s="26">
        <v>9</v>
      </c>
      <c r="D109" s="256">
        <v>4215.9399999999996</v>
      </c>
      <c r="E109" s="27">
        <v>4215.9399999999996</v>
      </c>
      <c r="F109" s="28">
        <v>460.11</v>
      </c>
      <c r="G109" s="311">
        <f t="shared" si="1465"/>
        <v>3755.8299999999995</v>
      </c>
      <c r="H109" s="27"/>
      <c r="I109" s="257"/>
      <c r="J109" s="32">
        <v>3.3227362425174105</v>
      </c>
      <c r="K109" s="33">
        <v>3.9049362425174103</v>
      </c>
      <c r="L109" s="33">
        <v>2.7066999999999997</v>
      </c>
      <c r="M109" s="122">
        <v>3.0666999999999995</v>
      </c>
      <c r="N109" s="1">
        <v>0.36</v>
      </c>
      <c r="O109" s="2">
        <v>0.60980000000000001</v>
      </c>
      <c r="P109" s="2">
        <v>0.25603624251741081</v>
      </c>
      <c r="Q109" s="2">
        <v>1.9900000000000001E-2</v>
      </c>
      <c r="R109" s="2">
        <v>0.24729999999999999</v>
      </c>
      <c r="S109" s="2">
        <v>2.5399999999999999E-2</v>
      </c>
      <c r="T109" s="2">
        <v>0.6522</v>
      </c>
      <c r="U109" s="2">
        <v>3.7199999999999997E-2</v>
      </c>
      <c r="V109" s="2">
        <v>1.1999999999999999E-3</v>
      </c>
      <c r="W109" s="2">
        <v>4.2999999999999997E-2</v>
      </c>
      <c r="X109" s="2">
        <v>7.7200000000000005E-2</v>
      </c>
      <c r="Y109" s="2">
        <v>0.74670000000000003</v>
      </c>
      <c r="Z109" s="2">
        <v>0.16500000000000001</v>
      </c>
      <c r="AA109" s="2">
        <v>2.0000000000000001E-4</v>
      </c>
      <c r="AB109" s="2">
        <v>0.3543</v>
      </c>
      <c r="AC109" s="3">
        <v>0.3095</v>
      </c>
      <c r="AD109" s="123">
        <v>585.11</v>
      </c>
      <c r="AE109" s="60">
        <v>128.7242</v>
      </c>
      <c r="AF109" s="60">
        <v>393.81004082999999</v>
      </c>
      <c r="AG109" s="60">
        <f t="shared" si="2024"/>
        <v>38.97695498110842</v>
      </c>
      <c r="AH109" s="60">
        <f t="shared" si="1345"/>
        <v>123.23891417734019</v>
      </c>
      <c r="AI109" s="60">
        <v>15.014147072749999</v>
      </c>
      <c r="AJ109" s="60">
        <v>81.954062387957535</v>
      </c>
      <c r="AK109" s="60">
        <f t="shared" si="2025"/>
        <v>1.5854013368950386</v>
      </c>
      <c r="AL109" s="60">
        <f t="shared" si="1347"/>
        <v>47.96509018567513</v>
      </c>
      <c r="AM109" s="60">
        <v>60.230622514535369</v>
      </c>
      <c r="AN109" s="124">
        <v>1517.8116873662912</v>
      </c>
      <c r="AO109" s="123">
        <v>951.66</v>
      </c>
      <c r="AP109" s="60">
        <v>209.36519999999999</v>
      </c>
      <c r="AQ109" s="60">
        <v>640.51761797999995</v>
      </c>
      <c r="AR109" s="60">
        <f t="shared" si="2026"/>
        <v>63.394590721952518</v>
      </c>
      <c r="AS109" s="60">
        <f t="shared" si="1349"/>
        <v>200.44358337066117</v>
      </c>
      <c r="AT109" s="125">
        <v>99.931037470241705</v>
      </c>
      <c r="AU109" s="126">
        <v>27.136416928837356</v>
      </c>
      <c r="AV109" s="60">
        <v>138.80759144786765</v>
      </c>
      <c r="AW109" s="60">
        <f t="shared" si="2027"/>
        <v>2.6852328565589998</v>
      </c>
      <c r="AX109" s="60">
        <f t="shared" si="1351"/>
        <v>81.239641431510606</v>
      </c>
      <c r="AY109" s="60">
        <v>102.01407234490549</v>
      </c>
      <c r="AZ109" s="124">
        <v>2570.7546230916178</v>
      </c>
      <c r="BA109" s="127">
        <v>137</v>
      </c>
      <c r="BB109" s="60">
        <v>698.31183333333331</v>
      </c>
      <c r="BC109" s="60">
        <v>72.823935723816803</v>
      </c>
      <c r="BD109" s="61">
        <v>58.259148579053445</v>
      </c>
      <c r="BE109" s="61">
        <v>14.564787144763358</v>
      </c>
      <c r="BF109" s="60">
        <v>27.308980624999997</v>
      </c>
      <c r="BG109" s="61">
        <v>21.847184499999997</v>
      </c>
      <c r="BH109" s="61">
        <v>5.4617961249999993</v>
      </c>
      <c r="BI109" s="60">
        <v>58.286466726796959</v>
      </c>
      <c r="BJ109" s="61">
        <f t="shared" si="2028"/>
        <v>34.113203808259001</v>
      </c>
      <c r="BK109" s="60">
        <f t="shared" si="1353"/>
        <v>1.1275516988298873</v>
      </c>
      <c r="BL109" s="60">
        <v>42.83656082044736</v>
      </c>
      <c r="BM109" s="124">
        <v>1079.4813326752735</v>
      </c>
      <c r="BN109" s="123">
        <v>30.59</v>
      </c>
      <c r="BO109" s="60">
        <v>6.7298</v>
      </c>
      <c r="BP109" s="60">
        <v>20.588691270000002</v>
      </c>
      <c r="BQ109" s="60">
        <f t="shared" si="2029"/>
        <v>2.0377451297569804</v>
      </c>
      <c r="BR109" s="60">
        <f t="shared" si="1355"/>
        <v>6.4430250460338003</v>
      </c>
      <c r="BS109" s="60">
        <v>4.0757029580499999</v>
      </c>
      <c r="BT109" s="60">
        <v>4.5248461786476497</v>
      </c>
      <c r="BU109" s="60">
        <f t="shared" si="2030"/>
        <v>8.7533149325938794E-2</v>
      </c>
      <c r="BV109" s="60">
        <f t="shared" si="1357"/>
        <v>2.6482476732847529</v>
      </c>
      <c r="BW109" s="60">
        <v>3.3254520203348825</v>
      </c>
      <c r="BX109" s="124">
        <v>83.801390912439032</v>
      </c>
      <c r="BY109" s="59">
        <v>687.02</v>
      </c>
      <c r="BZ109" s="60">
        <v>50.152459999999998</v>
      </c>
      <c r="CA109" s="61">
        <f t="shared" si="2031"/>
        <v>29.352629959279998</v>
      </c>
      <c r="CB109" s="61">
        <f t="shared" si="1359"/>
        <v>0.97019933869999997</v>
      </c>
      <c r="CC109" s="60">
        <v>36.858623000000001</v>
      </c>
      <c r="CD109" s="62">
        <v>928.83729959999994</v>
      </c>
      <c r="CE109" s="123">
        <v>70.599999999999994</v>
      </c>
      <c r="CF109" s="60">
        <v>5.1537999999999995</v>
      </c>
      <c r="CG109" s="61">
        <f t="shared" si="2032"/>
        <v>3.0163542183999996</v>
      </c>
      <c r="CH109" s="61">
        <f t="shared" si="1361"/>
        <v>9.9700260999999998E-2</v>
      </c>
      <c r="CI109" s="60">
        <v>3.78769</v>
      </c>
      <c r="CJ109" s="124">
        <v>95.449787999999998</v>
      </c>
      <c r="CK109" s="128">
        <v>1017.3218204268153</v>
      </c>
      <c r="CL109" s="129">
        <v>223.81080049389936</v>
      </c>
      <c r="CM109" s="129">
        <v>104.38436703659238</v>
      </c>
      <c r="CN109" s="130">
        <v>67.039103387019864</v>
      </c>
      <c r="CO109" s="131">
        <f t="shared" si="1868"/>
        <v>32.678210946002835</v>
      </c>
      <c r="CP109" s="129">
        <v>684.71150320372942</v>
      </c>
      <c r="CQ109" s="131">
        <f t="shared" si="2033"/>
        <v>67.768636318085925</v>
      </c>
      <c r="CR109" s="129">
        <v>214.27361781257508</v>
      </c>
      <c r="CS109" s="129">
        <v>148.20667985475569</v>
      </c>
      <c r="CT109" s="131">
        <f t="shared" si="2034"/>
        <v>2.8670582217902489</v>
      </c>
      <c r="CU109" s="131">
        <f t="shared" si="1364"/>
        <v>86.740627105233159</v>
      </c>
      <c r="CV109" s="129">
        <f t="shared" si="1869"/>
        <v>2178.4351710157921</v>
      </c>
      <c r="CW109" s="124">
        <f t="shared" si="1870"/>
        <v>2744.8283154798978</v>
      </c>
      <c r="CX109" s="123">
        <v>115.93160000000002</v>
      </c>
      <c r="CY109" s="60">
        <v>8.4630068000000005</v>
      </c>
      <c r="CZ109" s="60">
        <f t="shared" si="2035"/>
        <v>0.16371686654600001</v>
      </c>
      <c r="DA109" s="60">
        <f t="shared" si="1366"/>
        <v>4.9531270638224001</v>
      </c>
      <c r="DB109" s="60">
        <v>6.2197303399999999</v>
      </c>
      <c r="DC109" s="124">
        <v>156.73720456800004</v>
      </c>
      <c r="DD109" s="123">
        <v>3.8744000000000005</v>
      </c>
      <c r="DE109" s="60">
        <v>0.2828312</v>
      </c>
      <c r="DF109" s="60">
        <f t="shared" si="2036"/>
        <v>5.4713695640000006E-3</v>
      </c>
      <c r="DG109" s="60">
        <f t="shared" si="1368"/>
        <v>0.16553205076160002</v>
      </c>
      <c r="DH109" s="60">
        <v>0.20786156</v>
      </c>
      <c r="DI109" s="124">
        <v>5.2381113120000018</v>
      </c>
      <c r="DJ109" s="59">
        <v>70.231471167679999</v>
      </c>
      <c r="DK109" s="60">
        <v>15.4509236568896</v>
      </c>
      <c r="DL109" s="60">
        <v>1.157952256313586</v>
      </c>
      <c r="DM109" s="60">
        <v>47.269502363820529</v>
      </c>
      <c r="DN109" s="60">
        <f t="shared" si="2037"/>
        <v>4.6784517269567729</v>
      </c>
      <c r="DO109" s="60">
        <f t="shared" si="1370"/>
        <v>14.792518069733996</v>
      </c>
      <c r="DP109" s="60">
        <v>9.7900190094633697</v>
      </c>
      <c r="DQ109" s="60">
        <f t="shared" si="2038"/>
        <v>0.1893879177380689</v>
      </c>
      <c r="DR109" s="60">
        <f t="shared" si="1372"/>
        <v>5.7297848456306077</v>
      </c>
      <c r="DS109" s="60">
        <v>7.1949934227083538</v>
      </c>
      <c r="DT109" s="62">
        <v>181.3138342522505</v>
      </c>
      <c r="DU109" s="123">
        <v>125.19</v>
      </c>
      <c r="DV109" s="60">
        <v>27.541799999999999</v>
      </c>
      <c r="DW109" s="60">
        <v>84.259505070000003</v>
      </c>
      <c r="DX109" s="60">
        <f t="shared" si="2039"/>
        <v>8.33950025479818</v>
      </c>
      <c r="DY109" s="60">
        <f t="shared" si="1374"/>
        <v>26.3681695166058</v>
      </c>
      <c r="DZ109" s="60">
        <v>2.4505779919999999</v>
      </c>
      <c r="EA109" s="60">
        <v>1.3038135012500001</v>
      </c>
      <c r="EB109" s="60"/>
      <c r="EC109" s="60">
        <v>17.574435849117247</v>
      </c>
      <c r="ED109" s="60">
        <f t="shared" si="2040"/>
        <v>0.33997746150117314</v>
      </c>
      <c r="EE109" s="60">
        <f t="shared" si="1376"/>
        <v>10.285754920541153</v>
      </c>
      <c r="EF109" s="60">
        <v>12.916006620618361</v>
      </c>
      <c r="EG109" s="124">
        <v>325.48336683958274</v>
      </c>
      <c r="EH109" s="128">
        <v>687.21946518571474</v>
      </c>
      <c r="EI109" s="129">
        <v>151.1882823408572</v>
      </c>
      <c r="EJ109" s="129">
        <v>1027.6097078308285</v>
      </c>
      <c r="EK109" s="129">
        <v>462.53512270164077</v>
      </c>
      <c r="EL109" s="129">
        <f t="shared" si="2041"/>
        <v>45.778951234272199</v>
      </c>
      <c r="EM109" s="129">
        <v>144.74574129825146</v>
      </c>
      <c r="EN109" s="129">
        <v>169.98433819831001</v>
      </c>
      <c r="EO109" s="129">
        <f t="shared" si="2042"/>
        <v>3.2883470224463074</v>
      </c>
      <c r="EP109" s="129">
        <f t="shared" si="1379"/>
        <v>99.486393648648502</v>
      </c>
      <c r="EQ109" s="129">
        <v>2498.5369162573511</v>
      </c>
      <c r="ER109" s="124">
        <v>3148.1565144842625</v>
      </c>
      <c r="ES109" s="123">
        <v>260.77</v>
      </c>
      <c r="ET109" s="60">
        <v>57.369399999999999</v>
      </c>
      <c r="EU109" s="60">
        <v>175.51203081</v>
      </c>
      <c r="EV109" s="60">
        <f t="shared" si="2043"/>
        <v>17.371127737388942</v>
      </c>
      <c r="EW109" s="60">
        <f t="shared" si="1381"/>
        <v>54.924734921681399</v>
      </c>
      <c r="EX109" s="60">
        <v>20.83950027485</v>
      </c>
      <c r="EY109" s="60">
        <v>37.557837969193997</v>
      </c>
      <c r="EZ109" s="60">
        <f t="shared" si="2044"/>
        <v>0.72655637551405794</v>
      </c>
      <c r="FA109" s="60">
        <f t="shared" si="1383"/>
        <v>21.981400712554233</v>
      </c>
      <c r="FB109" s="60">
        <v>27.602438452702199</v>
      </c>
      <c r="FC109" s="124">
        <v>695.58144900809543</v>
      </c>
      <c r="FD109" s="123">
        <v>0.83333333333333293</v>
      </c>
      <c r="FE109" s="60">
        <v>6.0833333333333302E-2</v>
      </c>
      <c r="FF109" s="60">
        <f t="shared" si="2045"/>
        <v>1.1768208333333328E-3</v>
      </c>
      <c r="FG109" s="60">
        <f t="shared" si="1385"/>
        <v>3.5603803333333316E-2</v>
      </c>
      <c r="FH109" s="60">
        <v>4.4708333333333301E-2</v>
      </c>
      <c r="FI109" s="124">
        <v>1.1266499999999995</v>
      </c>
      <c r="FJ109" s="123">
        <v>1104.8901091666701</v>
      </c>
      <c r="FK109" s="60">
        <v>80.656977969166903</v>
      </c>
      <c r="FL109" s="60">
        <f t="shared" si="2046"/>
        <v>1.5603092388135338</v>
      </c>
      <c r="FM109" s="60">
        <f t="shared" si="1387"/>
        <v>47.205948182058378</v>
      </c>
      <c r="FN109" s="60">
        <v>59.277500000000003</v>
      </c>
      <c r="FO109" s="124">
        <v>1493.7895045630044</v>
      </c>
      <c r="FP109" s="123">
        <v>859.77995833333148</v>
      </c>
      <c r="FQ109" s="60">
        <v>62.763936958333197</v>
      </c>
      <c r="FR109" s="60">
        <f t="shared" si="2047"/>
        <v>1.2141683604589557</v>
      </c>
      <c r="FS109" s="60">
        <f t="shared" si="1389"/>
        <v>36.733723855729757</v>
      </c>
      <c r="FT109" s="60">
        <v>46.127194764583301</v>
      </c>
      <c r="FU109" s="62">
        <v>1162.4053080674976</v>
      </c>
      <c r="FV109" s="132">
        <f t="shared" si="1871"/>
        <v>4548.2731632718569</v>
      </c>
      <c r="FW109" s="133">
        <f t="shared" si="1872"/>
        <v>1237.8120951211326</v>
      </c>
      <c r="FX109" s="133">
        <f t="shared" si="1873"/>
        <v>139.92096095389365</v>
      </c>
      <c r="FY109" s="133">
        <f t="shared" si="1874"/>
        <v>698.31183333333331</v>
      </c>
      <c r="FZ109" s="133">
        <f t="shared" si="1875"/>
        <v>687.02</v>
      </c>
      <c r="GA109" s="133">
        <f t="shared" si="1876"/>
        <v>70.599999999999994</v>
      </c>
      <c r="GB109" s="133">
        <f t="shared" si="1877"/>
        <v>115.93160000000002</v>
      </c>
      <c r="GC109" s="133">
        <f t="shared" si="1878"/>
        <v>3.8744000000000005</v>
      </c>
      <c r="GD109" s="133">
        <f t="shared" si="1879"/>
        <v>1104.8901091666701</v>
      </c>
      <c r="GE109" s="133">
        <f t="shared" si="1880"/>
        <v>859.77995833333148</v>
      </c>
      <c r="GF109" s="133">
        <f t="shared" si="1881"/>
        <v>2509.2040142291908</v>
      </c>
      <c r="GG109" s="134">
        <f t="shared" si="1882"/>
        <v>957.98097113971721</v>
      </c>
      <c r="GH109" s="134">
        <f t="shared" si="1883"/>
        <v>248.34595810431995</v>
      </c>
      <c r="GI109" s="133">
        <f t="shared" si="1884"/>
        <v>874.22012388294354</v>
      </c>
      <c r="GJ109" s="134">
        <f t="shared" si="1885"/>
        <v>624.21673742696157</v>
      </c>
      <c r="GK109" s="135">
        <f t="shared" si="1886"/>
        <v>16.911788296515542</v>
      </c>
      <c r="GL109" s="132">
        <f t="shared" si="1887"/>
        <v>12849.838258292351</v>
      </c>
      <c r="GM109" s="136">
        <f t="shared" si="1888"/>
        <v>16190.796205448363</v>
      </c>
      <c r="GN109" s="114">
        <f t="shared" si="1889"/>
        <v>14004.103809780867</v>
      </c>
      <c r="GO109" s="115">
        <f t="shared" si="1890"/>
        <v>7618.1686157275972</v>
      </c>
      <c r="GP109" s="115">
        <f t="shared" si="1891"/>
        <v>507.64724563715845</v>
      </c>
      <c r="GQ109" s="30">
        <f t="shared" si="1892"/>
        <v>0.54399544013711543</v>
      </c>
      <c r="GR109" s="31">
        <f t="shared" si="1893"/>
        <v>3.6249891641234697E-2</v>
      </c>
      <c r="GS109" s="137">
        <f t="shared" si="2048"/>
        <v>1.0908591936847132</v>
      </c>
      <c r="GT109" s="116">
        <f t="shared" si="1894"/>
        <v>16190.796205448363</v>
      </c>
      <c r="GU109" s="115">
        <f t="shared" ref="GU109:GU112" si="2098">(FV109+GG109+GJ109)*1.05*1.2</f>
        <v>7724.3932985165538</v>
      </c>
      <c r="GV109" s="115">
        <f t="shared" ref="GV109:GV112" si="2099">(FX109+GH109+GK109)*1.05*1.2</f>
        <v>510.52517126695875</v>
      </c>
      <c r="GW109" s="24">
        <f t="shared" si="1895"/>
        <v>0.47708545030770128</v>
      </c>
      <c r="GX109" s="117">
        <f t="shared" si="1896"/>
        <v>3.1531813802656718E-2</v>
      </c>
      <c r="GY109" s="137">
        <f t="shared" si="2049"/>
        <v>1.0796435680212484</v>
      </c>
      <c r="GZ109" s="114">
        <f t="shared" si="1897"/>
        <v>11406.810789739302</v>
      </c>
      <c r="HA109" s="115">
        <f t="shared" si="1898"/>
        <v>6403.1239113267147</v>
      </c>
      <c r="HB109" s="115">
        <f t="shared" si="1899"/>
        <v>354.18398185634106</v>
      </c>
      <c r="HC109" s="30">
        <f t="shared" si="1900"/>
        <v>0.56134216910886936</v>
      </c>
      <c r="HD109" s="31">
        <f t="shared" si="1901"/>
        <v>3.1050219766504586E-2</v>
      </c>
      <c r="HE109" s="137">
        <f t="shared" si="2050"/>
        <v>1.0927719969411913</v>
      </c>
      <c r="HF109" s="114">
        <f t="shared" si="1902"/>
        <v>12924.622477105593</v>
      </c>
      <c r="HG109" s="115">
        <f t="shared" si="1903"/>
        <v>7565.7297988335422</v>
      </c>
      <c r="HH109" s="115">
        <f t="shared" si="1904"/>
        <v>405.29255081702541</v>
      </c>
      <c r="HI109" s="30">
        <f t="shared" si="1905"/>
        <v>0.58537336871814383</v>
      </c>
      <c r="HJ109" s="31">
        <f t="shared" si="1906"/>
        <v>3.1358173249156962E-2</v>
      </c>
      <c r="HK109" s="138">
        <f t="shared" si="2051"/>
        <v>1.0965853879144276</v>
      </c>
      <c r="HL109" s="29">
        <f t="shared" si="1907"/>
        <v>3.624637378339516</v>
      </c>
      <c r="HM109" s="30">
        <f t="shared" si="1908"/>
        <v>4.2159392977669841</v>
      </c>
      <c r="HN109" s="30">
        <f t="shared" si="1909"/>
        <v>2.9578059641207219</v>
      </c>
      <c r="HO109" s="31">
        <f t="shared" si="1910"/>
        <v>3.3628984091171747</v>
      </c>
      <c r="HR109" s="32">
        <f t="shared" si="1911"/>
        <v>922.70308532287868</v>
      </c>
      <c r="HS109" s="33">
        <f t="shared" si="2052"/>
        <v>1067.2906587929738</v>
      </c>
      <c r="HT109" s="33">
        <f t="shared" si="1912"/>
        <v>40.562356318003459</v>
      </c>
      <c r="HU109" s="33">
        <f t="shared" si="2053"/>
        <v>46.845465311662196</v>
      </c>
      <c r="HV109" s="33">
        <f t="shared" si="1913"/>
        <v>1204.6124502907073</v>
      </c>
      <c r="HW109" s="30">
        <f t="shared" si="1914"/>
        <v>0.76597505288958634</v>
      </c>
      <c r="HX109" s="31">
        <f t="shared" si="1915"/>
        <v>3.3672536182250655E-2</v>
      </c>
      <c r="HY109" s="139">
        <f t="shared" si="2054"/>
        <v>1.1252441666424287</v>
      </c>
      <c r="HZ109" s="32">
        <f t="shared" si="1916"/>
        <v>1504.6787342586495</v>
      </c>
      <c r="IA109" s="33">
        <f t="shared" si="2055"/>
        <v>1740.46189191698</v>
      </c>
      <c r="IB109" s="33">
        <f t="shared" si="1917"/>
        <v>93.216240507348871</v>
      </c>
      <c r="IC109" s="33">
        <f t="shared" si="2056"/>
        <v>107.65543616193722</v>
      </c>
      <c r="ID109" s="33">
        <f t="shared" si="1918"/>
        <v>2040.2814468981092</v>
      </c>
      <c r="IE109" s="30">
        <f t="shared" si="1919"/>
        <v>0.73748586821011886</v>
      </c>
      <c r="IF109" s="31">
        <f t="shared" si="1920"/>
        <v>4.5687932245361468E-2</v>
      </c>
      <c r="IG109" s="139">
        <f t="shared" si="2057"/>
        <v>1.1226410962533322</v>
      </c>
      <c r="IH109" s="32">
        <f t="shared" si="1921"/>
        <v>41.618108646075981</v>
      </c>
      <c r="II109" s="33">
        <f t="shared" si="2058"/>
        <v>48.139666270916088</v>
      </c>
      <c r="IJ109" s="33">
        <f t="shared" si="1922"/>
        <v>81.233884777883333</v>
      </c>
      <c r="IK109" s="33">
        <f t="shared" si="2059"/>
        <v>93.817013529977459</v>
      </c>
      <c r="IL109" s="33">
        <f t="shared" si="1923"/>
        <v>856.73121640894715</v>
      </c>
      <c r="IM109" s="30">
        <f t="shared" si="1924"/>
        <v>4.857778945013979E-2</v>
      </c>
      <c r="IN109" s="31">
        <f t="shared" si="1925"/>
        <v>9.481840187682343E-2</v>
      </c>
      <c r="IO109" s="139">
        <f t="shared" si="2060"/>
        <v>1.0222995100575569</v>
      </c>
      <c r="IP109" s="32">
        <f t="shared" si="1926"/>
        <v>48.41115271756864</v>
      </c>
      <c r="IQ109" s="33">
        <f t="shared" si="2061"/>
        <v>55.997180348411646</v>
      </c>
      <c r="IR109" s="33">
        <f t="shared" si="1927"/>
        <v>2.1252782790829192</v>
      </c>
      <c r="IS109" s="33">
        <f t="shared" si="2062"/>
        <v>2.4544838845128636</v>
      </c>
      <c r="IT109" s="33">
        <f t="shared" si="1928"/>
        <v>66.509040406697636</v>
      </c>
      <c r="IU109" s="30">
        <f t="shared" si="1929"/>
        <v>0.72788830543243721</v>
      </c>
      <c r="IV109" s="31">
        <f t="shared" si="1930"/>
        <v>3.1954727749596248E-2</v>
      </c>
      <c r="IW109" s="139">
        <f t="shared" si="2063"/>
        <v>1.1190098847896757</v>
      </c>
      <c r="IX109" s="32">
        <f t="shared" si="1931"/>
        <v>35.810208550321597</v>
      </c>
      <c r="IY109" s="33">
        <f t="shared" si="2064"/>
        <v>41.421668230156996</v>
      </c>
      <c r="IZ109" s="33">
        <f t="shared" si="1932"/>
        <v>0.97019933869999997</v>
      </c>
      <c r="JA109" s="33">
        <f t="shared" si="2065"/>
        <v>1.1204832162646301</v>
      </c>
      <c r="JB109" s="33">
        <f t="shared" si="1933"/>
        <v>737.17245999999989</v>
      </c>
      <c r="JC109" s="30">
        <f t="shared" si="1934"/>
        <v>4.8577789450139797E-2</v>
      </c>
      <c r="JD109" s="31">
        <f t="shared" si="1935"/>
        <v>1.3161090400745574E-3</v>
      </c>
      <c r="JE109" s="139">
        <f t="shared" si="1936"/>
        <v>1.0078160048971445</v>
      </c>
      <c r="JF109" s="32">
        <f t="shared" si="1937"/>
        <v>3.6799521464479996</v>
      </c>
      <c r="JG109" s="33">
        <f t="shared" si="2066"/>
        <v>4.2566006477964011</v>
      </c>
      <c r="JH109" s="33">
        <f t="shared" si="1938"/>
        <v>9.9700260999999998E-2</v>
      </c>
      <c r="JI109" s="33">
        <f t="shared" si="2067"/>
        <v>0.1151438314289</v>
      </c>
      <c r="JJ109" s="33">
        <f t="shared" si="1939"/>
        <v>75.753799999999998</v>
      </c>
      <c r="JK109" s="30">
        <f t="shared" ref="JK109" si="2100">JF109/JJ109</f>
        <v>4.857778945013979E-2</v>
      </c>
      <c r="JL109" s="31">
        <f t="shared" ref="JL109" si="2101">JH109/JJ109</f>
        <v>1.3161090400745574E-3</v>
      </c>
      <c r="JM109" s="139">
        <f t="shared" ref="JM109" si="2102">1+JK109*(JI109*$GW$6-JI109)/JI109+JL109*(JJ109*$GX$6-JJ109)/JJ109</f>
        <v>1.0078160048971445</v>
      </c>
      <c r="JN109" s="32">
        <f t="shared" si="1940"/>
        <v>1608.3699997204405</v>
      </c>
      <c r="JO109" s="33">
        <f t="shared" si="2068"/>
        <v>1860.4015786766338</v>
      </c>
      <c r="JP109" s="33">
        <f t="shared" si="1941"/>
        <v>103.313905485879</v>
      </c>
      <c r="JQ109" s="33">
        <f t="shared" si="2069"/>
        <v>119.31722944564167</v>
      </c>
      <c r="JR109" s="33">
        <f t="shared" si="1942"/>
        <v>2178.4351710157916</v>
      </c>
      <c r="JS109" s="30">
        <f t="shared" si="1943"/>
        <v>0.73831437406074696</v>
      </c>
      <c r="JT109" s="31">
        <f t="shared" si="1944"/>
        <v>4.7425742505664892E-2</v>
      </c>
      <c r="JU109" s="139">
        <f t="shared" si="2070"/>
        <v>1.1230401099294465</v>
      </c>
      <c r="JV109" s="32">
        <f t="shared" si="1945"/>
        <v>6.0428150178633278</v>
      </c>
      <c r="JW109" s="33">
        <f t="shared" si="2071"/>
        <v>6.9897241311625118</v>
      </c>
      <c r="JX109" s="33">
        <f t="shared" si="1946"/>
        <v>0.16371686654600001</v>
      </c>
      <c r="JY109" s="33">
        <f t="shared" si="2072"/>
        <v>0.18907660917397542</v>
      </c>
      <c r="JZ109" s="33">
        <f t="shared" si="1947"/>
        <v>124.39460680000003</v>
      </c>
      <c r="KA109" s="30">
        <f t="shared" si="1948"/>
        <v>4.8577789450139783E-2</v>
      </c>
      <c r="KB109" s="31">
        <f t="shared" si="1949"/>
        <v>1.3161090400745572E-3</v>
      </c>
      <c r="KC109" s="139">
        <f t="shared" si="2073"/>
        <v>1.0078160048971445</v>
      </c>
      <c r="KD109" s="32">
        <f t="shared" si="1950"/>
        <v>0.20194910192915203</v>
      </c>
      <c r="KE109" s="33">
        <f t="shared" si="2074"/>
        <v>0.23359452620145016</v>
      </c>
      <c r="KF109" s="33">
        <f t="shared" si="1951"/>
        <v>5.4713695640000006E-3</v>
      </c>
      <c r="KG109" s="33">
        <f t="shared" si="2075"/>
        <v>6.318884709463601E-3</v>
      </c>
      <c r="KH109" s="33">
        <f t="shared" si="1952"/>
        <v>4.1572312000000018</v>
      </c>
      <c r="KI109" s="30">
        <f t="shared" si="1953"/>
        <v>4.8577789450139783E-2</v>
      </c>
      <c r="KJ109" s="31">
        <f t="shared" si="1954"/>
        <v>1.3161090400745569E-3</v>
      </c>
      <c r="KK109" s="139">
        <f t="shared" si="1783"/>
        <v>1.0078160048971445</v>
      </c>
      <c r="KL109" s="32">
        <f t="shared" si="1955"/>
        <v>110.71960438131441</v>
      </c>
      <c r="KM109" s="33">
        <f t="shared" si="2076"/>
        <v>128.06936638786638</v>
      </c>
      <c r="KN109" s="33">
        <f t="shared" si="1956"/>
        <v>4.8678396446948415</v>
      </c>
      <c r="KO109" s="33">
        <f t="shared" si="2077"/>
        <v>5.6218680056580723</v>
      </c>
      <c r="KP109" s="33">
        <f t="shared" si="1957"/>
        <v>143.89986845416706</v>
      </c>
      <c r="KQ109" s="30">
        <f t="shared" si="1958"/>
        <v>0.76942116466617372</v>
      </c>
      <c r="KR109" s="31">
        <f t="shared" si="1959"/>
        <v>3.3827964521352408E-2</v>
      </c>
      <c r="KS109" s="139">
        <f t="shared" si="2078"/>
        <v>1.1258082482075469</v>
      </c>
      <c r="KT109" s="32">
        <f t="shared" si="1960"/>
        <v>197.44958781331928</v>
      </c>
      <c r="KU109" s="33">
        <f t="shared" si="2079"/>
        <v>228.38993822366643</v>
      </c>
      <c r="KV109" s="33">
        <f t="shared" si="1961"/>
        <v>8.6794777162993526</v>
      </c>
      <c r="KW109" s="33">
        <f t="shared" si="2080"/>
        <v>10.023928814554123</v>
      </c>
      <c r="KX109" s="33">
        <f t="shared" si="1962"/>
        <v>258.32013241236723</v>
      </c>
      <c r="KY109" s="30">
        <f t="shared" si="1963"/>
        <v>0.76436004414136116</v>
      </c>
      <c r="KZ109" s="31">
        <f t="shared" si="1964"/>
        <v>3.3599695212465822E-2</v>
      </c>
      <c r="LA109" s="139">
        <f t="shared" si="2081"/>
        <v>1.1249798117053624</v>
      </c>
      <c r="LB109" s="32">
        <f t="shared" si="1965"/>
        <v>1136.3709521617898</v>
      </c>
      <c r="LC109" s="33">
        <f t="shared" si="2082"/>
        <v>1314.4402803655423</v>
      </c>
      <c r="LD109" s="33">
        <f t="shared" si="1966"/>
        <v>49.067298256718509</v>
      </c>
      <c r="LE109" s="33">
        <f t="shared" si="2083"/>
        <v>56.66782275668421</v>
      </c>
      <c r="LF109" s="33">
        <f t="shared" si="1967"/>
        <v>2498.5369162573511</v>
      </c>
      <c r="LG109" s="30">
        <f t="shared" si="1968"/>
        <v>0.45481455357641903</v>
      </c>
      <c r="LH109" s="31">
        <f t="shared" si="1969"/>
        <v>1.963841235942921E-2</v>
      </c>
      <c r="LI109" s="139">
        <f t="shared" si="2084"/>
        <v>1.0743114306199004</v>
      </c>
      <c r="LJ109" s="32">
        <f t="shared" si="1970"/>
        <v>411.96488547376742</v>
      </c>
      <c r="LK109" s="33">
        <f t="shared" si="2085"/>
        <v>476.51978302750683</v>
      </c>
      <c r="LL109" s="33">
        <f t="shared" si="1971"/>
        <v>18.097684112903</v>
      </c>
      <c r="LM109" s="33">
        <f t="shared" si="2086"/>
        <v>20.901015381991677</v>
      </c>
      <c r="LN109" s="33">
        <f t="shared" si="1972"/>
        <v>552.04876905404399</v>
      </c>
      <c r="LO109" s="30">
        <f t="shared" si="1973"/>
        <v>0.74624726757326987</v>
      </c>
      <c r="LP109" s="31">
        <f t="shared" si="1974"/>
        <v>3.2782763276356999E-2</v>
      </c>
      <c r="LQ109" s="139">
        <f t="shared" si="2087"/>
        <v>1.1220149968602393</v>
      </c>
      <c r="LR109" s="32">
        <f t="shared" si="1975"/>
        <v>4.3436640066666643E-2</v>
      </c>
      <c r="LS109" s="33">
        <f t="shared" si="2088"/>
        <v>5.0243161565113312E-2</v>
      </c>
      <c r="LT109" s="33">
        <f t="shared" si="1976"/>
        <v>1.1768208333333328E-3</v>
      </c>
      <c r="LU109" s="33">
        <f t="shared" si="2089"/>
        <v>1.359110380416666E-3</v>
      </c>
      <c r="LV109" s="33">
        <f t="shared" si="1977"/>
        <v>0.89416666666666633</v>
      </c>
      <c r="LW109" s="30">
        <f t="shared" si="1978"/>
        <v>4.857778945013979E-2</v>
      </c>
      <c r="LX109" s="31">
        <f t="shared" si="1979"/>
        <v>1.3161090400745572E-3</v>
      </c>
      <c r="LY109" s="139">
        <f t="shared" si="1857"/>
        <v>1.0078160048971445</v>
      </c>
      <c r="LZ109" s="32">
        <f t="shared" si="1980"/>
        <v>57.591256782111223</v>
      </c>
      <c r="MA109" s="33">
        <f t="shared" si="2090"/>
        <v>66.615806719868061</v>
      </c>
      <c r="MB109" s="33">
        <f t="shared" si="1981"/>
        <v>1.5603092388135338</v>
      </c>
      <c r="MC109" s="33">
        <f t="shared" si="2091"/>
        <v>1.8020011399057503</v>
      </c>
      <c r="MD109" s="33">
        <f t="shared" si="1982"/>
        <v>1185.5472258436541</v>
      </c>
      <c r="ME109" s="30">
        <f t="shared" si="1983"/>
        <v>4.8577783766587938E-2</v>
      </c>
      <c r="MF109" s="31">
        <f t="shared" si="1984"/>
        <v>1.3161088860911409E-3</v>
      </c>
      <c r="MG109" s="139">
        <f t="shared" si="2092"/>
        <v>1.0078160039826798</v>
      </c>
      <c r="MH109" s="32">
        <f t="shared" si="1985"/>
        <v>44.815143103990302</v>
      </c>
      <c r="MI109" s="33">
        <f t="shared" si="2093"/>
        <v>51.837676028385587</v>
      </c>
      <c r="MJ109" s="33">
        <f t="shared" si="1986"/>
        <v>1.2141683604589557</v>
      </c>
      <c r="MK109" s="33">
        <f t="shared" si="2094"/>
        <v>1.4022430394940479</v>
      </c>
      <c r="ML109" s="33">
        <f t="shared" si="1987"/>
        <v>922.54389529166474</v>
      </c>
      <c r="MM109" s="30">
        <f t="shared" si="1988"/>
        <v>4.8577789450139797E-2</v>
      </c>
      <c r="MN109" s="31">
        <f t="shared" si="1989"/>
        <v>1.3161090400745572E-3</v>
      </c>
      <c r="MO109" s="139">
        <f t="shared" si="1990"/>
        <v>1.0078160048971445</v>
      </c>
      <c r="MP109" s="34">
        <v>3.3227362425174105</v>
      </c>
      <c r="MQ109" s="35">
        <v>3.9049362425174103</v>
      </c>
      <c r="MR109" s="35">
        <v>2.7066999999999997</v>
      </c>
      <c r="MS109" s="36">
        <v>3.0666999999999995</v>
      </c>
      <c r="MT109" s="34">
        <f t="shared" si="1991"/>
        <v>1.0908591936847132</v>
      </c>
      <c r="MU109" s="35">
        <f t="shared" si="1821"/>
        <v>1.0796435680212484</v>
      </c>
      <c r="MV109" s="35">
        <f t="shared" si="1992"/>
        <v>1.0927719969411913</v>
      </c>
      <c r="MW109" s="36">
        <f t="shared" si="1993"/>
        <v>1.0965853879144276</v>
      </c>
      <c r="MX109" s="41">
        <f t="shared" si="1994"/>
        <v>3.624637378339516</v>
      </c>
      <c r="MY109" s="271">
        <f t="shared" si="1995"/>
        <v>4.2159392977669841</v>
      </c>
      <c r="MZ109" s="42">
        <f t="shared" si="1996"/>
        <v>2.9578059641207219</v>
      </c>
      <c r="NA109" s="140">
        <f t="shared" si="1997"/>
        <v>3.3628984091171747</v>
      </c>
      <c r="NB109" s="34">
        <f t="shared" si="1998"/>
        <v>1.0908735696964911</v>
      </c>
      <c r="NC109" s="35">
        <f t="shared" si="1829"/>
        <v>1.0797706703061982</v>
      </c>
      <c r="ND109" s="35">
        <f t="shared" si="1999"/>
        <v>1.0927888280049776</v>
      </c>
      <c r="NE109" s="141">
        <f t="shared" si="1831"/>
        <v>1.0965987611283619</v>
      </c>
      <c r="NF109" s="37">
        <f t="shared" si="2000"/>
        <v>3.6246851460348735</v>
      </c>
      <c r="NG109" s="38">
        <f t="shared" si="1833"/>
        <v>4.2164356240859915</v>
      </c>
      <c r="NH109" s="38">
        <f t="shared" si="2001"/>
        <v>2.9578515207610723</v>
      </c>
      <c r="NI109" s="39">
        <f t="shared" si="1835"/>
        <v>3.3629394207523466</v>
      </c>
      <c r="NJ109" s="118">
        <f t="shared" si="2002"/>
        <v>-4.7767695357414652E-5</v>
      </c>
      <c r="NK109" s="118">
        <f t="shared" si="2003"/>
        <v>-4.9632631900742297E-4</v>
      </c>
      <c r="NL109" s="118">
        <f t="shared" si="2004"/>
        <v>-4.5556640350330468E-5</v>
      </c>
      <c r="NM109" s="118">
        <f t="shared" si="2005"/>
        <v>-4.1011635171894767E-5</v>
      </c>
      <c r="NN109" s="119">
        <f t="shared" si="2006"/>
        <v>0.40508789999127431</v>
      </c>
      <c r="NO109" s="120">
        <f t="shared" si="2007"/>
        <v>0.684586540495282</v>
      </c>
      <c r="NP109" s="120">
        <f t="shared" ref="NP109" si="2103">P109*IO109</f>
        <v>0.26174572528252688</v>
      </c>
      <c r="NQ109" s="120">
        <f t="shared" si="2008"/>
        <v>2.2268296707314547E-2</v>
      </c>
      <c r="NR109" s="120">
        <f>R109*JE109+0.005</f>
        <v>0.2542328980110638</v>
      </c>
      <c r="NS109" s="120">
        <f t="shared" si="2009"/>
        <v>2.5598526524387471E-2</v>
      </c>
      <c r="NT109" s="120">
        <f t="shared" si="2010"/>
        <v>0.73244675969598494</v>
      </c>
      <c r="NU109" s="120">
        <f t="shared" si="2011"/>
        <v>3.7490755382173772E-2</v>
      </c>
      <c r="NV109" s="120">
        <f t="shared" si="2012"/>
        <v>1.2093792058765734E-3</v>
      </c>
      <c r="NW109" s="120">
        <f t="shared" si="2013"/>
        <v>4.8409754672924514E-2</v>
      </c>
      <c r="NX109" s="120">
        <f t="shared" si="2014"/>
        <v>8.6848441463653989E-2</v>
      </c>
      <c r="NY109" s="120">
        <f t="shared" si="2015"/>
        <v>0.80218834524387972</v>
      </c>
      <c r="NZ109" s="120">
        <f t="shared" si="2016"/>
        <v>0.18513247448193951</v>
      </c>
      <c r="OA109" s="120">
        <f t="shared" si="2017"/>
        <v>2.0156320097942891E-4</v>
      </c>
      <c r="OB109" s="120">
        <f t="shared" si="2018"/>
        <v>0.35706921021106347</v>
      </c>
      <c r="OC109" s="121">
        <f t="shared" si="2019"/>
        <v>0.31191905351566623</v>
      </c>
      <c r="OD109" s="4"/>
      <c r="OE109" s="4">
        <f t="shared" si="1441"/>
        <v>17502.083196879965</v>
      </c>
      <c r="OF109" s="4"/>
      <c r="OG109" s="4"/>
      <c r="OH109" s="4">
        <f t="shared" si="1442"/>
        <v>0</v>
      </c>
      <c r="OI109" s="4"/>
      <c r="OJ109" s="583">
        <f t="shared" si="1443"/>
        <v>15834.35129273217</v>
      </c>
      <c r="OK109" s="284">
        <f t="shared" si="1444"/>
        <v>865.64519999999993</v>
      </c>
      <c r="OL109" s="584">
        <f>OK109/OJ109</f>
        <v>5.4668813644252266E-2</v>
      </c>
      <c r="OM109" s="585">
        <f t="shared" si="1672"/>
        <v>1650.96</v>
      </c>
      <c r="ON109" s="284">
        <f>OM109*1.05</f>
        <v>1733.508</v>
      </c>
      <c r="OO109" s="33">
        <f>ON109/OK109</f>
        <v>2.0025617885942189</v>
      </c>
      <c r="OP109" s="586">
        <f t="shared" si="1688"/>
        <v>5.4808863587505578E-2</v>
      </c>
      <c r="OQ109" s="33">
        <f t="shared" si="2095"/>
        <v>0.23107084186451399</v>
      </c>
      <c r="OR109" s="39">
        <f t="shared" si="2096"/>
        <v>0.48530373987557779</v>
      </c>
      <c r="OS109" s="587">
        <f>OJ109</f>
        <v>15834.35129273217</v>
      </c>
      <c r="OT109" s="284">
        <f t="shared" si="1487"/>
        <v>88.955999999999989</v>
      </c>
      <c r="OU109" s="584">
        <f>OT109/OS109</f>
        <v>5.6179124964108899E-3</v>
      </c>
      <c r="OV109" s="585">
        <f t="shared" si="1674"/>
        <v>151.1</v>
      </c>
      <c r="OW109" s="284">
        <f>OV109*1.05</f>
        <v>158.655</v>
      </c>
      <c r="OX109" s="33">
        <f>OW109/OT109</f>
        <v>1.7835221907459871</v>
      </c>
      <c r="OY109" s="30">
        <f>OU109*(OW109-OT109)/OT109</f>
        <v>4.4017591066071171E-3</v>
      </c>
      <c r="OZ109" s="33">
        <f>(1+OY109)*MY109-MY109</f>
        <v>1.8557549196848377E-2</v>
      </c>
      <c r="PA109" s="588">
        <f>OZ109+NS109</f>
        <v>4.4156075721235852E-2</v>
      </c>
      <c r="PB109" s="32">
        <f t="shared" si="2097"/>
        <v>4.2159392977669841</v>
      </c>
      <c r="PC109" s="589">
        <f t="shared" si="1448"/>
        <v>1.0592106226941127</v>
      </c>
      <c r="PD109" s="590">
        <f t="shared" si="1474"/>
        <v>4.4655676888283473</v>
      </c>
      <c r="PE109" s="591">
        <f t="shared" si="1450"/>
        <v>0.40508789999127431</v>
      </c>
      <c r="PF109" s="592">
        <f t="shared" si="1451"/>
        <v>0.684586540495282</v>
      </c>
      <c r="PG109" s="592">
        <f t="shared" si="1452"/>
        <v>0.26174572528252688</v>
      </c>
      <c r="PH109" s="592">
        <f t="shared" si="1453"/>
        <v>2.2268296707314547E-2</v>
      </c>
      <c r="PI109" s="593">
        <f t="shared" si="1475"/>
        <v>0.48530373987557779</v>
      </c>
      <c r="PJ109" s="593">
        <f t="shared" si="1476"/>
        <v>4.4156075721235852E-2</v>
      </c>
      <c r="PK109" s="592">
        <f t="shared" si="1454"/>
        <v>0.73244675969598494</v>
      </c>
      <c r="PL109" s="592">
        <f t="shared" si="1455"/>
        <v>3.7490755382173772E-2</v>
      </c>
      <c r="PM109" s="592">
        <f t="shared" si="1456"/>
        <v>1.2093792058765734E-3</v>
      </c>
      <c r="PN109" s="592">
        <f t="shared" si="1457"/>
        <v>4.8409754672924514E-2</v>
      </c>
      <c r="PO109" s="592">
        <f t="shared" si="1458"/>
        <v>8.6848441463653989E-2</v>
      </c>
      <c r="PP109" s="592">
        <f t="shared" si="1459"/>
        <v>0.80218834524387972</v>
      </c>
      <c r="PQ109" s="592">
        <f t="shared" si="1460"/>
        <v>0.18513247448193951</v>
      </c>
      <c r="PR109" s="592">
        <f t="shared" si="1461"/>
        <v>2.0156320097942891E-4</v>
      </c>
      <c r="PS109" s="592">
        <f t="shared" si="1462"/>
        <v>0.35706921021106347</v>
      </c>
      <c r="PT109" s="594">
        <f t="shared" si="1463"/>
        <v>0.31191905351566623</v>
      </c>
      <c r="PU109" s="334"/>
      <c r="PV109" s="310">
        <f t="shared" si="1477"/>
        <v>4.466064015147353</v>
      </c>
      <c r="PW109" s="281">
        <f t="shared" si="1478"/>
        <v>-4.9632631900564661E-4</v>
      </c>
      <c r="PX109" s="4"/>
      <c r="QA109" s="133">
        <f t="shared" si="1479"/>
        <v>954.85554533689367</v>
      </c>
      <c r="QB109" s="323">
        <f t="shared" si="1480"/>
        <v>96.143713876090175</v>
      </c>
      <c r="QC109" s="258"/>
      <c r="QD109" s="323">
        <f>G109</f>
        <v>3755.8299999999995</v>
      </c>
      <c r="QF109" s="133">
        <f t="shared" si="1464"/>
        <v>1822.7183453368912</v>
      </c>
      <c r="QH109" s="133">
        <f t="shared" si="1481"/>
        <v>165.84271387608922</v>
      </c>
      <c r="QJ109" s="390">
        <f>'лист 1'!E137</f>
        <v>1650.96</v>
      </c>
      <c r="QK109" s="390">
        <f>'лист 1'!F137</f>
        <v>151.1</v>
      </c>
      <c r="QM109" s="389">
        <f t="shared" si="1482"/>
        <v>0</v>
      </c>
      <c r="QN109" s="389">
        <f t="shared" si="1483"/>
        <v>0</v>
      </c>
      <c r="QP109" s="4">
        <f t="shared" si="1484"/>
        <v>15834.35129273217</v>
      </c>
      <c r="QQ109" s="4">
        <f t="shared" si="1485"/>
        <v>16771.913092732168</v>
      </c>
      <c r="QS109" s="395">
        <f t="shared" si="1486"/>
        <v>14.977703463681795</v>
      </c>
      <c r="QU109" s="5">
        <v>1</v>
      </c>
    </row>
    <row r="110" spans="1:463" ht="15.05" customHeight="1" x14ac:dyDescent="0.3">
      <c r="A110" s="452">
        <f t="shared" si="1676"/>
        <v>98</v>
      </c>
      <c r="B110" s="25" t="s">
        <v>596</v>
      </c>
      <c r="C110" s="26">
        <v>10</v>
      </c>
      <c r="D110" s="256">
        <v>6615.75</v>
      </c>
      <c r="E110" s="27">
        <v>6588.9</v>
      </c>
      <c r="F110" s="28">
        <v>292.2</v>
      </c>
      <c r="G110" s="311">
        <f t="shared" si="1465"/>
        <v>6296.7</v>
      </c>
      <c r="H110" s="27">
        <v>26.9</v>
      </c>
      <c r="I110" s="257"/>
      <c r="J110" s="32">
        <v>3.298546060140219</v>
      </c>
      <c r="K110" s="33">
        <v>3.7718460601402191</v>
      </c>
      <c r="L110" s="33">
        <v>2.5830000000000006</v>
      </c>
      <c r="M110" s="122">
        <v>2.9900000000000007</v>
      </c>
      <c r="N110" s="1">
        <v>0.40699999999999997</v>
      </c>
      <c r="O110" s="2">
        <v>0.42520000000000002</v>
      </c>
      <c r="P110" s="2">
        <v>0.30854606014021846</v>
      </c>
      <c r="Q110" s="2">
        <v>1.5100000000000001E-2</v>
      </c>
      <c r="R110" s="2">
        <v>0.21940000000000001</v>
      </c>
      <c r="S110" s="2">
        <v>0</v>
      </c>
      <c r="T110" s="2">
        <v>0.66190000000000004</v>
      </c>
      <c r="U110" s="2">
        <v>8.2000000000000007E-3</v>
      </c>
      <c r="V110" s="2">
        <v>2.0000000000000001E-4</v>
      </c>
      <c r="W110" s="2">
        <v>3.95E-2</v>
      </c>
      <c r="X110" s="2">
        <v>7.8E-2</v>
      </c>
      <c r="Y110" s="2">
        <v>0.82679999999999998</v>
      </c>
      <c r="Z110" s="2">
        <v>0.1018</v>
      </c>
      <c r="AA110" s="2">
        <v>1E-4</v>
      </c>
      <c r="AB110" s="2">
        <v>0.42620000000000002</v>
      </c>
      <c r="AC110" s="3">
        <v>0.25390000000000001</v>
      </c>
      <c r="AD110" s="123">
        <v>1038.44</v>
      </c>
      <c r="AE110" s="60">
        <v>228.45679999999999</v>
      </c>
      <c r="AF110" s="60">
        <v>698.92515732000004</v>
      </c>
      <c r="AG110" s="60">
        <f t="shared" si="2024"/>
        <v>69.175418520589687</v>
      </c>
      <c r="AH110" s="60">
        <f t="shared" si="1345"/>
        <v>218.72163873172082</v>
      </c>
      <c r="AI110" s="60">
        <v>25.712911655208298</v>
      </c>
      <c r="AJ110" s="60">
        <v>145.38204556124109</v>
      </c>
      <c r="AK110" s="60">
        <f t="shared" si="2025"/>
        <v>2.812415671382209</v>
      </c>
      <c r="AL110" s="60">
        <f t="shared" si="1347"/>
        <v>85.087459041536448</v>
      </c>
      <c r="AM110" s="60">
        <v>106.84584572682247</v>
      </c>
      <c r="AN110" s="124">
        <v>2692.5153123159262</v>
      </c>
      <c r="AO110" s="123">
        <v>1049.79</v>
      </c>
      <c r="AP110" s="60">
        <v>230.9538</v>
      </c>
      <c r="AQ110" s="60">
        <v>706.56430886999999</v>
      </c>
      <c r="AR110" s="60">
        <f t="shared" si="2026"/>
        <v>69.931495906099386</v>
      </c>
      <c r="AS110" s="60">
        <f t="shared" si="1349"/>
        <v>221.11223481777779</v>
      </c>
      <c r="AT110" s="125">
        <v>93.272150194299996</v>
      </c>
      <c r="AU110" s="126">
        <v>7.890731163704479</v>
      </c>
      <c r="AV110" s="60">
        <v>151.8823589116939</v>
      </c>
      <c r="AW110" s="60">
        <f t="shared" si="2027"/>
        <v>2.9381642331467188</v>
      </c>
      <c r="AX110" s="60">
        <f t="shared" si="1351"/>
        <v>88.891884435529263</v>
      </c>
      <c r="AY110" s="60">
        <v>111.6231308987997</v>
      </c>
      <c r="AZ110" s="124">
        <v>2812.9028986497524</v>
      </c>
      <c r="BA110" s="127">
        <v>258</v>
      </c>
      <c r="BB110" s="60">
        <v>1315.0689999999997</v>
      </c>
      <c r="BC110" s="60">
        <v>137.14288625361118</v>
      </c>
      <c r="BD110" s="61">
        <v>109.71430900288895</v>
      </c>
      <c r="BE110" s="61">
        <v>27.428577250722228</v>
      </c>
      <c r="BF110" s="60">
        <v>51.428591249999997</v>
      </c>
      <c r="BG110" s="61">
        <v>41.142873000000002</v>
      </c>
      <c r="BH110" s="61">
        <v>10.285718249999995</v>
      </c>
      <c r="BI110" s="60">
        <v>109.76575485776358</v>
      </c>
      <c r="BJ110" s="61">
        <f t="shared" si="2028"/>
        <v>64.242383814093571</v>
      </c>
      <c r="BK110" s="60">
        <f t="shared" si="1353"/>
        <v>2.1234185277234365</v>
      </c>
      <c r="BL110" s="60">
        <v>80.670311618068723</v>
      </c>
      <c r="BM110" s="124">
        <v>2032.8918527753317</v>
      </c>
      <c r="BN110" s="123">
        <v>36.729999999999997</v>
      </c>
      <c r="BO110" s="60">
        <v>8.0805999999999987</v>
      </c>
      <c r="BP110" s="60">
        <v>24.721236689999998</v>
      </c>
      <c r="BQ110" s="60">
        <f t="shared" si="2029"/>
        <v>2.44675968015606</v>
      </c>
      <c r="BR110" s="60">
        <f t="shared" si="1355"/>
        <v>7.736263809768599</v>
      </c>
      <c r="BS110" s="60">
        <v>4.4892820680499996</v>
      </c>
      <c r="BT110" s="60">
        <v>5.403541669337649</v>
      </c>
      <c r="BU110" s="60">
        <f t="shared" si="2030"/>
        <v>0.10453151359333683</v>
      </c>
      <c r="BV110" s="60">
        <f t="shared" si="1357"/>
        <v>3.1625200257299073</v>
      </c>
      <c r="BW110" s="60">
        <v>3.9712330213693821</v>
      </c>
      <c r="BX110" s="124">
        <v>100.07507213850842</v>
      </c>
      <c r="BY110" s="59">
        <v>1021.64</v>
      </c>
      <c r="BZ110" s="60">
        <v>74.579719999999995</v>
      </c>
      <c r="CA110" s="61">
        <f t="shared" si="2031"/>
        <v>43.64912356496</v>
      </c>
      <c r="CB110" s="61">
        <f t="shared" si="1359"/>
        <v>1.4427446833999999</v>
      </c>
      <c r="CC110" s="60">
        <v>54.810986</v>
      </c>
      <c r="CD110" s="62">
        <v>1381.2368472000001</v>
      </c>
      <c r="CE110" s="123"/>
      <c r="CF110" s="60">
        <v>0</v>
      </c>
      <c r="CG110" s="61">
        <f t="shared" si="2032"/>
        <v>0</v>
      </c>
      <c r="CH110" s="61">
        <f t="shared" si="1361"/>
        <v>0</v>
      </c>
      <c r="CI110" s="60">
        <v>0</v>
      </c>
      <c r="CJ110" s="124">
        <v>0</v>
      </c>
      <c r="CK110" s="128">
        <v>1621.87826119174</v>
      </c>
      <c r="CL110" s="129">
        <v>356.81981746218275</v>
      </c>
      <c r="CM110" s="129">
        <v>163.39705987281607</v>
      </c>
      <c r="CN110" s="130">
        <v>105.19930270181187</v>
      </c>
      <c r="CO110" s="131">
        <f t="shared" si="1868"/>
        <v>51.279400101998199</v>
      </c>
      <c r="CP110" s="129">
        <v>1091.6302209198841</v>
      </c>
      <c r="CQ110" s="131">
        <f t="shared" si="2033"/>
        <v>108.04300948532462</v>
      </c>
      <c r="CR110" s="129">
        <v>341.61476133466851</v>
      </c>
      <c r="CS110" s="129">
        <v>236.06414123960315</v>
      </c>
      <c r="CT110" s="131">
        <f t="shared" si="2034"/>
        <v>4.5666608122801229</v>
      </c>
      <c r="CU110" s="131">
        <f t="shared" si="1364"/>
        <v>138.16078781502006</v>
      </c>
      <c r="CV110" s="129">
        <f t="shared" si="1869"/>
        <v>3469.7895006862259</v>
      </c>
      <c r="CW110" s="124">
        <f t="shared" si="1870"/>
        <v>4371.9347708646446</v>
      </c>
      <c r="CX110" s="123">
        <v>39.6967</v>
      </c>
      <c r="CY110" s="60">
        <v>2.8978590999999998</v>
      </c>
      <c r="CZ110" s="60">
        <f t="shared" si="2035"/>
        <v>5.6059084289500002E-2</v>
      </c>
      <c r="DA110" s="60">
        <f t="shared" si="1366"/>
        <v>1.6960241997387999</v>
      </c>
      <c r="DB110" s="60">
        <v>2.1297279549999999</v>
      </c>
      <c r="DC110" s="124">
        <v>53.669144465999999</v>
      </c>
      <c r="DD110" s="123">
        <v>1.276</v>
      </c>
      <c r="DE110" s="60">
        <v>9.3147999999999995E-2</v>
      </c>
      <c r="DF110" s="60">
        <f t="shared" si="2036"/>
        <v>1.80194806E-3</v>
      </c>
      <c r="DG110" s="60">
        <f t="shared" si="1368"/>
        <v>5.4516543663999995E-2</v>
      </c>
      <c r="DH110" s="60">
        <v>6.8457400000000002E-2</v>
      </c>
      <c r="DI110" s="124">
        <v>1.7251264799999999</v>
      </c>
      <c r="DJ110" s="59">
        <v>101.14098124518</v>
      </c>
      <c r="DK110" s="60">
        <v>22.2510158739396</v>
      </c>
      <c r="DL110" s="60">
        <v>1.666452658873069</v>
      </c>
      <c r="DM110" s="60">
        <v>68.073240850012141</v>
      </c>
      <c r="DN110" s="60">
        <f t="shared" si="2037"/>
        <v>6.7374809398891022</v>
      </c>
      <c r="DO110" s="60">
        <f t="shared" si="1370"/>
        <v>21.302839991602799</v>
      </c>
      <c r="DP110" s="60">
        <v>14.098613415844349</v>
      </c>
      <c r="DQ110" s="60">
        <f t="shared" si="2038"/>
        <v>0.27273767652950898</v>
      </c>
      <c r="DR110" s="60">
        <f t="shared" si="1372"/>
        <v>8.2514672766643908</v>
      </c>
      <c r="DS110" s="60">
        <v>10.361515202192459</v>
      </c>
      <c r="DT110" s="62">
        <v>261.11018309524991</v>
      </c>
      <c r="DU110" s="123">
        <v>198.2</v>
      </c>
      <c r="DV110" s="60">
        <v>43.603999999999999</v>
      </c>
      <c r="DW110" s="60">
        <v>133.39910459999999</v>
      </c>
      <c r="DX110" s="60">
        <f t="shared" si="2039"/>
        <v>13.203042978680399</v>
      </c>
      <c r="DY110" s="60">
        <f t="shared" si="1374"/>
        <v>41.745915793523999</v>
      </c>
      <c r="DZ110" s="60">
        <v>3.85094345025</v>
      </c>
      <c r="EA110" s="60">
        <v>2.5048205586083299</v>
      </c>
      <c r="EB110" s="60"/>
      <c r="EC110" s="60">
        <v>27.853797408446653</v>
      </c>
      <c r="ED110" s="60">
        <f t="shared" si="2040"/>
        <v>0.53883171086640047</v>
      </c>
      <c r="EE110" s="60">
        <f t="shared" si="1376"/>
        <v>16.301936301646755</v>
      </c>
      <c r="EF110" s="60">
        <v>20.470633300865249</v>
      </c>
      <c r="EG110" s="124">
        <v>515.85995918180424</v>
      </c>
      <c r="EH110" s="128">
        <v>1188.1075001984127</v>
      </c>
      <c r="EI110" s="129">
        <v>261.38365004365073</v>
      </c>
      <c r="EJ110" s="129">
        <v>1796.8388685753184</v>
      </c>
      <c r="EK110" s="129">
        <v>799.66205891104221</v>
      </c>
      <c r="EL110" s="129">
        <f t="shared" si="2041"/>
        <v>79.14575261866149</v>
      </c>
      <c r="EM110" s="129">
        <v>250.24624471562154</v>
      </c>
      <c r="EN110" s="129">
        <v>295.35722153883501</v>
      </c>
      <c r="EO110" s="129">
        <f t="shared" si="2042"/>
        <v>5.7136854506687635</v>
      </c>
      <c r="EP110" s="129">
        <f t="shared" si="1379"/>
        <v>172.86313033559088</v>
      </c>
      <c r="EQ110" s="129">
        <v>4341.3492992672591</v>
      </c>
      <c r="ER110" s="124">
        <v>5470.1001170767458</v>
      </c>
      <c r="ES110" s="123">
        <v>252.82</v>
      </c>
      <c r="ET110" s="60">
        <v>55.620399999999997</v>
      </c>
      <c r="EU110" s="60">
        <v>170.16125946</v>
      </c>
      <c r="EV110" s="60">
        <f t="shared" si="2043"/>
        <v>16.841540493794042</v>
      </c>
      <c r="EW110" s="60">
        <f t="shared" si="1381"/>
        <v>53.250264535412398</v>
      </c>
      <c r="EX110" s="60">
        <v>19.525436737549999</v>
      </c>
      <c r="EY110" s="60">
        <v>36.363278022421099</v>
      </c>
      <c r="EZ110" s="60">
        <f t="shared" si="2044"/>
        <v>0.70344761334373618</v>
      </c>
      <c r="FA110" s="60">
        <f t="shared" si="1383"/>
        <v>21.282263001626351</v>
      </c>
      <c r="FB110" s="60">
        <v>26.724518710998598</v>
      </c>
      <c r="FC110" s="124">
        <v>673.45787151716365</v>
      </c>
      <c r="FD110" s="123">
        <v>0.83333333333333293</v>
      </c>
      <c r="FE110" s="60">
        <v>6.0833333333333302E-2</v>
      </c>
      <c r="FF110" s="60">
        <f t="shared" si="2045"/>
        <v>1.1768208333333328E-3</v>
      </c>
      <c r="FG110" s="60">
        <f t="shared" si="1385"/>
        <v>3.5603803333333316E-2</v>
      </c>
      <c r="FH110" s="60">
        <v>4.4708333333333301E-2</v>
      </c>
      <c r="FI110" s="124">
        <v>1.1266499999999995</v>
      </c>
      <c r="FJ110" s="123">
        <v>2085.4041950000001</v>
      </c>
      <c r="FK110" s="60">
        <v>152.234506235</v>
      </c>
      <c r="FL110" s="60">
        <f t="shared" si="2046"/>
        <v>2.9449765231160749</v>
      </c>
      <c r="FM110" s="60">
        <f t="shared" si="1387"/>
        <v>89.097984995145978</v>
      </c>
      <c r="FN110" s="60">
        <v>111.88200000000001</v>
      </c>
      <c r="FO110" s="124">
        <v>2819.4248414819999</v>
      </c>
      <c r="FP110" s="123">
        <v>1182.4228499999999</v>
      </c>
      <c r="FQ110" s="60">
        <v>86.316868049999997</v>
      </c>
      <c r="FR110" s="60">
        <f t="shared" si="2047"/>
        <v>1.66979981242725</v>
      </c>
      <c r="FS110" s="60">
        <f t="shared" si="1389"/>
        <v>50.5185007298874</v>
      </c>
      <c r="FT110" s="60">
        <v>63.436985902499998</v>
      </c>
      <c r="FU110" s="62">
        <v>1598.6120447430001</v>
      </c>
      <c r="FV110" s="132">
        <f t="shared" si="1871"/>
        <v>6694.2768260151051</v>
      </c>
      <c r="FW110" s="133">
        <f t="shared" si="1872"/>
        <v>2090.6354233393272</v>
      </c>
      <c r="FX110" s="133">
        <f t="shared" si="1873"/>
        <v>210.02731326859163</v>
      </c>
      <c r="FY110" s="133">
        <f t="shared" si="1874"/>
        <v>1315.0689999999997</v>
      </c>
      <c r="FZ110" s="133">
        <f t="shared" si="1875"/>
        <v>1021.64</v>
      </c>
      <c r="GA110" s="133">
        <f t="shared" si="1876"/>
        <v>0</v>
      </c>
      <c r="GB110" s="133">
        <f t="shared" si="1877"/>
        <v>39.6967</v>
      </c>
      <c r="GC110" s="133">
        <f t="shared" si="1878"/>
        <v>1.276</v>
      </c>
      <c r="GD110" s="133">
        <f t="shared" si="1879"/>
        <v>2085.4041950000001</v>
      </c>
      <c r="GE110" s="133">
        <f t="shared" si="1880"/>
        <v>1182.4228499999999</v>
      </c>
      <c r="GF110" s="133">
        <f t="shared" si="1881"/>
        <v>3693.1365876209384</v>
      </c>
      <c r="GG110" s="134">
        <f t="shared" si="1882"/>
        <v>1409.9907997507178</v>
      </c>
      <c r="GH110" s="134">
        <f t="shared" si="1883"/>
        <v>365.52450062319474</v>
      </c>
      <c r="GI110" s="133">
        <f t="shared" si="1884"/>
        <v>1338.3536873435198</v>
      </c>
      <c r="GJ110" s="134">
        <f t="shared" si="1885"/>
        <v>955.62061477868394</v>
      </c>
      <c r="GK110" s="135">
        <f t="shared" si="1886"/>
        <v>25.890452081660392</v>
      </c>
      <c r="GL110" s="132">
        <f t="shared" si="1887"/>
        <v>19671.938582587482</v>
      </c>
      <c r="GM110" s="136">
        <f t="shared" si="1888"/>
        <v>24786.642614060223</v>
      </c>
      <c r="GN110" s="114">
        <f t="shared" si="1889"/>
        <v>21806.793722117221</v>
      </c>
      <c r="GO110" s="115">
        <f t="shared" si="1890"/>
        <v>11270.704711020042</v>
      </c>
      <c r="GP110" s="115">
        <f t="shared" si="1891"/>
        <v>753.89544906180072</v>
      </c>
      <c r="GQ110" s="30">
        <f t="shared" si="1892"/>
        <v>0.51684373478476542</v>
      </c>
      <c r="GR110" s="31">
        <f t="shared" si="1893"/>
        <v>3.4571586206970595E-2</v>
      </c>
      <c r="GS110" s="137">
        <f t="shared" si="2048"/>
        <v>1.0863445519442325</v>
      </c>
      <c r="GT110" s="116">
        <f t="shared" ref="GT110:GT112" si="2104">GM110</f>
        <v>24786.642614060223</v>
      </c>
      <c r="GU110" s="115">
        <f t="shared" si="2098"/>
        <v>11415.459183086081</v>
      </c>
      <c r="GV110" s="115">
        <f t="shared" si="2099"/>
        <v>757.81725512654305</v>
      </c>
      <c r="GW110" s="24">
        <f t="shared" si="1895"/>
        <v>0.46054882707715572</v>
      </c>
      <c r="GX110" s="117">
        <f t="shared" si="1896"/>
        <v>3.0573614463488136E-2</v>
      </c>
      <c r="GY110" s="137">
        <f t="shared" si="2049"/>
        <v>1.0769038540833846</v>
      </c>
      <c r="GZ110" s="114">
        <f t="shared" si="1897"/>
        <v>17081.386557025966</v>
      </c>
      <c r="HA110" s="115">
        <f t="shared" si="1898"/>
        <v>9108.6460055239659</v>
      </c>
      <c r="HB110" s="115">
        <f t="shared" si="1899"/>
        <v>470.43522131134449</v>
      </c>
      <c r="HC110" s="30">
        <f t="shared" si="1900"/>
        <v>0.53324980235737196</v>
      </c>
      <c r="HD110" s="31">
        <f t="shared" si="1901"/>
        <v>2.7540809977035716E-2</v>
      </c>
      <c r="HE110" s="137">
        <f t="shared" si="2050"/>
        <v>1.0878263154948431</v>
      </c>
      <c r="HF110" s="114">
        <f t="shared" si="1902"/>
        <v>19773.901869341891</v>
      </c>
      <c r="HG110" s="115">
        <f t="shared" si="1903"/>
        <v>11171.951318621017</v>
      </c>
      <c r="HH110" s="115">
        <f t="shared" si="1904"/>
        <v>561.13989239322905</v>
      </c>
      <c r="HI110" s="30">
        <f t="shared" si="1905"/>
        <v>0.56498466475867259</v>
      </c>
      <c r="HJ110" s="31">
        <f t="shared" si="1906"/>
        <v>2.8377803030530804E-2</v>
      </c>
      <c r="HK110" s="138">
        <f t="shared" si="2051"/>
        <v>1.0929288186571133</v>
      </c>
      <c r="HL110" s="29">
        <f t="shared" si="1907"/>
        <v>3.5833575417704395</v>
      </c>
      <c r="HM110" s="30">
        <f t="shared" si="1908"/>
        <v>4.0619155591742313</v>
      </c>
      <c r="HN110" s="30">
        <f t="shared" si="1909"/>
        <v>2.8098553729231805</v>
      </c>
      <c r="HO110" s="31">
        <f t="shared" si="1910"/>
        <v>3.2678571677847694</v>
      </c>
      <c r="HR110" s="32">
        <f t="shared" si="1911"/>
        <v>1637.5438992833738</v>
      </c>
      <c r="HS110" s="33">
        <f t="shared" si="2052"/>
        <v>1894.1470283010785</v>
      </c>
      <c r="HT110" s="33">
        <f t="shared" si="1912"/>
        <v>71.987834191971899</v>
      </c>
      <c r="HU110" s="33">
        <f t="shared" si="2053"/>
        <v>83.138749708308353</v>
      </c>
      <c r="HV110" s="33">
        <f t="shared" si="1913"/>
        <v>2136.9169145364494</v>
      </c>
      <c r="HW110" s="30">
        <f t="shared" si="1914"/>
        <v>0.76631144998849798</v>
      </c>
      <c r="HX110" s="31">
        <f t="shared" si="1915"/>
        <v>3.3687708540408021E-2</v>
      </c>
      <c r="HY110" s="139">
        <f t="shared" si="2054"/>
        <v>1.1252992302661069</v>
      </c>
      <c r="HZ110" s="32">
        <f t="shared" si="1916"/>
        <v>1658.9488254890346</v>
      </c>
      <c r="IA110" s="33">
        <f t="shared" si="2055"/>
        <v>1918.9061064431664</v>
      </c>
      <c r="IB110" s="33">
        <f t="shared" si="1917"/>
        <v>80.76039130295058</v>
      </c>
      <c r="IC110" s="33">
        <f t="shared" si="2056"/>
        <v>93.270175915777628</v>
      </c>
      <c r="ID110" s="33">
        <f t="shared" si="1918"/>
        <v>2232.4626179759939</v>
      </c>
      <c r="IE110" s="30">
        <f t="shared" si="1919"/>
        <v>0.74310262224819634</v>
      </c>
      <c r="IF110" s="31">
        <f t="shared" si="1920"/>
        <v>3.6175473063987947E-2</v>
      </c>
      <c r="IG110" s="139">
        <f t="shared" si="2057"/>
        <v>1.1220477616839042</v>
      </c>
      <c r="IH110" s="32">
        <f t="shared" si="1921"/>
        <v>78.375708253194162</v>
      </c>
      <c r="II110" s="33">
        <f t="shared" si="2058"/>
        <v>90.657181736469695</v>
      </c>
      <c r="IJ110" s="33">
        <f t="shared" si="1922"/>
        <v>152.98060053061238</v>
      </c>
      <c r="IK110" s="33">
        <f t="shared" si="2059"/>
        <v>176.67729555280425</v>
      </c>
      <c r="IL110" s="33">
        <f t="shared" si="1923"/>
        <v>1613.4062323613744</v>
      </c>
      <c r="IM110" s="30">
        <f t="shared" si="1924"/>
        <v>4.857778945013979E-2</v>
      </c>
      <c r="IN110" s="31">
        <f t="shared" si="1925"/>
        <v>9.4818401876823444E-2</v>
      </c>
      <c r="IO110" s="139">
        <f t="shared" si="2060"/>
        <v>1.0222995100575569</v>
      </c>
      <c r="IP110" s="32">
        <f t="shared" si="1926"/>
        <v>58.107116279308173</v>
      </c>
      <c r="IQ110" s="33">
        <f t="shared" si="2061"/>
        <v>67.212501400275769</v>
      </c>
      <c r="IR110" s="33">
        <f t="shared" si="1927"/>
        <v>2.5512911937493969</v>
      </c>
      <c r="IS110" s="33">
        <f t="shared" si="2062"/>
        <v>2.9464861996611784</v>
      </c>
      <c r="IT110" s="33">
        <f t="shared" si="1928"/>
        <v>79.424660427387636</v>
      </c>
      <c r="IU110" s="30">
        <f t="shared" si="1929"/>
        <v>0.73160043702587074</v>
      </c>
      <c r="IV110" s="31">
        <f t="shared" si="1930"/>
        <v>3.2122154253109617E-2</v>
      </c>
      <c r="IW110" s="139">
        <f t="shared" si="2063"/>
        <v>1.1196175101757606</v>
      </c>
      <c r="IX110" s="32">
        <f t="shared" si="1931"/>
        <v>53.251930749251201</v>
      </c>
      <c r="IY110" s="33">
        <f t="shared" si="2064"/>
        <v>61.596508297658865</v>
      </c>
      <c r="IZ110" s="33">
        <f t="shared" si="1932"/>
        <v>1.4427446833999999</v>
      </c>
      <c r="JA110" s="33">
        <f t="shared" si="2065"/>
        <v>1.66622583485866</v>
      </c>
      <c r="JB110" s="33">
        <f t="shared" si="1933"/>
        <v>1096.2197200000001</v>
      </c>
      <c r="JC110" s="30">
        <f t="shared" si="1934"/>
        <v>4.8577789450139797E-2</v>
      </c>
      <c r="JD110" s="31">
        <f t="shared" si="1935"/>
        <v>1.3161090400745572E-3</v>
      </c>
      <c r="JE110" s="139">
        <f t="shared" si="1936"/>
        <v>1.0078160048971445</v>
      </c>
      <c r="JF110" s="32">
        <f t="shared" si="1937"/>
        <v>0</v>
      </c>
      <c r="JG110" s="33">
        <f t="shared" si="2066"/>
        <v>0</v>
      </c>
      <c r="JH110" s="33">
        <f t="shared" si="1938"/>
        <v>0</v>
      </c>
      <c r="JI110" s="33">
        <f t="shared" si="2067"/>
        <v>0</v>
      </c>
      <c r="JJ110" s="33">
        <f t="shared" si="1939"/>
        <v>0</v>
      </c>
      <c r="JK110" s="30"/>
      <c r="JL110" s="31"/>
      <c r="JM110" s="139"/>
      <c r="JN110" s="32">
        <f t="shared" si="1940"/>
        <v>2564.024248616543</v>
      </c>
      <c r="JO110" s="33">
        <f t="shared" si="2068"/>
        <v>2965.8068483747556</v>
      </c>
      <c r="JP110" s="33">
        <f t="shared" si="1941"/>
        <v>163.88907039960296</v>
      </c>
      <c r="JQ110" s="33">
        <f t="shared" si="2069"/>
        <v>189.27548740450146</v>
      </c>
      <c r="JR110" s="33">
        <f t="shared" si="1942"/>
        <v>3469.7895006862263</v>
      </c>
      <c r="JS110" s="30">
        <f t="shared" si="1943"/>
        <v>0.73895671426449683</v>
      </c>
      <c r="JT110" s="31">
        <f t="shared" si="1944"/>
        <v>4.7233144940691744E-2</v>
      </c>
      <c r="JU110" s="139">
        <f t="shared" si="2070"/>
        <v>1.1231109312765599</v>
      </c>
      <c r="JV110" s="32">
        <f t="shared" si="1945"/>
        <v>2.069149523681336</v>
      </c>
      <c r="JW110" s="33">
        <f t="shared" si="2071"/>
        <v>2.3933852540422014</v>
      </c>
      <c r="JX110" s="33">
        <f t="shared" si="1946"/>
        <v>5.6059084289500002E-2</v>
      </c>
      <c r="JY110" s="33">
        <f t="shared" si="2072"/>
        <v>6.4742636445943552E-2</v>
      </c>
      <c r="JZ110" s="33">
        <f t="shared" si="1947"/>
        <v>42.594559099999998</v>
      </c>
      <c r="KA110" s="30">
        <f t="shared" si="1948"/>
        <v>4.8577789450139797E-2</v>
      </c>
      <c r="KB110" s="31">
        <f t="shared" si="1949"/>
        <v>1.3161090400745574E-3</v>
      </c>
      <c r="KC110" s="139">
        <f t="shared" si="2073"/>
        <v>1.0078160048971445</v>
      </c>
      <c r="KD110" s="32">
        <f t="shared" si="1950"/>
        <v>6.6510183270079987E-2</v>
      </c>
      <c r="KE110" s="33">
        <f t="shared" si="2074"/>
        <v>7.6932328988501525E-2</v>
      </c>
      <c r="KF110" s="33">
        <f t="shared" si="1951"/>
        <v>1.80194806E-3</v>
      </c>
      <c r="KG110" s="33">
        <f t="shared" si="2075"/>
        <v>2.0810698144940001E-3</v>
      </c>
      <c r="KH110" s="33">
        <f t="shared" si="1952"/>
        <v>1.3691479999999998</v>
      </c>
      <c r="KI110" s="30">
        <f t="shared" si="1953"/>
        <v>4.857778945013979E-2</v>
      </c>
      <c r="KJ110" s="31">
        <f t="shared" si="1954"/>
        <v>1.3161090400745576E-3</v>
      </c>
      <c r="KK110" s="139">
        <f t="shared" si="1783"/>
        <v>1.0078160048971445</v>
      </c>
      <c r="KL110" s="32">
        <f t="shared" si="1955"/>
        <v>159.44825198640555</v>
      </c>
      <c r="KM110" s="33">
        <f t="shared" si="2076"/>
        <v>184.43379307267531</v>
      </c>
      <c r="KN110" s="33">
        <f t="shared" si="1956"/>
        <v>7.0102186164186113</v>
      </c>
      <c r="KO110" s="33">
        <f t="shared" si="2077"/>
        <v>8.0961014801018543</v>
      </c>
      <c r="KP110" s="33">
        <f t="shared" si="1957"/>
        <v>207.23030404384912</v>
      </c>
      <c r="KQ110" s="30">
        <f t="shared" si="1958"/>
        <v>0.76942536335162126</v>
      </c>
      <c r="KR110" s="31">
        <f t="shared" si="1959"/>
        <v>3.3828153892662707E-2</v>
      </c>
      <c r="KS110" s="139">
        <f t="shared" si="2078"/>
        <v>1.1258089354751726</v>
      </c>
      <c r="KT110" s="32">
        <f t="shared" si="1960"/>
        <v>312.62237955610829</v>
      </c>
      <c r="KU110" s="33">
        <f t="shared" si="2079"/>
        <v>361.61030643255049</v>
      </c>
      <c r="KV110" s="33">
        <f t="shared" si="1961"/>
        <v>13.741874689546799</v>
      </c>
      <c r="KW110" s="33">
        <f t="shared" si="2080"/>
        <v>15.870491078957599</v>
      </c>
      <c r="KX110" s="33">
        <f t="shared" si="1962"/>
        <v>409.41266601730496</v>
      </c>
      <c r="KY110" s="30">
        <f t="shared" si="1963"/>
        <v>0.76358746444570047</v>
      </c>
      <c r="KZ110" s="31">
        <f t="shared" si="1964"/>
        <v>3.3564849918360763E-2</v>
      </c>
      <c r="LA110" s="139">
        <f t="shared" si="2081"/>
        <v>1.1248533509309953</v>
      </c>
      <c r="LB110" s="32">
        <f t="shared" si="1965"/>
        <v>1965.6845878045426</v>
      </c>
      <c r="LC110" s="33">
        <f t="shared" si="2082"/>
        <v>2273.7073627135146</v>
      </c>
      <c r="LD110" s="33">
        <f t="shared" si="1966"/>
        <v>84.859438069330253</v>
      </c>
      <c r="LE110" s="33">
        <f t="shared" si="2083"/>
        <v>98.004165026269519</v>
      </c>
      <c r="LF110" s="33">
        <f t="shared" si="1967"/>
        <v>4341.3492992672582</v>
      </c>
      <c r="LG110" s="30">
        <f t="shared" si="1968"/>
        <v>0.45278194687912232</v>
      </c>
      <c r="LH110" s="31">
        <f t="shared" si="1969"/>
        <v>1.9546788848262681E-2</v>
      </c>
      <c r="LI110" s="139">
        <f t="shared" si="2084"/>
        <v>1.0739787286685543</v>
      </c>
      <c r="LJ110" s="32">
        <f t="shared" si="1970"/>
        <v>399.37008359518723</v>
      </c>
      <c r="LK110" s="33">
        <f t="shared" si="2085"/>
        <v>461.95137569455306</v>
      </c>
      <c r="LL110" s="33">
        <f t="shared" si="1971"/>
        <v>17.54498810713778</v>
      </c>
      <c r="LM110" s="33">
        <f t="shared" si="2086"/>
        <v>20.262706764933423</v>
      </c>
      <c r="LN110" s="33">
        <f t="shared" si="1972"/>
        <v>534.49037421997116</v>
      </c>
      <c r="LO110" s="30">
        <f t="shared" si="1973"/>
        <v>0.7471978970211075</v>
      </c>
      <c r="LP110" s="31">
        <f t="shared" si="1974"/>
        <v>3.2825639063645863E-2</v>
      </c>
      <c r="LQ110" s="139">
        <f t="shared" si="2087"/>
        <v>1.1221706019541664</v>
      </c>
      <c r="LR110" s="32">
        <f t="shared" si="1975"/>
        <v>4.3436640066666643E-2</v>
      </c>
      <c r="LS110" s="33">
        <f t="shared" si="2088"/>
        <v>5.0243161565113312E-2</v>
      </c>
      <c r="LT110" s="33">
        <f t="shared" si="1976"/>
        <v>1.1768208333333328E-3</v>
      </c>
      <c r="LU110" s="33">
        <f t="shared" si="2089"/>
        <v>1.359110380416666E-3</v>
      </c>
      <c r="LV110" s="33">
        <f t="shared" si="1977"/>
        <v>0.89416666666666633</v>
      </c>
      <c r="LW110" s="30">
        <f t="shared" si="1978"/>
        <v>4.857778945013979E-2</v>
      </c>
      <c r="LX110" s="31">
        <f t="shared" si="1979"/>
        <v>1.3161090400745572E-3</v>
      </c>
      <c r="LY110" s="139">
        <f t="shared" si="1857"/>
        <v>1.0078160048971445</v>
      </c>
      <c r="LZ110" s="32">
        <f t="shared" si="1980"/>
        <v>108.69954169407809</v>
      </c>
      <c r="MA110" s="33">
        <f t="shared" si="2090"/>
        <v>125.73275987754013</v>
      </c>
      <c r="MB110" s="33">
        <f t="shared" si="1981"/>
        <v>2.9449765231160749</v>
      </c>
      <c r="MC110" s="33">
        <f t="shared" si="2091"/>
        <v>3.4011533865467549</v>
      </c>
      <c r="MD110" s="33">
        <f t="shared" si="1982"/>
        <v>2237.6387630809522</v>
      </c>
      <c r="ME110" s="30">
        <f t="shared" si="1983"/>
        <v>4.8577788107501428E-2</v>
      </c>
      <c r="MF110" s="31">
        <f t="shared" si="1984"/>
        <v>1.3161090036987052E-3</v>
      </c>
      <c r="MG110" s="139">
        <f t="shared" si="2092"/>
        <v>1.0078160046811184</v>
      </c>
      <c r="MH110" s="32">
        <f t="shared" si="1985"/>
        <v>61.632570890462624</v>
      </c>
      <c r="MI110" s="33">
        <f t="shared" si="2093"/>
        <v>71.290394748998125</v>
      </c>
      <c r="MJ110" s="33">
        <f t="shared" si="1986"/>
        <v>1.66979981242725</v>
      </c>
      <c r="MK110" s="33">
        <f t="shared" si="2094"/>
        <v>1.9284518033722311</v>
      </c>
      <c r="ML110" s="33">
        <f t="shared" si="1987"/>
        <v>1268.73971805</v>
      </c>
      <c r="MM110" s="30">
        <f t="shared" si="1988"/>
        <v>4.857778945013979E-2</v>
      </c>
      <c r="MN110" s="31">
        <f t="shared" si="1989"/>
        <v>1.3161090400745574E-3</v>
      </c>
      <c r="MO110" s="139">
        <f t="shared" si="1990"/>
        <v>1.0078160048971445</v>
      </c>
      <c r="MP110" s="34">
        <v>3.298546060140219</v>
      </c>
      <c r="MQ110" s="35">
        <v>3.7718460601402191</v>
      </c>
      <c r="MR110" s="35">
        <v>2.5830000000000006</v>
      </c>
      <c r="MS110" s="36">
        <v>2.9900000000000007</v>
      </c>
      <c r="MT110" s="34">
        <f t="shared" si="1991"/>
        <v>1.0863445519442325</v>
      </c>
      <c r="MU110" s="35">
        <f t="shared" ref="MU110:MU112" si="2105">GY110</f>
        <v>1.0769038540833846</v>
      </c>
      <c r="MV110" s="35">
        <f t="shared" si="1992"/>
        <v>1.0878263154948431</v>
      </c>
      <c r="MW110" s="36">
        <f t="shared" si="1993"/>
        <v>1.0929288186571133</v>
      </c>
      <c r="MX110" s="41">
        <f t="shared" si="1994"/>
        <v>3.5833575417704395</v>
      </c>
      <c r="MY110" s="271">
        <f t="shared" si="1995"/>
        <v>4.0619155591742313</v>
      </c>
      <c r="MZ110" s="42">
        <f t="shared" si="1996"/>
        <v>2.8098553729231805</v>
      </c>
      <c r="NA110" s="140">
        <f t="shared" si="1997"/>
        <v>3.2678571677847694</v>
      </c>
      <c r="NB110" s="34">
        <f t="shared" si="1998"/>
        <v>1.0863330319734328</v>
      </c>
      <c r="NC110" s="35">
        <f t="shared" ref="NC110:NC112" si="2106">NG110/K110</f>
        <v>1.0770107774713762</v>
      </c>
      <c r="ND110" s="35">
        <f t="shared" si="1999"/>
        <v>1.0878421485816121</v>
      </c>
      <c r="NE110" s="141">
        <f t="shared" ref="NE110:NE112" si="2107">NI110/M110</f>
        <v>1.0929408215734482</v>
      </c>
      <c r="NF110" s="37">
        <f t="shared" si="2000"/>
        <v>3.5833195426161453</v>
      </c>
      <c r="NG110" s="38">
        <f t="shared" ref="NG110:NG112" si="2108">NF110+NR110+NS110+OC110</f>
        <v>4.0623188577339642</v>
      </c>
      <c r="NH110" s="38">
        <f t="shared" si="2001"/>
        <v>2.809896269786305</v>
      </c>
      <c r="NI110" s="39">
        <f t="shared" ref="NI110:NI112" si="2109">NH110+NN110</f>
        <v>3.2678930565046107</v>
      </c>
      <c r="NJ110" s="118">
        <f t="shared" si="2002"/>
        <v>3.7999154294254822E-5</v>
      </c>
      <c r="NK110" s="118">
        <f t="shared" si="2003"/>
        <v>-4.0329855973286755E-4</v>
      </c>
      <c r="NL110" s="118">
        <f t="shared" si="2004"/>
        <v>-4.0896863124473271E-5</v>
      </c>
      <c r="NM110" s="118">
        <f t="shared" si="2005"/>
        <v>-3.5888719841281613E-5</v>
      </c>
      <c r="NN110" s="119">
        <f t="shared" si="2006"/>
        <v>0.45799678671830546</v>
      </c>
      <c r="NO110" s="120">
        <f t="shared" si="2007"/>
        <v>0.4770947082679961</v>
      </c>
      <c r="NP110" s="120">
        <f>P110*IO110</f>
        <v>0.31542648611153484</v>
      </c>
      <c r="NQ110" s="120">
        <f t="shared" si="2008"/>
        <v>1.6906224403653986E-2</v>
      </c>
      <c r="NR110" s="120">
        <f>R110*JE110+0.002</f>
        <v>0.22311483147443351</v>
      </c>
      <c r="NS110" s="120">
        <f t="shared" si="2009"/>
        <v>0</v>
      </c>
      <c r="NT110" s="120">
        <f t="shared" si="2010"/>
        <v>0.74338712541195506</v>
      </c>
      <c r="NU110" s="120">
        <f t="shared" si="2011"/>
        <v>8.264091240156585E-3</v>
      </c>
      <c r="NV110" s="120">
        <f t="shared" si="2012"/>
        <v>2.0156320097942891E-4</v>
      </c>
      <c r="NW110" s="120">
        <f t="shared" si="2013"/>
        <v>4.446945295126932E-2</v>
      </c>
      <c r="NX110" s="120">
        <f t="shared" si="2014"/>
        <v>8.7738561372617624E-2</v>
      </c>
      <c r="NY110" s="120">
        <f t="shared" si="2015"/>
        <v>0.88796561286316067</v>
      </c>
      <c r="NZ110" s="120">
        <f t="shared" si="2016"/>
        <v>0.11423696727893415</v>
      </c>
      <c r="OA110" s="120">
        <f t="shared" si="2017"/>
        <v>1.0078160048971445E-4</v>
      </c>
      <c r="OB110" s="120">
        <f t="shared" si="2018"/>
        <v>0.4295311811950927</v>
      </c>
      <c r="OC110" s="121">
        <f t="shared" si="2019"/>
        <v>0.25588448364338501</v>
      </c>
      <c r="OD110" s="4"/>
      <c r="OE110" s="4">
        <f t="shared" si="1441"/>
        <v>26623.720775157704</v>
      </c>
      <c r="OF110" s="4"/>
      <c r="OG110" s="4"/>
      <c r="OH110" s="4">
        <f t="shared" si="1442"/>
        <v>75.585109531633549</v>
      </c>
      <c r="OI110" s="4"/>
      <c r="OJ110" s="583">
        <f t="shared" si="1443"/>
        <v>25576.66370145238</v>
      </c>
      <c r="OK110" s="284">
        <f t="shared" si="1444"/>
        <v>1287.2664</v>
      </c>
      <c r="OL110" s="584">
        <f t="shared" ref="OL110:OL111" si="2110">OK110/OJ110</f>
        <v>5.0329723025091117E-2</v>
      </c>
      <c r="OM110" s="585">
        <f t="shared" si="1672"/>
        <v>2565.39</v>
      </c>
      <c r="ON110" s="284">
        <f t="shared" ref="ON110:ON111" si="2111">OM110*1.05</f>
        <v>2693.6595000000002</v>
      </c>
      <c r="OO110" s="33">
        <f t="shared" ref="OO110:OO111" si="2112">ON110/OK110</f>
        <v>2.0925423828354415</v>
      </c>
      <c r="OP110" s="586">
        <f t="shared" si="1688"/>
        <v>5.4987355521280826E-2</v>
      </c>
      <c r="OQ110" s="33">
        <f t="shared" si="2095"/>
        <v>0.2233539949497354</v>
      </c>
      <c r="OR110" s="39">
        <f t="shared" si="2096"/>
        <v>0.44646882642416891</v>
      </c>
      <c r="OS110" s="587"/>
      <c r="OT110" s="284">
        <f t="shared" si="1487"/>
        <v>0</v>
      </c>
      <c r="OU110" s="584"/>
      <c r="OV110" s="585">
        <f t="shared" si="1674"/>
        <v>0</v>
      </c>
      <c r="OW110" s="284">
        <f t="shared" ref="OW110:OW111" si="2113">OV110*1.05</f>
        <v>0</v>
      </c>
      <c r="OX110" s="33"/>
      <c r="OY110" s="33"/>
      <c r="OZ110" s="33"/>
      <c r="PA110" s="588"/>
      <c r="PB110" s="32">
        <f t="shared" si="2097"/>
        <v>4.0619155591742313</v>
      </c>
      <c r="PC110" s="589">
        <f t="shared" si="1448"/>
        <v>1.0549873555212808</v>
      </c>
      <c r="PD110" s="590">
        <f t="shared" si="1474"/>
        <v>4.2852695541239667</v>
      </c>
      <c r="PE110" s="591">
        <f t="shared" si="1450"/>
        <v>0.45799678671830546</v>
      </c>
      <c r="PF110" s="592">
        <f t="shared" si="1451"/>
        <v>0.4770947082679961</v>
      </c>
      <c r="PG110" s="592">
        <f t="shared" si="1452"/>
        <v>0.31542648611153484</v>
      </c>
      <c r="PH110" s="592">
        <f t="shared" si="1453"/>
        <v>1.6906224403653986E-2</v>
      </c>
      <c r="PI110" s="593">
        <f t="shared" si="1475"/>
        <v>0.44646882642416891</v>
      </c>
      <c r="PJ110" s="593">
        <f t="shared" si="1476"/>
        <v>0</v>
      </c>
      <c r="PK110" s="592">
        <f t="shared" si="1454"/>
        <v>0.74338712541195506</v>
      </c>
      <c r="PL110" s="592">
        <f t="shared" si="1455"/>
        <v>8.264091240156585E-3</v>
      </c>
      <c r="PM110" s="592">
        <f t="shared" si="1456"/>
        <v>2.0156320097942891E-4</v>
      </c>
      <c r="PN110" s="592">
        <f t="shared" si="1457"/>
        <v>4.446945295126932E-2</v>
      </c>
      <c r="PO110" s="592">
        <f t="shared" si="1458"/>
        <v>8.7738561372617624E-2</v>
      </c>
      <c r="PP110" s="592">
        <f t="shared" si="1459"/>
        <v>0.88796561286316067</v>
      </c>
      <c r="PQ110" s="592">
        <f t="shared" si="1460"/>
        <v>0.11423696727893415</v>
      </c>
      <c r="PR110" s="592">
        <f t="shared" si="1461"/>
        <v>1.0078160048971445E-4</v>
      </c>
      <c r="PS110" s="592">
        <f t="shared" si="1462"/>
        <v>0.4295311811950927</v>
      </c>
      <c r="PT110" s="594">
        <f t="shared" si="1463"/>
        <v>0.25588448364338501</v>
      </c>
      <c r="PU110" s="334"/>
      <c r="PV110" s="310">
        <f t="shared" si="1477"/>
        <v>4.2856728526836996</v>
      </c>
      <c r="PW110" s="281">
        <f t="shared" si="1478"/>
        <v>-4.0329855973286755E-4</v>
      </c>
      <c r="PX110" s="4"/>
      <c r="QA110" s="133">
        <f t="shared" si="1479"/>
        <v>1404.8871593450654</v>
      </c>
      <c r="QB110" s="323">
        <f t="shared" si="1480"/>
        <v>0</v>
      </c>
      <c r="QC110" s="258"/>
      <c r="QD110" s="323">
        <v>0</v>
      </c>
      <c r="QF110" s="133">
        <f t="shared" si="1464"/>
        <v>2811.2802593450642</v>
      </c>
      <c r="QH110" s="133">
        <f t="shared" si="1481"/>
        <v>0</v>
      </c>
      <c r="QJ110" s="390">
        <f>'лист 1'!E250</f>
        <v>2565.39</v>
      </c>
      <c r="QK110" s="390">
        <f>'лист 1'!F250</f>
        <v>0</v>
      </c>
      <c r="QM110" s="389">
        <f t="shared" si="1482"/>
        <v>0</v>
      </c>
      <c r="QN110" s="389">
        <f t="shared" si="1483"/>
        <v>0</v>
      </c>
      <c r="QP110" s="4">
        <f t="shared" si="1484"/>
        <v>25576.66370145238</v>
      </c>
      <c r="QQ110" s="4">
        <f t="shared" si="1485"/>
        <v>26983.056801452381</v>
      </c>
      <c r="QS110" s="395">
        <f t="shared" si="1486"/>
        <v>13.401239696984124</v>
      </c>
      <c r="QU110" s="5">
        <v>3</v>
      </c>
    </row>
    <row r="111" spans="1:463" ht="15.05" customHeight="1" x14ac:dyDescent="0.3">
      <c r="A111" s="452">
        <f t="shared" si="1676"/>
        <v>99</v>
      </c>
      <c r="B111" s="25" t="s">
        <v>597</v>
      </c>
      <c r="C111" s="26">
        <v>9</v>
      </c>
      <c r="D111" s="256">
        <v>4190.6499999999996</v>
      </c>
      <c r="E111" s="27">
        <v>4190.6499999999996</v>
      </c>
      <c r="F111" s="28">
        <v>392.85</v>
      </c>
      <c r="G111" s="311">
        <f t="shared" si="1465"/>
        <v>3797.7999999999997</v>
      </c>
      <c r="H111" s="27"/>
      <c r="I111" s="257"/>
      <c r="J111" s="32">
        <v>3.4197107958912727</v>
      </c>
      <c r="K111" s="33">
        <v>4.0096107958912723</v>
      </c>
      <c r="L111" s="33">
        <v>2.7060000000000004</v>
      </c>
      <c r="M111" s="122">
        <v>3.1132000000000004</v>
      </c>
      <c r="N111" s="1">
        <v>0.40720000000000001</v>
      </c>
      <c r="O111" s="2">
        <v>0.66190000000000004</v>
      </c>
      <c r="P111" s="2">
        <v>0.30651079589127245</v>
      </c>
      <c r="Q111" s="2">
        <v>1.43E-2</v>
      </c>
      <c r="R111" s="2">
        <v>0.29409999999999997</v>
      </c>
      <c r="S111" s="2">
        <v>0</v>
      </c>
      <c r="T111" s="2">
        <v>0.63880000000000003</v>
      </c>
      <c r="U111" s="2">
        <v>2.53E-2</v>
      </c>
      <c r="V111" s="2">
        <v>8.0000000000000004E-4</v>
      </c>
      <c r="W111" s="2">
        <v>0.04</v>
      </c>
      <c r="X111" s="2">
        <v>6.9599999999999995E-2</v>
      </c>
      <c r="Y111" s="2">
        <v>0.78280000000000005</v>
      </c>
      <c r="Z111" s="2">
        <v>0.1278</v>
      </c>
      <c r="AA111" s="2">
        <v>2.0000000000000001E-4</v>
      </c>
      <c r="AB111" s="2">
        <v>0.34449999999999997</v>
      </c>
      <c r="AC111" s="3">
        <v>0.29580000000000001</v>
      </c>
      <c r="AD111" s="123">
        <v>657.91</v>
      </c>
      <c r="AE111" s="60">
        <v>144.74019999999999</v>
      </c>
      <c r="AF111" s="60">
        <v>442.80829922999999</v>
      </c>
      <c r="AG111" s="60">
        <f t="shared" si="2024"/>
        <v>43.826508607990021</v>
      </c>
      <c r="AH111" s="60">
        <f t="shared" si="1345"/>
        <v>138.57242916103618</v>
      </c>
      <c r="AI111" s="60">
        <v>16.653309331958301</v>
      </c>
      <c r="AJ111" s="60">
        <v>92.134162104906224</v>
      </c>
      <c r="AK111" s="60">
        <f t="shared" si="2025"/>
        <v>1.782335365919411</v>
      </c>
      <c r="AL111" s="60">
        <f t="shared" si="1347"/>
        <v>53.92317678681426</v>
      </c>
      <c r="AM111" s="60">
        <v>67.71229853334323</v>
      </c>
      <c r="AN111" s="124">
        <v>1706.3499230402492</v>
      </c>
      <c r="AO111" s="123">
        <v>1031.6400000000001</v>
      </c>
      <c r="AP111" s="60">
        <v>226.96080000000001</v>
      </c>
      <c r="AQ111" s="60">
        <v>694.34839692000003</v>
      </c>
      <c r="AR111" s="60">
        <f t="shared" si="2026"/>
        <v>68.722438236760084</v>
      </c>
      <c r="AS111" s="60">
        <f t="shared" si="1349"/>
        <v>217.2893873321448</v>
      </c>
      <c r="AT111" s="125">
        <v>98.818248581166699</v>
      </c>
      <c r="AU111" s="126">
        <v>21.170254341646164</v>
      </c>
      <c r="AV111" s="60">
        <v>149.77902352158517</v>
      </c>
      <c r="AW111" s="60">
        <f t="shared" si="2027"/>
        <v>2.8974752100250654</v>
      </c>
      <c r="AX111" s="60">
        <f t="shared" si="1351"/>
        <v>87.660869538431115</v>
      </c>
      <c r="AY111" s="60">
        <v>110.07732345113762</v>
      </c>
      <c r="AZ111" s="124">
        <v>2773.9485509686679</v>
      </c>
      <c r="BA111" s="127">
        <v>163</v>
      </c>
      <c r="BB111" s="60">
        <v>830.83816666666655</v>
      </c>
      <c r="BC111" s="60">
        <v>86.6445366641032</v>
      </c>
      <c r="BD111" s="61">
        <v>69.315629331282565</v>
      </c>
      <c r="BE111" s="61">
        <v>17.328907332820634</v>
      </c>
      <c r="BF111" s="60">
        <v>32.491706874999998</v>
      </c>
      <c r="BG111" s="61">
        <v>25.993365499999999</v>
      </c>
      <c r="BH111" s="61">
        <v>6.498341374999999</v>
      </c>
      <c r="BI111" s="60">
        <v>69.34813194502118</v>
      </c>
      <c r="BJ111" s="61">
        <f t="shared" si="2028"/>
        <v>40.587242487198658</v>
      </c>
      <c r="BK111" s="60">
        <f t="shared" si="1353"/>
        <v>1.3415396124764347</v>
      </c>
      <c r="BL111" s="60">
        <v>50.966127107539549</v>
      </c>
      <c r="BM111" s="124">
        <v>1284.3464031099963</v>
      </c>
      <c r="BN111" s="123">
        <v>22.03</v>
      </c>
      <c r="BO111" s="60">
        <v>4.8466000000000005</v>
      </c>
      <c r="BP111" s="60">
        <v>14.827357590000002</v>
      </c>
      <c r="BQ111" s="60">
        <f t="shared" si="2029"/>
        <v>1.4675228901126602</v>
      </c>
      <c r="BR111" s="60">
        <f t="shared" si="1355"/>
        <v>4.6400732842146004</v>
      </c>
      <c r="BS111" s="60">
        <v>2.7500854816250002</v>
      </c>
      <c r="BT111" s="60">
        <v>3.245145144228625</v>
      </c>
      <c r="BU111" s="60">
        <f t="shared" si="2030"/>
        <v>6.2777332815102754E-2</v>
      </c>
      <c r="BV111" s="60">
        <f t="shared" si="1357"/>
        <v>1.8992796082723988</v>
      </c>
      <c r="BW111" s="60">
        <v>2.3849594107926815</v>
      </c>
      <c r="BX111" s="124">
        <v>60.100977151975563</v>
      </c>
      <c r="BY111" s="59">
        <v>826.3</v>
      </c>
      <c r="BZ111" s="60">
        <v>60.319899999999997</v>
      </c>
      <c r="CA111" s="61">
        <f t="shared" si="2031"/>
        <v>35.303307233200002</v>
      </c>
      <c r="CB111" s="61">
        <f t="shared" si="1359"/>
        <v>1.1668884655</v>
      </c>
      <c r="CC111" s="60">
        <v>44.330995000000001</v>
      </c>
      <c r="CD111" s="62">
        <v>1117.1410739999999</v>
      </c>
      <c r="CE111" s="123"/>
      <c r="CF111" s="60">
        <v>0</v>
      </c>
      <c r="CG111" s="61">
        <f t="shared" si="2032"/>
        <v>0</v>
      </c>
      <c r="CH111" s="61">
        <f t="shared" si="1361"/>
        <v>0</v>
      </c>
      <c r="CI111" s="60">
        <v>0</v>
      </c>
      <c r="CJ111" s="124">
        <v>0</v>
      </c>
      <c r="CK111" s="128">
        <v>990.50253565554385</v>
      </c>
      <c r="CL111" s="129">
        <v>217.91055784421965</v>
      </c>
      <c r="CM111" s="129">
        <v>101.55796039377529</v>
      </c>
      <c r="CN111" s="130">
        <v>66.636958450266093</v>
      </c>
      <c r="CO111" s="131">
        <f t="shared" si="1868"/>
        <v>32.48218539658221</v>
      </c>
      <c r="CP111" s="129">
        <v>666.66070313057071</v>
      </c>
      <c r="CQ111" s="131">
        <f t="shared" si="2033"/>
        <v>65.982076431645112</v>
      </c>
      <c r="CR111" s="129">
        <v>208.62480043768079</v>
      </c>
      <c r="CS111" s="129">
        <v>144.29411826275998</v>
      </c>
      <c r="CT111" s="131">
        <f t="shared" si="2034"/>
        <v>2.7913697177930921</v>
      </c>
      <c r="CU111" s="131">
        <f t="shared" si="1364"/>
        <v>84.450730007409007</v>
      </c>
      <c r="CV111" s="129">
        <f t="shared" si="1869"/>
        <v>2120.9258752868695</v>
      </c>
      <c r="CW111" s="124">
        <f t="shared" si="1870"/>
        <v>2672.3666028614557</v>
      </c>
      <c r="CX111" s="123">
        <v>78.346600000000009</v>
      </c>
      <c r="CY111" s="60">
        <v>5.7193018000000002</v>
      </c>
      <c r="CZ111" s="60">
        <f t="shared" si="2035"/>
        <v>0.11063989332100001</v>
      </c>
      <c r="DA111" s="60">
        <f t="shared" si="1366"/>
        <v>3.3473243258824001</v>
      </c>
      <c r="DB111" s="60">
        <v>4.2032950900000001</v>
      </c>
      <c r="DC111" s="124">
        <v>105.923036268</v>
      </c>
      <c r="DD111" s="123">
        <v>2.6100000000000003</v>
      </c>
      <c r="DE111" s="60">
        <v>0.19053</v>
      </c>
      <c r="DF111" s="60">
        <f t="shared" si="2036"/>
        <v>3.6858028500000002E-3</v>
      </c>
      <c r="DG111" s="60">
        <f t="shared" si="1368"/>
        <v>0.11151111204</v>
      </c>
      <c r="DH111" s="60">
        <v>0.1400265</v>
      </c>
      <c r="DI111" s="124">
        <v>3.5286678</v>
      </c>
      <c r="DJ111" s="59">
        <v>64.77809718492</v>
      </c>
      <c r="DK111" s="60">
        <v>14.2511813806824</v>
      </c>
      <c r="DL111" s="60">
        <v>1.0670776007366995</v>
      </c>
      <c r="DM111" s="60">
        <v>43.59909264460196</v>
      </c>
      <c r="DN111" s="60">
        <f t="shared" si="2037"/>
        <v>4.3151765954068351</v>
      </c>
      <c r="DO111" s="60">
        <f t="shared" si="1370"/>
        <v>13.643900052201737</v>
      </c>
      <c r="DP111" s="60">
        <v>9.0297677631986968</v>
      </c>
      <c r="DQ111" s="60">
        <f t="shared" si="2038"/>
        <v>0.17468085737907879</v>
      </c>
      <c r="DR111" s="60">
        <f t="shared" si="1372"/>
        <v>5.2848341192317747</v>
      </c>
      <c r="DS111" s="60">
        <v>6.6362608287069893</v>
      </c>
      <c r="DT111" s="62">
        <v>167.23377288341607</v>
      </c>
      <c r="DU111" s="123">
        <v>112.24</v>
      </c>
      <c r="DV111" s="60">
        <v>24.692799999999998</v>
      </c>
      <c r="DW111" s="60">
        <v>75.543468720000007</v>
      </c>
      <c r="DX111" s="60">
        <f t="shared" si="2039"/>
        <v>7.4768392730932813</v>
      </c>
      <c r="DY111" s="60">
        <f t="shared" si="1374"/>
        <v>23.6405731012368</v>
      </c>
      <c r="DZ111" s="60">
        <v>2.2017937645833299</v>
      </c>
      <c r="EA111" s="60">
        <v>1.18392260458333</v>
      </c>
      <c r="EB111" s="60"/>
      <c r="EC111" s="60">
        <v>15.757924911509164</v>
      </c>
      <c r="ED111" s="60">
        <f t="shared" si="2040"/>
        <v>0.30483705741314482</v>
      </c>
      <c r="EE111" s="60">
        <f t="shared" si="1376"/>
        <v>9.2226091971091453</v>
      </c>
      <c r="EF111" s="60">
        <v>11.580995500033792</v>
      </c>
      <c r="EG111" s="124">
        <v>291.8410866008515</v>
      </c>
      <c r="EH111" s="128">
        <v>712.3860317460319</v>
      </c>
      <c r="EI111" s="129">
        <v>156.72492698412702</v>
      </c>
      <c r="EJ111" s="129">
        <v>1077.7648709515129</v>
      </c>
      <c r="EK111" s="129">
        <v>479.47355582476206</v>
      </c>
      <c r="EL111" s="129">
        <f t="shared" si="2041"/>
        <v>47.455415714200001</v>
      </c>
      <c r="EM111" s="129">
        <v>150.04645455980105</v>
      </c>
      <c r="EN111" s="129">
        <v>177.12350514196959</v>
      </c>
      <c r="EO111" s="129">
        <f t="shared" si="2042"/>
        <v>3.4264542069714019</v>
      </c>
      <c r="EP111" s="129">
        <f t="shared" si="1379"/>
        <v>103.66471960743026</v>
      </c>
      <c r="EQ111" s="129">
        <v>2603.4728906484033</v>
      </c>
      <c r="ER111" s="124">
        <v>3280.3758422169885</v>
      </c>
      <c r="ES111" s="123">
        <v>201.13</v>
      </c>
      <c r="ET111" s="60">
        <v>44.248600000000003</v>
      </c>
      <c r="EU111" s="60">
        <v>135.37114989</v>
      </c>
      <c r="EV111" s="60">
        <f t="shared" si="2043"/>
        <v>13.398224189212861</v>
      </c>
      <c r="EW111" s="60">
        <f t="shared" si="1381"/>
        <v>42.363047646576597</v>
      </c>
      <c r="EX111" s="60">
        <v>15.55540719985</v>
      </c>
      <c r="EY111" s="60">
        <v>28.9302764675591</v>
      </c>
      <c r="EZ111" s="60">
        <f t="shared" si="2044"/>
        <v>0.55965619826493085</v>
      </c>
      <c r="FA111" s="60">
        <f t="shared" si="1383"/>
        <v>16.931965047615378</v>
      </c>
      <c r="FB111" s="60">
        <v>21.261771677870499</v>
      </c>
      <c r="FC111" s="124">
        <v>535.79664628233547</v>
      </c>
      <c r="FD111" s="123">
        <v>0.83333333333333293</v>
      </c>
      <c r="FE111" s="60">
        <v>6.0833333333333302E-2</v>
      </c>
      <c r="FF111" s="60">
        <f t="shared" si="2045"/>
        <v>1.1768208333333328E-3</v>
      </c>
      <c r="FG111" s="60">
        <f t="shared" si="1385"/>
        <v>3.5603803333333316E-2</v>
      </c>
      <c r="FH111" s="60">
        <v>4.4708333333333301E-2</v>
      </c>
      <c r="FI111" s="124">
        <v>1.1266499999999995</v>
      </c>
      <c r="FJ111" s="123">
        <v>1067.716195</v>
      </c>
      <c r="FK111" s="60">
        <v>77.943282234999998</v>
      </c>
      <c r="FL111" s="60">
        <f t="shared" si="2046"/>
        <v>1.5078127948360751</v>
      </c>
      <c r="FM111" s="60">
        <f t="shared" si="1387"/>
        <v>45.617708907113979</v>
      </c>
      <c r="FN111" s="60">
        <v>57.283000000000001</v>
      </c>
      <c r="FO111" s="124">
        <v>1443.5309726819999</v>
      </c>
      <c r="FP111" s="123">
        <v>830.85275000000001</v>
      </c>
      <c r="FQ111" s="60">
        <v>60.65225075</v>
      </c>
      <c r="FR111" s="60">
        <f t="shared" si="2047"/>
        <v>1.17331779075875</v>
      </c>
      <c r="FS111" s="60">
        <f t="shared" si="1389"/>
        <v>35.497821491951001</v>
      </c>
      <c r="FT111" s="60">
        <v>44.575250037499998</v>
      </c>
      <c r="FU111" s="62">
        <v>1123.296300945</v>
      </c>
      <c r="FV111" s="132">
        <f t="shared" si="1871"/>
        <v>4626.9923307955241</v>
      </c>
      <c r="FW111" s="133">
        <f t="shared" si="1872"/>
        <v>1288.5608182127169</v>
      </c>
      <c r="FX111" s="133">
        <f t="shared" si="1873"/>
        <v>148.96143456951094</v>
      </c>
      <c r="FY111" s="133">
        <f t="shared" si="1874"/>
        <v>830.83816666666655</v>
      </c>
      <c r="FZ111" s="133">
        <f t="shared" si="1875"/>
        <v>826.3</v>
      </c>
      <c r="GA111" s="133">
        <f t="shared" si="1876"/>
        <v>0</v>
      </c>
      <c r="GB111" s="133">
        <f t="shared" si="1877"/>
        <v>78.346600000000009</v>
      </c>
      <c r="GC111" s="133">
        <f t="shared" si="1878"/>
        <v>2.6100000000000003</v>
      </c>
      <c r="GD111" s="133">
        <f t="shared" si="1879"/>
        <v>1067.716195</v>
      </c>
      <c r="GE111" s="133">
        <f t="shared" si="1880"/>
        <v>830.85275000000001</v>
      </c>
      <c r="GF111" s="133">
        <f t="shared" si="1881"/>
        <v>2552.632023949935</v>
      </c>
      <c r="GG111" s="134">
        <f t="shared" si="1882"/>
        <v>974.56121200136897</v>
      </c>
      <c r="GH111" s="134">
        <f t="shared" si="1883"/>
        <v>252.64420193842085</v>
      </c>
      <c r="GI111" s="133">
        <f t="shared" si="1884"/>
        <v>894.52815338107109</v>
      </c>
      <c r="GJ111" s="134">
        <f t="shared" si="1885"/>
        <v>638.71721799309989</v>
      </c>
      <c r="GK111" s="135">
        <f t="shared" si="1886"/>
        <v>17.304647127156819</v>
      </c>
      <c r="GL111" s="132">
        <f t="shared" si="1887"/>
        <v>13148.338472575422</v>
      </c>
      <c r="GM111" s="136">
        <f t="shared" si="1888"/>
        <v>16566.906475445034</v>
      </c>
      <c r="GN111" s="114">
        <f t="shared" si="1889"/>
        <v>14326.469100500035</v>
      </c>
      <c r="GO111" s="115">
        <f t="shared" si="1890"/>
        <v>7753.90566351909</v>
      </c>
      <c r="GP111" s="115">
        <f t="shared" si="1891"/>
        <v>524.87829749732566</v>
      </c>
      <c r="GQ111" s="30">
        <f t="shared" si="1892"/>
        <v>0.54122935729142474</v>
      </c>
      <c r="GR111" s="31">
        <f t="shared" si="1893"/>
        <v>3.663696154406991E-2</v>
      </c>
      <c r="GS111" s="137">
        <f t="shared" si="2048"/>
        <v>1.0904857056307429</v>
      </c>
      <c r="GT111" s="116">
        <f t="shared" si="2104"/>
        <v>16566.906475445034</v>
      </c>
      <c r="GU111" s="115">
        <f t="shared" si="2098"/>
        <v>7862.7411585953923</v>
      </c>
      <c r="GV111" s="115">
        <f t="shared" si="2099"/>
        <v>527.82695738021164</v>
      </c>
      <c r="GW111" s="24">
        <f t="shared" si="1895"/>
        <v>0.47460527227876304</v>
      </c>
      <c r="GX111" s="117">
        <f t="shared" si="1896"/>
        <v>3.186032094540648E-2</v>
      </c>
      <c r="GY111" s="137">
        <f t="shared" si="2049"/>
        <v>1.0793058098805257</v>
      </c>
      <c r="GZ111" s="114">
        <f t="shared" si="1897"/>
        <v>11335.772774349791</v>
      </c>
      <c r="HA111" s="115">
        <f t="shared" si="1898"/>
        <v>6384.271456904733</v>
      </c>
      <c r="HB111" s="115">
        <f t="shared" si="1899"/>
        <v>345.63148069106347</v>
      </c>
      <c r="HC111" s="30">
        <f t="shared" si="1900"/>
        <v>0.5631968445372203</v>
      </c>
      <c r="HD111" s="31">
        <f t="shared" si="1901"/>
        <v>3.0490332469714537E-2</v>
      </c>
      <c r="HE111" s="137">
        <f t="shared" si="2050"/>
        <v>1.0929758980385411</v>
      </c>
      <c r="HF111" s="114">
        <f t="shared" si="1902"/>
        <v>13042.122697390039</v>
      </c>
      <c r="HG111" s="115">
        <f t="shared" si="1903"/>
        <v>7691.514954367769</v>
      </c>
      <c r="HH111" s="115">
        <f t="shared" si="1904"/>
        <v>403.09862409818936</v>
      </c>
      <c r="HI111" s="30">
        <f t="shared" si="1905"/>
        <v>0.58974410322845516</v>
      </c>
      <c r="HJ111" s="31">
        <f t="shared" si="1906"/>
        <v>3.0907439950619123E-2</v>
      </c>
      <c r="HK111" s="138">
        <f t="shared" si="2051"/>
        <v>1.0972004634242498</v>
      </c>
      <c r="HL111" s="29">
        <f t="shared" si="1907"/>
        <v>3.7291457403105639</v>
      </c>
      <c r="HM111" s="30">
        <f t="shared" si="1908"/>
        <v>4.3275962273651292</v>
      </c>
      <c r="HN111" s="30">
        <f t="shared" si="1909"/>
        <v>2.9575927800922925</v>
      </c>
      <c r="HO111" s="31">
        <f t="shared" si="1910"/>
        <v>3.415804482732375</v>
      </c>
      <c r="HR111" s="32">
        <f t="shared" si="1911"/>
        <v>1037.4948392563774</v>
      </c>
      <c r="HS111" s="33">
        <f t="shared" si="2052"/>
        <v>1200.0702805678518</v>
      </c>
      <c r="HT111" s="33">
        <f t="shared" si="1912"/>
        <v>45.60884397390943</v>
      </c>
      <c r="HU111" s="33">
        <f t="shared" si="2053"/>
        <v>52.673653905468001</v>
      </c>
      <c r="HV111" s="33">
        <f t="shared" si="1913"/>
        <v>1354.2459706668647</v>
      </c>
      <c r="HW111" s="30">
        <f t="shared" si="1914"/>
        <v>0.766105169761361</v>
      </c>
      <c r="HX111" s="31">
        <f t="shared" si="1915"/>
        <v>3.3678404781555669E-2</v>
      </c>
      <c r="HY111" s="139">
        <f t="shared" si="2054"/>
        <v>1.1252654650022684</v>
      </c>
      <c r="HZ111" s="32">
        <f t="shared" si="1916"/>
        <v>1630.640113382103</v>
      </c>
      <c r="IA111" s="33">
        <f t="shared" si="2055"/>
        <v>1886.1614191490787</v>
      </c>
      <c r="IB111" s="33">
        <f t="shared" si="1917"/>
        <v>92.790167788431305</v>
      </c>
      <c r="IC111" s="33">
        <f t="shared" si="2056"/>
        <v>107.16336477885932</v>
      </c>
      <c r="ID111" s="33">
        <f t="shared" si="1918"/>
        <v>2201.5464690227523</v>
      </c>
      <c r="IE111" s="30">
        <f t="shared" si="1919"/>
        <v>0.74067939801694505</v>
      </c>
      <c r="IF111" s="31">
        <f t="shared" si="1920"/>
        <v>4.2147721655686907E-2</v>
      </c>
      <c r="IG111" s="139">
        <f t="shared" si="2057"/>
        <v>1.1225931437537213</v>
      </c>
      <c r="IH111" s="32">
        <f t="shared" si="1921"/>
        <v>49.516435834382364</v>
      </c>
      <c r="II111" s="33">
        <f t="shared" si="2058"/>
        <v>57.275661329630083</v>
      </c>
      <c r="IJ111" s="33">
        <f t="shared" si="1922"/>
        <v>96.650534443759</v>
      </c>
      <c r="IK111" s="33">
        <f t="shared" si="2059"/>
        <v>111.62170222909727</v>
      </c>
      <c r="IL111" s="33">
        <f t="shared" si="1923"/>
        <v>1019.3225421507907</v>
      </c>
      <c r="IM111" s="30">
        <f t="shared" si="1924"/>
        <v>4.8577789450139804E-2</v>
      </c>
      <c r="IN111" s="31">
        <f t="shared" si="1925"/>
        <v>9.4818401876823472E-2</v>
      </c>
      <c r="IO111" s="139">
        <f t="shared" si="2060"/>
        <v>1.0222995100575569</v>
      </c>
      <c r="IP111" s="32">
        <f t="shared" si="1926"/>
        <v>34.854610528834137</v>
      </c>
      <c r="IQ111" s="33">
        <f t="shared" si="2061"/>
        <v>40.316327998702448</v>
      </c>
      <c r="IR111" s="33">
        <f t="shared" si="1927"/>
        <v>1.5303002229277629</v>
      </c>
      <c r="IS111" s="33">
        <f t="shared" si="2062"/>
        <v>1.7673437274592734</v>
      </c>
      <c r="IT111" s="33">
        <f t="shared" si="1928"/>
        <v>47.699188215853624</v>
      </c>
      <c r="IU111" s="30">
        <f t="shared" si="1929"/>
        <v>0.73071705898025374</v>
      </c>
      <c r="IV111" s="31">
        <f t="shared" si="1930"/>
        <v>3.2082311673789492E-2</v>
      </c>
      <c r="IW111" s="139">
        <f t="shared" si="2063"/>
        <v>1.1194729132204757</v>
      </c>
      <c r="IX111" s="32">
        <f t="shared" si="1931"/>
        <v>43.070034824503999</v>
      </c>
      <c r="IY111" s="33">
        <f t="shared" si="2064"/>
        <v>49.819109281503778</v>
      </c>
      <c r="IZ111" s="33">
        <f t="shared" si="1932"/>
        <v>1.1668884655</v>
      </c>
      <c r="JA111" s="33">
        <f t="shared" si="2065"/>
        <v>1.34763948880595</v>
      </c>
      <c r="JB111" s="33">
        <f t="shared" si="1933"/>
        <v>886.61989999999992</v>
      </c>
      <c r="JC111" s="30">
        <f t="shared" si="1934"/>
        <v>4.8577789450139797E-2</v>
      </c>
      <c r="JD111" s="31">
        <f t="shared" si="1935"/>
        <v>1.3161090400745574E-3</v>
      </c>
      <c r="JE111" s="139">
        <f t="shared" si="1936"/>
        <v>1.0078160048971445</v>
      </c>
      <c r="JF111" s="32">
        <f t="shared" si="1937"/>
        <v>0</v>
      </c>
      <c r="JG111" s="33">
        <f t="shared" si="2066"/>
        <v>0</v>
      </c>
      <c r="JH111" s="33">
        <f t="shared" si="1938"/>
        <v>0</v>
      </c>
      <c r="JI111" s="33">
        <f t="shared" si="2067"/>
        <v>0</v>
      </c>
      <c r="JJ111" s="33">
        <f t="shared" si="1939"/>
        <v>0</v>
      </c>
      <c r="JK111" s="30"/>
      <c r="JL111" s="31"/>
      <c r="JM111" s="139"/>
      <c r="JN111" s="32">
        <f t="shared" si="1940"/>
        <v>1565.9652406427733</v>
      </c>
      <c r="JO111" s="33">
        <f t="shared" si="2068"/>
        <v>1811.351993851496</v>
      </c>
      <c r="JP111" s="33">
        <f t="shared" si="1941"/>
        <v>101.25563154602041</v>
      </c>
      <c r="JQ111" s="33">
        <f t="shared" si="2069"/>
        <v>116.94012887249897</v>
      </c>
      <c r="JR111" s="33">
        <f t="shared" si="1942"/>
        <v>2120.9258752868695</v>
      </c>
      <c r="JS111" s="30">
        <f t="shared" si="1943"/>
        <v>0.73834039128357842</v>
      </c>
      <c r="JT111" s="31">
        <f t="shared" si="1944"/>
        <v>4.774124014698293E-2</v>
      </c>
      <c r="JU111" s="139">
        <f t="shared" si="2070"/>
        <v>1.1230930574129045</v>
      </c>
      <c r="JV111" s="32">
        <f t="shared" si="1945"/>
        <v>4.0837356775765281</v>
      </c>
      <c r="JW111" s="33">
        <f t="shared" si="2071"/>
        <v>4.7236570582527699</v>
      </c>
      <c r="JX111" s="33">
        <f t="shared" si="1946"/>
        <v>0.11063989332100001</v>
      </c>
      <c r="JY111" s="33">
        <f t="shared" si="2072"/>
        <v>0.12777801279642292</v>
      </c>
      <c r="JZ111" s="33">
        <f t="shared" si="1947"/>
        <v>84.065901800000006</v>
      </c>
      <c r="KA111" s="30">
        <f t="shared" si="1948"/>
        <v>4.857778945013979E-2</v>
      </c>
      <c r="KB111" s="31">
        <f t="shared" si="1949"/>
        <v>1.3161090400745574E-3</v>
      </c>
      <c r="KC111" s="139">
        <f t="shared" si="2073"/>
        <v>1.0078160048971445</v>
      </c>
      <c r="KD111" s="32">
        <f t="shared" si="1950"/>
        <v>0.1360435566888</v>
      </c>
      <c r="KE111" s="33">
        <f t="shared" si="2074"/>
        <v>0.15736158202193495</v>
      </c>
      <c r="KF111" s="33">
        <f t="shared" si="1951"/>
        <v>3.6858028500000002E-3</v>
      </c>
      <c r="KG111" s="33">
        <f t="shared" si="2075"/>
        <v>4.2567337114650002E-3</v>
      </c>
      <c r="KH111" s="33">
        <f t="shared" si="1952"/>
        <v>2.8005300000000002</v>
      </c>
      <c r="KI111" s="30">
        <f t="shared" si="1953"/>
        <v>4.857778945013979E-2</v>
      </c>
      <c r="KJ111" s="31">
        <f t="shared" si="1954"/>
        <v>1.3161090400745574E-3</v>
      </c>
      <c r="KK111" s="139">
        <f t="shared" si="1783"/>
        <v>1.0078160048971445</v>
      </c>
      <c r="KL111" s="32">
        <f t="shared" si="1955"/>
        <v>102.12233425475127</v>
      </c>
      <c r="KM111" s="33">
        <f t="shared" si="2076"/>
        <v>118.12490403247079</v>
      </c>
      <c r="KN111" s="33">
        <f t="shared" si="1956"/>
        <v>4.4898574527859143</v>
      </c>
      <c r="KO111" s="33">
        <f t="shared" si="2077"/>
        <v>5.1853363722224524</v>
      </c>
      <c r="KP111" s="33">
        <f t="shared" si="1957"/>
        <v>132.72521657413972</v>
      </c>
      <c r="KQ111" s="30">
        <f t="shared" si="1958"/>
        <v>0.76942676674937782</v>
      </c>
      <c r="KR111" s="31">
        <f t="shared" si="1959"/>
        <v>3.382821718944342E-2</v>
      </c>
      <c r="KS111" s="139">
        <f t="shared" si="2078"/>
        <v>1.1258091651922724</v>
      </c>
      <c r="KT111" s="32">
        <f t="shared" si="1960"/>
        <v>177.02588240398202</v>
      </c>
      <c r="KU111" s="33">
        <f t="shared" si="2079"/>
        <v>204.76583817668603</v>
      </c>
      <c r="KV111" s="33">
        <f t="shared" si="1961"/>
        <v>7.7816763305064258</v>
      </c>
      <c r="KW111" s="33">
        <f t="shared" si="2080"/>
        <v>8.9870579941018711</v>
      </c>
      <c r="KX111" s="33">
        <f t="shared" si="1962"/>
        <v>231.61991000067579</v>
      </c>
      <c r="KY111" s="30">
        <f t="shared" si="1963"/>
        <v>0.76429475515928458</v>
      </c>
      <c r="KZ111" s="31">
        <f t="shared" si="1964"/>
        <v>3.3596750514598345E-2</v>
      </c>
      <c r="LA111" s="139">
        <f t="shared" si="2081"/>
        <v>1.1249691247881712</v>
      </c>
      <c r="LB111" s="32">
        <f t="shared" si="1965"/>
        <v>1178.6385912141811</v>
      </c>
      <c r="LC111" s="33">
        <f t="shared" si="2082"/>
        <v>1363.3312584574435</v>
      </c>
      <c r="LD111" s="33">
        <f t="shared" si="1966"/>
        <v>50.881869921171401</v>
      </c>
      <c r="LE111" s="33">
        <f t="shared" si="2083"/>
        <v>58.763471571960849</v>
      </c>
      <c r="LF111" s="33">
        <f t="shared" si="1967"/>
        <v>2603.4728906484038</v>
      </c>
      <c r="LG111" s="30">
        <f t="shared" si="1968"/>
        <v>0.45271782757862217</v>
      </c>
      <c r="LH111" s="31">
        <f t="shared" si="1969"/>
        <v>1.9543844725227424E-2</v>
      </c>
      <c r="LI111" s="139">
        <f t="shared" si="2084"/>
        <v>1.073968225129508</v>
      </c>
      <c r="LJ111" s="32">
        <f t="shared" si="1970"/>
        <v>317.71851548691416</v>
      </c>
      <c r="LK111" s="33">
        <f t="shared" si="2085"/>
        <v>367.50500686371362</v>
      </c>
      <c r="LL111" s="33">
        <f t="shared" si="1971"/>
        <v>13.957880387477791</v>
      </c>
      <c r="LM111" s="33">
        <f t="shared" si="2086"/>
        <v>16.119956059498101</v>
      </c>
      <c r="LN111" s="33">
        <f t="shared" si="1972"/>
        <v>425.23543355740907</v>
      </c>
      <c r="LO111" s="30">
        <f t="shared" si="1973"/>
        <v>0.7471590803921575</v>
      </c>
      <c r="LP111" s="31">
        <f t="shared" si="1974"/>
        <v>3.2823888335715097E-2</v>
      </c>
      <c r="LQ111" s="139">
        <f t="shared" si="2087"/>
        <v>1.1221642482006535</v>
      </c>
      <c r="LR111" s="32">
        <f t="shared" si="1975"/>
        <v>4.3436640066666643E-2</v>
      </c>
      <c r="LS111" s="33">
        <f t="shared" si="2088"/>
        <v>5.0243161565113312E-2</v>
      </c>
      <c r="LT111" s="33">
        <f t="shared" si="1976"/>
        <v>1.1768208333333328E-3</v>
      </c>
      <c r="LU111" s="33">
        <f t="shared" si="2089"/>
        <v>1.359110380416666E-3</v>
      </c>
      <c r="LV111" s="33">
        <f t="shared" si="1977"/>
        <v>0.89416666666666633</v>
      </c>
      <c r="LW111" s="30">
        <f t="shared" si="1978"/>
        <v>4.857778945013979E-2</v>
      </c>
      <c r="LX111" s="31">
        <f t="shared" si="1979"/>
        <v>1.3161090400745572E-3</v>
      </c>
      <c r="LY111" s="139">
        <f t="shared" si="1857"/>
        <v>1.0078160048971445</v>
      </c>
      <c r="LZ111" s="32">
        <f t="shared" si="1980"/>
        <v>55.653604866679053</v>
      </c>
      <c r="MA111" s="33">
        <f t="shared" si="2090"/>
        <v>64.374524749287659</v>
      </c>
      <c r="MB111" s="33">
        <f t="shared" si="1981"/>
        <v>1.5078127948360751</v>
      </c>
      <c r="MC111" s="33">
        <f t="shared" si="2091"/>
        <v>1.7413729967561833</v>
      </c>
      <c r="MD111" s="33">
        <f t="shared" si="1982"/>
        <v>1145.6595021285714</v>
      </c>
      <c r="ME111" s="30">
        <f t="shared" si="1983"/>
        <v>4.857778839461268E-2</v>
      </c>
      <c r="MF111" s="31">
        <f t="shared" si="1984"/>
        <v>1.316109011477357E-3</v>
      </c>
      <c r="MG111" s="139">
        <f t="shared" si="2092"/>
        <v>1.0078160047273137</v>
      </c>
      <c r="MH111" s="32">
        <f t="shared" si="1985"/>
        <v>43.307342220180217</v>
      </c>
      <c r="MI111" s="33">
        <f t="shared" si="2093"/>
        <v>50.09360274608246</v>
      </c>
      <c r="MJ111" s="33">
        <f t="shared" si="1986"/>
        <v>1.17331779075875</v>
      </c>
      <c r="MK111" s="33">
        <f t="shared" si="2094"/>
        <v>1.3550647165472804</v>
      </c>
      <c r="ML111" s="33">
        <f t="shared" si="1987"/>
        <v>891.50500074999991</v>
      </c>
      <c r="MM111" s="30">
        <f t="shared" si="1988"/>
        <v>4.8577789450139797E-2</v>
      </c>
      <c r="MN111" s="31">
        <f t="shared" si="1989"/>
        <v>1.3161090400745574E-3</v>
      </c>
      <c r="MO111" s="139">
        <f t="shared" si="1990"/>
        <v>1.0078160048971445</v>
      </c>
      <c r="MP111" s="34">
        <v>3.4197107958912727</v>
      </c>
      <c r="MQ111" s="35">
        <v>4.0096107958912723</v>
      </c>
      <c r="MR111" s="35">
        <v>2.7060000000000004</v>
      </c>
      <c r="MS111" s="36">
        <v>3.1132000000000004</v>
      </c>
      <c r="MT111" s="34">
        <f t="shared" si="1991"/>
        <v>1.0904857056307429</v>
      </c>
      <c r="MU111" s="35">
        <f t="shared" si="2105"/>
        <v>1.0793058098805257</v>
      </c>
      <c r="MV111" s="35">
        <f t="shared" si="1992"/>
        <v>1.0929758980385411</v>
      </c>
      <c r="MW111" s="36">
        <f t="shared" si="1993"/>
        <v>1.0972004634242498</v>
      </c>
      <c r="MX111" s="41">
        <f t="shared" si="1994"/>
        <v>3.7291457403105639</v>
      </c>
      <c r="MY111" s="271">
        <f t="shared" si="1995"/>
        <v>4.3275962273651292</v>
      </c>
      <c r="MZ111" s="42">
        <f t="shared" si="1996"/>
        <v>2.9575927800922925</v>
      </c>
      <c r="NA111" s="140">
        <f t="shared" si="1997"/>
        <v>3.415804482732375</v>
      </c>
      <c r="NB111" s="34">
        <f t="shared" si="1998"/>
        <v>1.0904962950911532</v>
      </c>
      <c r="NC111" s="35">
        <f t="shared" si="2106"/>
        <v>1.079329848903577</v>
      </c>
      <c r="ND111" s="35">
        <f t="shared" si="1999"/>
        <v>1.092988920689848</v>
      </c>
      <c r="NE111" s="141">
        <f t="shared" si="2107"/>
        <v>1.0972106246741784</v>
      </c>
      <c r="NF111" s="37">
        <f t="shared" si="2000"/>
        <v>3.729181953202652</v>
      </c>
      <c r="NG111" s="38">
        <f t="shared" si="2108"/>
        <v>4.327692614491478</v>
      </c>
      <c r="NH111" s="38">
        <f t="shared" si="2001"/>
        <v>2.9576280193867288</v>
      </c>
      <c r="NI111" s="39">
        <f t="shared" si="2109"/>
        <v>3.4158361167356524</v>
      </c>
      <c r="NJ111" s="118">
        <f t="shared" si="2002"/>
        <v>-3.6212892088105519E-5</v>
      </c>
      <c r="NK111" s="118">
        <f t="shared" si="2003"/>
        <v>-9.6387126348851382E-5</v>
      </c>
      <c r="NL111" s="118">
        <f t="shared" si="2004"/>
        <v>-3.5239294436273383E-5</v>
      </c>
      <c r="NM111" s="118">
        <f t="shared" si="2005"/>
        <v>-3.1634003277325462E-5</v>
      </c>
      <c r="NN111" s="119">
        <f t="shared" si="2006"/>
        <v>0.4582080973489237</v>
      </c>
      <c r="NO111" s="120">
        <f t="shared" si="2007"/>
        <v>0.74304440185058818</v>
      </c>
      <c r="NP111" s="120">
        <f>P111*IO111</f>
        <v>0.31334583646699965</v>
      </c>
      <c r="NQ111" s="120">
        <f t="shared" si="2008"/>
        <v>1.6008462659052803E-2</v>
      </c>
      <c r="NR111" s="120">
        <f>R111*JE111+0.004</f>
        <v>0.30039868704025019</v>
      </c>
      <c r="NS111" s="120">
        <f t="shared" si="2009"/>
        <v>0</v>
      </c>
      <c r="NT111" s="120">
        <f t="shared" si="2010"/>
        <v>0.71743184507536351</v>
      </c>
      <c r="NU111" s="120">
        <f t="shared" si="2011"/>
        <v>2.5497744923897756E-2</v>
      </c>
      <c r="NV111" s="120">
        <f t="shared" si="2012"/>
        <v>8.0625280391771563E-4</v>
      </c>
      <c r="NW111" s="120">
        <f t="shared" si="2013"/>
        <v>4.5032366607690895E-2</v>
      </c>
      <c r="NX111" s="120">
        <f t="shared" si="2014"/>
        <v>7.8297851085256706E-2</v>
      </c>
      <c r="NY111" s="120">
        <f t="shared" si="2015"/>
        <v>0.84070232663137889</v>
      </c>
      <c r="NZ111" s="120">
        <f t="shared" si="2016"/>
        <v>0.14341259092004352</v>
      </c>
      <c r="OA111" s="120">
        <f t="shared" si="2017"/>
        <v>2.0156320097942891E-4</v>
      </c>
      <c r="OB111" s="120">
        <f t="shared" si="2018"/>
        <v>0.34719261362855952</v>
      </c>
      <c r="OC111" s="121">
        <f t="shared" si="2019"/>
        <v>0.29811197424857533</v>
      </c>
      <c r="OD111" s="4"/>
      <c r="OE111" s="4">
        <f t="shared" si="1441"/>
        <v>17900.339856368293</v>
      </c>
      <c r="OF111" s="4"/>
      <c r="OG111" s="4"/>
      <c r="OH111" s="4">
        <f t="shared" si="1442"/>
        <v>0</v>
      </c>
      <c r="OI111" s="4"/>
      <c r="OJ111" s="583">
        <f t="shared" si="1443"/>
        <v>16435.344952287287</v>
      </c>
      <c r="OK111" s="284">
        <f t="shared" si="1444"/>
        <v>1041.1379999999999</v>
      </c>
      <c r="OL111" s="584">
        <f t="shared" si="2110"/>
        <v>6.3347499125967904E-2</v>
      </c>
      <c r="OM111" s="585">
        <f t="shared" si="1672"/>
        <v>1985.66</v>
      </c>
      <c r="ON111" s="284">
        <f t="shared" si="2111"/>
        <v>2084.9430000000002</v>
      </c>
      <c r="OO111" s="33">
        <f t="shared" si="2112"/>
        <v>2.0025616200734202</v>
      </c>
      <c r="OP111" s="586">
        <f t="shared" si="1688"/>
        <v>6.350977135132993E-2</v>
      </c>
      <c r="OQ111" s="33">
        <f t="shared" si="2095"/>
        <v>0.27484464690083765</v>
      </c>
      <c r="OR111" s="39">
        <f t="shared" si="2096"/>
        <v>0.57524333394108784</v>
      </c>
      <c r="OS111" s="587"/>
      <c r="OT111" s="284">
        <f t="shared" si="1487"/>
        <v>0</v>
      </c>
      <c r="OU111" s="584"/>
      <c r="OV111" s="585">
        <f t="shared" si="1674"/>
        <v>0</v>
      </c>
      <c r="OW111" s="284">
        <f t="shared" si="2113"/>
        <v>0</v>
      </c>
      <c r="OX111" s="33"/>
      <c r="OY111" s="33"/>
      <c r="OZ111" s="33"/>
      <c r="PA111" s="588"/>
      <c r="PB111" s="32">
        <f t="shared" si="2097"/>
        <v>4.3275962273651292</v>
      </c>
      <c r="PC111" s="589">
        <f t="shared" si="1448"/>
        <v>1.06350977135133</v>
      </c>
      <c r="PD111" s="590">
        <f t="shared" si="1474"/>
        <v>4.6024408742659668</v>
      </c>
      <c r="PE111" s="591">
        <f t="shared" si="1450"/>
        <v>0.4582080973489237</v>
      </c>
      <c r="PF111" s="592">
        <f t="shared" si="1451"/>
        <v>0.74304440185058818</v>
      </c>
      <c r="PG111" s="592">
        <f t="shared" si="1452"/>
        <v>0.31334583646699965</v>
      </c>
      <c r="PH111" s="592">
        <f t="shared" si="1453"/>
        <v>1.6008462659052803E-2</v>
      </c>
      <c r="PI111" s="593">
        <f t="shared" si="1475"/>
        <v>0.57524333394108784</v>
      </c>
      <c r="PJ111" s="593">
        <f t="shared" si="1476"/>
        <v>0</v>
      </c>
      <c r="PK111" s="592">
        <f t="shared" si="1454"/>
        <v>0.71743184507536351</v>
      </c>
      <c r="PL111" s="592">
        <f t="shared" si="1455"/>
        <v>2.5497744923897756E-2</v>
      </c>
      <c r="PM111" s="592">
        <f t="shared" si="1456"/>
        <v>8.0625280391771563E-4</v>
      </c>
      <c r="PN111" s="592">
        <f t="shared" si="1457"/>
        <v>4.5032366607690895E-2</v>
      </c>
      <c r="PO111" s="592">
        <f t="shared" si="1458"/>
        <v>7.8297851085256706E-2</v>
      </c>
      <c r="PP111" s="592">
        <f t="shared" si="1459"/>
        <v>0.84070232663137889</v>
      </c>
      <c r="PQ111" s="592">
        <f t="shared" si="1460"/>
        <v>0.14341259092004352</v>
      </c>
      <c r="PR111" s="592">
        <f t="shared" si="1461"/>
        <v>2.0156320097942891E-4</v>
      </c>
      <c r="PS111" s="592">
        <f t="shared" si="1462"/>
        <v>0.34719261362855952</v>
      </c>
      <c r="PT111" s="594">
        <f t="shared" si="1463"/>
        <v>0.29811197424857533</v>
      </c>
      <c r="PU111" s="334"/>
      <c r="PV111" s="310">
        <f t="shared" si="1477"/>
        <v>4.6025372613923148</v>
      </c>
      <c r="PW111" s="281">
        <f t="shared" si="1478"/>
        <v>-9.6387126347963203E-5</v>
      </c>
      <c r="PX111" s="4"/>
      <c r="QA111" s="133">
        <f t="shared" si="1479"/>
        <v>1140.8541336414621</v>
      </c>
      <c r="QB111" s="323">
        <f t="shared" si="1480"/>
        <v>0</v>
      </c>
      <c r="QC111" s="258"/>
      <c r="QD111" s="323">
        <v>0</v>
      </c>
      <c r="QF111" s="133">
        <f t="shared" si="1464"/>
        <v>2184.6591336414631</v>
      </c>
      <c r="QH111" s="133">
        <f t="shared" si="1481"/>
        <v>0</v>
      </c>
      <c r="QJ111" s="390">
        <f>'лист 1'!E252</f>
        <v>1985.66</v>
      </c>
      <c r="QK111" s="390">
        <f>'лист 1'!F252</f>
        <v>0</v>
      </c>
      <c r="QM111" s="389">
        <f t="shared" si="1482"/>
        <v>0</v>
      </c>
      <c r="QN111" s="389">
        <f t="shared" si="1483"/>
        <v>0</v>
      </c>
      <c r="QP111" s="4">
        <f t="shared" si="1484"/>
        <v>16435.344952287287</v>
      </c>
      <c r="QQ111" s="4">
        <f t="shared" si="1485"/>
        <v>17479.149952287287</v>
      </c>
      <c r="QS111" s="395">
        <f t="shared" si="1486"/>
        <v>16.490678814050259</v>
      </c>
      <c r="QU111" s="5">
        <v>3</v>
      </c>
    </row>
    <row r="112" spans="1:463" ht="15.05" customHeight="1" thickBot="1" x14ac:dyDescent="0.35">
      <c r="A112" s="487">
        <f t="shared" si="1676"/>
        <v>100</v>
      </c>
      <c r="B112" s="488" t="s">
        <v>599</v>
      </c>
      <c r="C112" s="489">
        <v>9</v>
      </c>
      <c r="D112" s="490">
        <v>4122.32</v>
      </c>
      <c r="E112" s="491">
        <v>4122.32</v>
      </c>
      <c r="F112" s="492">
        <v>447.57</v>
      </c>
      <c r="G112" s="493">
        <f t="shared" si="1465"/>
        <v>3674.7499999999995</v>
      </c>
      <c r="H112" s="491"/>
      <c r="I112" s="494"/>
      <c r="J112" s="495">
        <v>3.5024311974471853</v>
      </c>
      <c r="K112" s="496">
        <v>4.1053311974471853</v>
      </c>
      <c r="L112" s="496">
        <v>2.7751000000000001</v>
      </c>
      <c r="M112" s="497">
        <v>3.1832000000000003</v>
      </c>
      <c r="N112" s="498">
        <v>0.40810000000000002</v>
      </c>
      <c r="O112" s="499">
        <v>0.65249999999999997</v>
      </c>
      <c r="P112" s="499">
        <v>0.31923119744718509</v>
      </c>
      <c r="Q112" s="499">
        <v>1.38E-2</v>
      </c>
      <c r="R112" s="499">
        <v>0.30399999999999999</v>
      </c>
      <c r="S112" s="499">
        <v>0</v>
      </c>
      <c r="T112" s="499">
        <v>0.63629999999999998</v>
      </c>
      <c r="U112" s="499">
        <v>2.29E-2</v>
      </c>
      <c r="V112" s="499">
        <v>6.9999999999999999E-4</v>
      </c>
      <c r="W112" s="499">
        <v>4.0899999999999999E-2</v>
      </c>
      <c r="X112" s="499">
        <v>7.0800000000000002E-2</v>
      </c>
      <c r="Y112" s="499">
        <v>0.7621</v>
      </c>
      <c r="Z112" s="499">
        <v>0.2324</v>
      </c>
      <c r="AA112" s="499">
        <v>2.0000000000000001E-4</v>
      </c>
      <c r="AB112" s="499">
        <v>0.34250000000000003</v>
      </c>
      <c r="AC112" s="500">
        <v>0.2989</v>
      </c>
      <c r="AD112" s="501">
        <v>648.6</v>
      </c>
      <c r="AE112" s="502">
        <v>142.69200000000001</v>
      </c>
      <c r="AF112" s="502">
        <v>436.5421758</v>
      </c>
      <c r="AG112" s="502">
        <f t="shared" si="2024"/>
        <v>43.2063253076292</v>
      </c>
      <c r="AH112" s="502">
        <f t="shared" si="1345"/>
        <v>136.61150849485199</v>
      </c>
      <c r="AI112" s="502">
        <v>16.387377473416699</v>
      </c>
      <c r="AJ112" s="502">
        <v>90.828173467710371</v>
      </c>
      <c r="AK112" s="502">
        <f t="shared" si="2025"/>
        <v>1.7570710157328573</v>
      </c>
      <c r="AL112" s="502">
        <f t="shared" si="1347"/>
        <v>53.158823429099911</v>
      </c>
      <c r="AM112" s="502">
        <v>66.752486337056368</v>
      </c>
      <c r="AN112" s="503">
        <v>1682.1626556938204</v>
      </c>
      <c r="AO112" s="501">
        <v>1003.12</v>
      </c>
      <c r="AP112" s="502">
        <v>220.68639999999999</v>
      </c>
      <c r="AQ112" s="502">
        <v>675.15292536000004</v>
      </c>
      <c r="AR112" s="502">
        <f t="shared" si="2026"/>
        <v>66.822585634580648</v>
      </c>
      <c r="AS112" s="502">
        <f t="shared" si="1349"/>
        <v>211.28235646215842</v>
      </c>
      <c r="AT112" s="504">
        <v>90.555776325441698</v>
      </c>
      <c r="AU112" s="505">
        <v>14.135956194490097</v>
      </c>
      <c r="AV112" s="502">
        <v>145.23460242303724</v>
      </c>
      <c r="AW112" s="502">
        <f t="shared" si="2027"/>
        <v>2.8095633838736558</v>
      </c>
      <c r="AX112" s="502">
        <f t="shared" si="1351"/>
        <v>85.001165290926167</v>
      </c>
      <c r="AY112" s="502">
        <v>106.73748520542395</v>
      </c>
      <c r="AZ112" s="503">
        <v>2689.7846271766834</v>
      </c>
      <c r="BA112" s="506">
        <v>167</v>
      </c>
      <c r="BB112" s="502">
        <v>851.22683333333316</v>
      </c>
      <c r="BC112" s="502">
        <v>88.770782962608791</v>
      </c>
      <c r="BD112" s="507">
        <v>71.016626370087039</v>
      </c>
      <c r="BE112" s="507">
        <v>17.754156592521753</v>
      </c>
      <c r="BF112" s="502">
        <v>33.289049374999998</v>
      </c>
      <c r="BG112" s="507">
        <v>26.6312395</v>
      </c>
      <c r="BH112" s="507">
        <v>6.6578098749999981</v>
      </c>
      <c r="BI112" s="502">
        <v>71.049926593978753</v>
      </c>
      <c r="BJ112" s="507">
        <f t="shared" si="2028"/>
        <v>41.583248437804755</v>
      </c>
      <c r="BK112" s="502">
        <f t="shared" si="1353"/>
        <v>1.374460829960519</v>
      </c>
      <c r="BL112" s="502">
        <v>52.216829613246034</v>
      </c>
      <c r="BM112" s="503">
        <v>1315.8641062538002</v>
      </c>
      <c r="BN112" s="501">
        <v>20.79</v>
      </c>
      <c r="BO112" s="502">
        <v>4.5737999999999994</v>
      </c>
      <c r="BP112" s="502">
        <v>13.99277187</v>
      </c>
      <c r="BQ112" s="502">
        <f t="shared" si="2029"/>
        <v>1.3849206030613801</v>
      </c>
      <c r="BR112" s="502">
        <f t="shared" si="1355"/>
        <v>4.3788980289978001</v>
      </c>
      <c r="BS112" s="502">
        <v>2.6242632584500001</v>
      </c>
      <c r="BT112" s="502">
        <v>3.0646009643768495</v>
      </c>
      <c r="BU112" s="502">
        <f t="shared" si="2030"/>
        <v>5.9284705655870157E-2</v>
      </c>
      <c r="BV112" s="502">
        <f t="shared" si="1357"/>
        <v>1.7936128772189099</v>
      </c>
      <c r="BW112" s="502">
        <v>2.2522718046413424</v>
      </c>
      <c r="BX112" s="503">
        <v>56.757249476961825</v>
      </c>
      <c r="BY112" s="512">
        <v>826.3</v>
      </c>
      <c r="BZ112" s="502">
        <v>60.319899999999997</v>
      </c>
      <c r="CA112" s="507">
        <f t="shared" si="2031"/>
        <v>35.303307233200002</v>
      </c>
      <c r="CB112" s="507">
        <f t="shared" si="1359"/>
        <v>1.1668884655</v>
      </c>
      <c r="CC112" s="502">
        <v>44.330995000000001</v>
      </c>
      <c r="CD112" s="513">
        <v>1117.1410739999999</v>
      </c>
      <c r="CE112" s="501"/>
      <c r="CF112" s="502">
        <v>0</v>
      </c>
      <c r="CG112" s="507">
        <f t="shared" si="2032"/>
        <v>0</v>
      </c>
      <c r="CH112" s="507">
        <f t="shared" si="1361"/>
        <v>0</v>
      </c>
      <c r="CI112" s="502">
        <v>0</v>
      </c>
      <c r="CJ112" s="503">
        <v>0</v>
      </c>
      <c r="CK112" s="508">
        <v>970.42808217903234</v>
      </c>
      <c r="CL112" s="509">
        <v>213.4941780793871</v>
      </c>
      <c r="CM112" s="509">
        <v>99.696188368283913</v>
      </c>
      <c r="CN112" s="510">
        <v>65.550419757961393</v>
      </c>
      <c r="CO112" s="511">
        <f t="shared" si="1868"/>
        <v>31.952552111018282</v>
      </c>
      <c r="CP112" s="509">
        <v>653.14953199484421</v>
      </c>
      <c r="CQ112" s="511">
        <f t="shared" si="2033"/>
        <v>64.644821779657718</v>
      </c>
      <c r="CR112" s="509">
        <v>204.39661454246655</v>
      </c>
      <c r="CS112" s="509">
        <v>141.38406258537307</v>
      </c>
      <c r="CT112" s="511">
        <f t="shared" si="2034"/>
        <v>2.7350746907140424</v>
      </c>
      <c r="CU112" s="511">
        <f t="shared" si="1364"/>
        <v>82.747567541216128</v>
      </c>
      <c r="CV112" s="509">
        <f t="shared" si="1869"/>
        <v>2078.1520432069206</v>
      </c>
      <c r="CW112" s="503">
        <f t="shared" si="1870"/>
        <v>2618.4715744407199</v>
      </c>
      <c r="CX112" s="501">
        <v>69.813000000000002</v>
      </c>
      <c r="CY112" s="502">
        <v>5.096349</v>
      </c>
      <c r="CZ112" s="502">
        <f t="shared" si="2035"/>
        <v>9.8588871405E-2</v>
      </c>
      <c r="DA112" s="502">
        <f t="shared" si="1366"/>
        <v>2.9827299865320001</v>
      </c>
      <c r="DB112" s="502">
        <v>3.74546745</v>
      </c>
      <c r="DC112" s="503">
        <v>94.385779740000018</v>
      </c>
      <c r="DD112" s="501">
        <v>2.3200000000000003</v>
      </c>
      <c r="DE112" s="502">
        <v>0.16936000000000001</v>
      </c>
      <c r="DF112" s="502">
        <f t="shared" si="2036"/>
        <v>3.2762692000000006E-3</v>
      </c>
      <c r="DG112" s="502">
        <f t="shared" si="1368"/>
        <v>9.9120988480000005E-2</v>
      </c>
      <c r="DH112" s="502">
        <v>0.124468</v>
      </c>
      <c r="DI112" s="503">
        <v>3.1365936000000003</v>
      </c>
      <c r="DJ112" s="512">
        <v>65.384524818047993</v>
      </c>
      <c r="DK112" s="502">
        <v>14.384595459970559</v>
      </c>
      <c r="DL112" s="502">
        <v>1.0769456751672528</v>
      </c>
      <c r="DM112" s="502">
        <v>44.007250582361657</v>
      </c>
      <c r="DN112" s="502">
        <f t="shared" si="2037"/>
        <v>4.3555736191386627</v>
      </c>
      <c r="DO112" s="502">
        <f t="shared" si="1370"/>
        <v>13.771628997244257</v>
      </c>
      <c r="DP112" s="502">
        <v>9.1142921070949647</v>
      </c>
      <c r="DQ112" s="502">
        <f t="shared" si="2038"/>
        <v>0.17631598081175209</v>
      </c>
      <c r="DR112" s="502">
        <f t="shared" si="1372"/>
        <v>5.3343035129352563</v>
      </c>
      <c r="DS112" s="502">
        <v>6.6983804321321205</v>
      </c>
      <c r="DT112" s="513">
        <v>168.79918688972944</v>
      </c>
      <c r="DU112" s="501">
        <v>112.25</v>
      </c>
      <c r="DV112" s="502">
        <v>24.695</v>
      </c>
      <c r="DW112" s="502">
        <v>75.550199250000006</v>
      </c>
      <c r="DX112" s="502">
        <f t="shared" si="2039"/>
        <v>7.4775054205695008</v>
      </c>
      <c r="DY112" s="502">
        <f t="shared" si="1374"/>
        <v>23.642679353295001</v>
      </c>
      <c r="DZ112" s="502">
        <v>2.19924928716667</v>
      </c>
      <c r="EA112" s="502">
        <v>1.1445084723041701</v>
      </c>
      <c r="EB112" s="502"/>
      <c r="EC112" s="502">
        <v>15.75624386169137</v>
      </c>
      <c r="ED112" s="502">
        <f t="shared" si="2040"/>
        <v>0.30480453750441955</v>
      </c>
      <c r="EE112" s="502">
        <f t="shared" si="1376"/>
        <v>9.2216253324443844</v>
      </c>
      <c r="EF112" s="502">
        <v>11.57976004355811</v>
      </c>
      <c r="EG112" s="503">
        <v>291.80995309766439</v>
      </c>
      <c r="EH112" s="508">
        <v>686.82949563492093</v>
      </c>
      <c r="EI112" s="509">
        <v>151.10248903968258</v>
      </c>
      <c r="EJ112" s="509">
        <v>1023.6076533255255</v>
      </c>
      <c r="EK112" s="509">
        <v>462.27265252557055</v>
      </c>
      <c r="EL112" s="509">
        <f t="shared" si="2041"/>
        <v>45.752973511065825</v>
      </c>
      <c r="EM112" s="509">
        <v>144.66360388135206</v>
      </c>
      <c r="EN112" s="509">
        <v>169.63829720837614</v>
      </c>
      <c r="EO112" s="509">
        <f t="shared" si="2042"/>
        <v>3.2816528594960368</v>
      </c>
      <c r="EP112" s="509">
        <f t="shared" si="1379"/>
        <v>99.283866930551895</v>
      </c>
      <c r="EQ112" s="509">
        <v>2493.4505877340757</v>
      </c>
      <c r="ER112" s="503">
        <v>3141.7477405449354</v>
      </c>
      <c r="ES112" s="501">
        <v>360.8</v>
      </c>
      <c r="ET112" s="502">
        <v>79.376000000000005</v>
      </c>
      <c r="EU112" s="502">
        <v>242.83752240000001</v>
      </c>
      <c r="EV112" s="502">
        <f t="shared" si="2043"/>
        <v>24.034600942017601</v>
      </c>
      <c r="EW112" s="502">
        <f t="shared" si="1381"/>
        <v>75.993574259856004</v>
      </c>
      <c r="EX112" s="502">
        <v>25.599463171625001</v>
      </c>
      <c r="EY112" s="502">
        <v>51.728747946728603</v>
      </c>
      <c r="EZ112" s="502">
        <f t="shared" si="2044"/>
        <v>1.0006926290294649</v>
      </c>
      <c r="FA112" s="502">
        <f t="shared" si="1383"/>
        <v>30.275180853285956</v>
      </c>
      <c r="FB112" s="502">
        <v>38.017086675917703</v>
      </c>
      <c r="FC112" s="503">
        <v>958.03058423312552</v>
      </c>
      <c r="FD112" s="501">
        <v>0.83333333333333293</v>
      </c>
      <c r="FE112" s="502">
        <v>6.0833333333333302E-2</v>
      </c>
      <c r="FF112" s="502">
        <f t="shared" si="2045"/>
        <v>1.1768208333333328E-3</v>
      </c>
      <c r="FG112" s="502">
        <f t="shared" si="1385"/>
        <v>3.5603803333333316E-2</v>
      </c>
      <c r="FH112" s="502">
        <v>4.4708333333333301E-2</v>
      </c>
      <c r="FI112" s="503">
        <v>1.1266499999999995</v>
      </c>
      <c r="FJ112" s="501">
        <v>1044.2309499999999</v>
      </c>
      <c r="FK112" s="502">
        <v>76.228859349999993</v>
      </c>
      <c r="FL112" s="502">
        <f t="shared" si="2046"/>
        <v>1.4746472841257499</v>
      </c>
      <c r="FM112" s="502">
        <f t="shared" si="1387"/>
        <v>44.614312054055794</v>
      </c>
      <c r="FN112" s="502">
        <v>56.023000000000003</v>
      </c>
      <c r="FO112" s="503">
        <v>1411.7793712199998</v>
      </c>
      <c r="FP112" s="501">
        <v>812.57749999999999</v>
      </c>
      <c r="FQ112" s="502">
        <v>59.318157499999998</v>
      </c>
      <c r="FR112" s="502">
        <f t="shared" si="2047"/>
        <v>1.1475097568375001</v>
      </c>
      <c r="FS112" s="502">
        <f t="shared" si="1389"/>
        <v>34.717019403709998</v>
      </c>
      <c r="FT112" s="502">
        <v>43.594782875</v>
      </c>
      <c r="FU112" s="513">
        <v>1098.5885284499998</v>
      </c>
      <c r="FV112" s="514">
        <f t="shared" si="1871"/>
        <v>4719.2065652110423</v>
      </c>
      <c r="FW112" s="515">
        <f t="shared" si="1872"/>
        <v>1242.0482168527276</v>
      </c>
      <c r="FX112" s="515">
        <f t="shared" si="1873"/>
        <v>143.73637417559542</v>
      </c>
      <c r="FY112" s="515">
        <f t="shared" si="1874"/>
        <v>851.22683333333316</v>
      </c>
      <c r="FZ112" s="515">
        <f t="shared" si="1875"/>
        <v>826.3</v>
      </c>
      <c r="GA112" s="515">
        <f t="shared" si="1876"/>
        <v>0</v>
      </c>
      <c r="GB112" s="515">
        <f t="shared" si="1877"/>
        <v>69.813000000000002</v>
      </c>
      <c r="GC112" s="515">
        <f t="shared" si="1878"/>
        <v>2.3200000000000003</v>
      </c>
      <c r="GD112" s="515">
        <f t="shared" si="1879"/>
        <v>1044.2309499999999</v>
      </c>
      <c r="GE112" s="515">
        <f t="shared" si="1880"/>
        <v>812.57749999999999</v>
      </c>
      <c r="GF112" s="515">
        <f t="shared" si="1881"/>
        <v>2603.5050297827765</v>
      </c>
      <c r="GG112" s="516">
        <f t="shared" si="1882"/>
        <v>993.98385410467097</v>
      </c>
      <c r="GH112" s="516">
        <f t="shared" si="1883"/>
        <v>257.67930681772054</v>
      </c>
      <c r="GI112" s="515">
        <f t="shared" si="1884"/>
        <v>898.99240634170064</v>
      </c>
      <c r="GJ112" s="516">
        <f t="shared" si="1885"/>
        <v>641.90481496324935</v>
      </c>
      <c r="GK112" s="517">
        <f t="shared" si="1886"/>
        <v>17.391008100680203</v>
      </c>
      <c r="GL112" s="514">
        <f t="shared" si="1887"/>
        <v>13213.956875697175</v>
      </c>
      <c r="GM112" s="518">
        <f t="shared" si="1888"/>
        <v>16649.585663378439</v>
      </c>
      <c r="GN112" s="519">
        <f t="shared" si="1889"/>
        <v>14433.85606092844</v>
      </c>
      <c r="GO112" s="520">
        <f t="shared" si="1890"/>
        <v>7899.7847490852346</v>
      </c>
      <c r="GP112" s="520">
        <f t="shared" si="1891"/>
        <v>524.78028649828991</v>
      </c>
      <c r="GQ112" s="521">
        <f t="shared" si="1892"/>
        <v>0.54730937566084403</v>
      </c>
      <c r="GR112" s="522">
        <f t="shared" si="1893"/>
        <v>3.6357594552909385E-2</v>
      </c>
      <c r="GS112" s="523">
        <f t="shared" si="2048"/>
        <v>1.0913951705622997</v>
      </c>
      <c r="GT112" s="193">
        <f t="shared" si="2104"/>
        <v>16649.585663378439</v>
      </c>
      <c r="GU112" s="520">
        <f t="shared" si="2098"/>
        <v>8007.4199951914925</v>
      </c>
      <c r="GV112" s="520">
        <f t="shared" si="2099"/>
        <v>527.69642825843516</v>
      </c>
      <c r="GW112" s="524">
        <f t="shared" si="1895"/>
        <v>0.48093809402141435</v>
      </c>
      <c r="GX112" s="525">
        <f t="shared" si="1896"/>
        <v>3.1694267889148059E-2</v>
      </c>
      <c r="GY112" s="523">
        <f t="shared" si="2049"/>
        <v>1.0802724414291847</v>
      </c>
      <c r="GZ112" s="519">
        <f t="shared" si="1897"/>
        <v>11435.829298980818</v>
      </c>
      <c r="HA112" s="520">
        <f t="shared" si="1898"/>
        <v>6547.1201053531422</v>
      </c>
      <c r="HB112" s="520">
        <f t="shared" si="1899"/>
        <v>343.35827548879377</v>
      </c>
      <c r="HC112" s="521">
        <f t="shared" si="1900"/>
        <v>0.57250942928438375</v>
      </c>
      <c r="HD112" s="522">
        <f t="shared" si="1901"/>
        <v>3.0024781457641599E-2</v>
      </c>
      <c r="HE112" s="523">
        <f t="shared" si="2050"/>
        <v>1.0943630662166515</v>
      </c>
      <c r="HF112" s="519">
        <f t="shared" si="1902"/>
        <v>13117.991954674639</v>
      </c>
      <c r="HG112" s="520">
        <f t="shared" si="1903"/>
        <v>7835.8629795866409</v>
      </c>
      <c r="HH112" s="520">
        <f t="shared" si="1904"/>
        <v>400.01215485622998</v>
      </c>
      <c r="HI112" s="521">
        <f t="shared" si="1905"/>
        <v>0.59733707770679845</v>
      </c>
      <c r="HJ112" s="522">
        <f t="shared" si="1906"/>
        <v>3.0493398398044019E-2</v>
      </c>
      <c r="HK112" s="526">
        <f t="shared" si="2051"/>
        <v>1.0983261474885124</v>
      </c>
      <c r="HL112" s="527">
        <f t="shared" si="1907"/>
        <v>3.8225364941205906</v>
      </c>
      <c r="HM112" s="521">
        <f t="shared" si="1908"/>
        <v>4.4348761555416694</v>
      </c>
      <c r="HN112" s="521">
        <f t="shared" si="1909"/>
        <v>3.0369669450578298</v>
      </c>
      <c r="HO112" s="522">
        <f t="shared" si="1910"/>
        <v>3.4961917926854329</v>
      </c>
      <c r="HR112" s="495">
        <f t="shared" si="1911"/>
        <v>1022.8118049472213</v>
      </c>
      <c r="HS112" s="496">
        <f t="shared" si="2052"/>
        <v>1183.0864147824509</v>
      </c>
      <c r="HT112" s="496">
        <f t="shared" si="1912"/>
        <v>44.963396323362055</v>
      </c>
      <c r="HU112" s="496">
        <f t="shared" si="2053"/>
        <v>51.928226413850837</v>
      </c>
      <c r="HV112" s="496">
        <f t="shared" si="1913"/>
        <v>1335.0497267411274</v>
      </c>
      <c r="HW112" s="521">
        <f t="shared" si="1914"/>
        <v>0.76612262783942686</v>
      </c>
      <c r="HX112" s="522">
        <f t="shared" si="1915"/>
        <v>3.3679192184937E-2</v>
      </c>
      <c r="HY112" s="528">
        <f t="shared" si="2054"/>
        <v>1.1252683226518849</v>
      </c>
      <c r="HZ112" s="495">
        <f t="shared" si="1916"/>
        <v>1585.2722965387632</v>
      </c>
      <c r="IA112" s="496">
        <f t="shared" si="2055"/>
        <v>1833.6844654063875</v>
      </c>
      <c r="IB112" s="496">
        <f t="shared" si="1917"/>
        <v>83.768105212944391</v>
      </c>
      <c r="IC112" s="496">
        <f t="shared" si="2056"/>
        <v>96.74378471042948</v>
      </c>
      <c r="ID112" s="496">
        <f t="shared" si="1918"/>
        <v>2134.7497041084789</v>
      </c>
      <c r="IE112" s="521">
        <f t="shared" si="1919"/>
        <v>0.74260335695926927</v>
      </c>
      <c r="IF112" s="522">
        <f t="shared" si="1920"/>
        <v>3.9240246784776063E-2</v>
      </c>
      <c r="IG112" s="528">
        <f t="shared" si="2057"/>
        <v>1.1224442602624793</v>
      </c>
      <c r="IH112" s="495">
        <f t="shared" si="1921"/>
        <v>50.731563094121803</v>
      </c>
      <c r="II112" s="496">
        <f t="shared" si="2058"/>
        <v>58.681199030970696</v>
      </c>
      <c r="IJ112" s="496">
        <f t="shared" si="1922"/>
        <v>99.022326700047557</v>
      </c>
      <c r="IK112" s="496">
        <f t="shared" si="2059"/>
        <v>114.36088510588493</v>
      </c>
      <c r="IL112" s="496">
        <f t="shared" si="1923"/>
        <v>1044.3365922649207</v>
      </c>
      <c r="IM112" s="521">
        <f t="shared" si="1924"/>
        <v>4.857778945013979E-2</v>
      </c>
      <c r="IN112" s="522">
        <f t="shared" si="1925"/>
        <v>9.4818401876823444E-2</v>
      </c>
      <c r="IO112" s="528">
        <f t="shared" si="2060"/>
        <v>1.0222995100575569</v>
      </c>
      <c r="IP112" s="495">
        <f t="shared" si="1926"/>
        <v>32.894263305584388</v>
      </c>
      <c r="IQ112" s="496">
        <f t="shared" si="2061"/>
        <v>38.048794365569464</v>
      </c>
      <c r="IR112" s="496">
        <f t="shared" si="1927"/>
        <v>1.4442053087172502</v>
      </c>
      <c r="IS112" s="496">
        <f t="shared" si="2062"/>
        <v>1.6679127110375522</v>
      </c>
      <c r="IT112" s="496">
        <f t="shared" si="1928"/>
        <v>45.04543609282684</v>
      </c>
      <c r="IU112" s="521">
        <f t="shared" si="1929"/>
        <v>0.73024630592537565</v>
      </c>
      <c r="IV112" s="522">
        <f t="shared" si="1930"/>
        <v>3.2061079522931503E-2</v>
      </c>
      <c r="IW112" s="528">
        <f t="shared" si="2063"/>
        <v>1.1193958573566085</v>
      </c>
      <c r="IX112" s="495">
        <f t="shared" si="1931"/>
        <v>43.070034824503999</v>
      </c>
      <c r="IY112" s="496">
        <f t="shared" si="2064"/>
        <v>49.819109281503778</v>
      </c>
      <c r="IZ112" s="496">
        <f t="shared" si="1932"/>
        <v>1.1668884655</v>
      </c>
      <c r="JA112" s="496">
        <f t="shared" si="2065"/>
        <v>1.34763948880595</v>
      </c>
      <c r="JB112" s="496">
        <f t="shared" si="1933"/>
        <v>886.61989999999992</v>
      </c>
      <c r="JC112" s="521">
        <f t="shared" si="1934"/>
        <v>4.8577789450139797E-2</v>
      </c>
      <c r="JD112" s="522">
        <f t="shared" si="1935"/>
        <v>1.3161090400745574E-3</v>
      </c>
      <c r="JE112" s="528">
        <f t="shared" si="1936"/>
        <v>1.0078160048971445</v>
      </c>
      <c r="JF112" s="495">
        <f t="shared" si="1937"/>
        <v>0</v>
      </c>
      <c r="JG112" s="496">
        <f t="shared" si="2066"/>
        <v>0</v>
      </c>
      <c r="JH112" s="496">
        <f t="shared" si="1938"/>
        <v>0</v>
      </c>
      <c r="JI112" s="496">
        <f t="shared" si="2067"/>
        <v>0</v>
      </c>
      <c r="JJ112" s="496">
        <f t="shared" si="1939"/>
        <v>0</v>
      </c>
      <c r="JK112" s="521"/>
      <c r="JL112" s="522"/>
      <c r="JM112" s="528"/>
      <c r="JN112" s="495">
        <f t="shared" si="1940"/>
        <v>1534.2381624005125</v>
      </c>
      <c r="JO112" s="496">
        <f t="shared" si="2068"/>
        <v>1774.6532824486728</v>
      </c>
      <c r="JP112" s="496">
        <f t="shared" si="1941"/>
        <v>99.33244858139004</v>
      </c>
      <c r="JQ112" s="496">
        <f t="shared" si="2069"/>
        <v>114.71904486664737</v>
      </c>
      <c r="JR112" s="496">
        <f t="shared" si="1942"/>
        <v>2078.1520432069206</v>
      </c>
      <c r="JS112" s="521">
        <f t="shared" si="1943"/>
        <v>0.73827041068320387</v>
      </c>
      <c r="JT112" s="522">
        <f t="shared" si="1944"/>
        <v>4.7798450987303225E-2</v>
      </c>
      <c r="JU112" s="528">
        <f t="shared" si="2070"/>
        <v>1.1230909534119913</v>
      </c>
      <c r="JV112" s="495">
        <f t="shared" si="1945"/>
        <v>3.63893058356904</v>
      </c>
      <c r="JW112" s="496">
        <f t="shared" si="2071"/>
        <v>4.2091510060143085</v>
      </c>
      <c r="JX112" s="496">
        <f t="shared" si="1946"/>
        <v>9.8588871405E-2</v>
      </c>
      <c r="JY112" s="496">
        <f t="shared" si="2072"/>
        <v>0.1138602875856345</v>
      </c>
      <c r="JZ112" s="496">
        <f t="shared" si="1947"/>
        <v>74.90934900000002</v>
      </c>
      <c r="KA112" s="521">
        <f t="shared" si="1948"/>
        <v>4.8577789450139783E-2</v>
      </c>
      <c r="KB112" s="522">
        <f t="shared" si="1949"/>
        <v>1.3161090400745569E-3</v>
      </c>
      <c r="KC112" s="528">
        <f t="shared" si="2073"/>
        <v>1.0078160048971445</v>
      </c>
      <c r="KD112" s="495">
        <f t="shared" si="1950"/>
        <v>0.12092760594560001</v>
      </c>
      <c r="KE112" s="496">
        <f t="shared" si="2074"/>
        <v>0.13987696179727555</v>
      </c>
      <c r="KF112" s="496">
        <f t="shared" si="1951"/>
        <v>3.2762692000000006E-3</v>
      </c>
      <c r="KG112" s="496">
        <f t="shared" si="2075"/>
        <v>3.7837632990800007E-3</v>
      </c>
      <c r="KH112" s="496">
        <f t="shared" si="1952"/>
        <v>2.48936</v>
      </c>
      <c r="KI112" s="521">
        <f t="shared" si="1953"/>
        <v>4.8577789450139797E-2</v>
      </c>
      <c r="KJ112" s="522">
        <f t="shared" si="1954"/>
        <v>1.3161090400745576E-3</v>
      </c>
      <c r="KK112" s="528">
        <f t="shared" si="1783"/>
        <v>1.0078160048971445</v>
      </c>
      <c r="KL112" s="495">
        <f t="shared" si="1955"/>
        <v>103.07835794043756</v>
      </c>
      <c r="KM112" s="496">
        <f t="shared" si="2076"/>
        <v>119.23073662970413</v>
      </c>
      <c r="KN112" s="496">
        <f t="shared" si="1956"/>
        <v>4.5318895999504152</v>
      </c>
      <c r="KO112" s="496">
        <f t="shared" si="2077"/>
        <v>5.2338792989827345</v>
      </c>
      <c r="KP112" s="496">
        <f t="shared" si="1957"/>
        <v>133.9676086426424</v>
      </c>
      <c r="KQ112" s="521">
        <f t="shared" si="1958"/>
        <v>0.76942746821284469</v>
      </c>
      <c r="KR112" s="522">
        <f t="shared" si="1959"/>
        <v>3.3828248827216113E-2</v>
      </c>
      <c r="KS112" s="528">
        <f t="shared" si="2078"/>
        <v>1.1258092800122887</v>
      </c>
      <c r="KT112" s="495">
        <f t="shared" si="1960"/>
        <v>177.03945171660203</v>
      </c>
      <c r="KU112" s="496">
        <f t="shared" si="2079"/>
        <v>204.78153380059359</v>
      </c>
      <c r="KV112" s="496">
        <f t="shared" si="1961"/>
        <v>7.7823099580739203</v>
      </c>
      <c r="KW112" s="496">
        <f t="shared" si="2080"/>
        <v>8.9877897705795711</v>
      </c>
      <c r="KX112" s="496">
        <f t="shared" si="1962"/>
        <v>231.59520087116221</v>
      </c>
      <c r="KY112" s="521">
        <f t="shared" si="1963"/>
        <v>0.76443488919742397</v>
      </c>
      <c r="KZ112" s="522">
        <f t="shared" si="1964"/>
        <v>3.3603070913387649E-2</v>
      </c>
      <c r="LA112" s="528">
        <f t="shared" si="2081"/>
        <v>1.12499206282172</v>
      </c>
      <c r="LB112" s="495">
        <f t="shared" si="1965"/>
        <v>1135.5478990651263</v>
      </c>
      <c r="LC112" s="496">
        <f t="shared" si="2082"/>
        <v>1313.4882548486316</v>
      </c>
      <c r="LD112" s="496">
        <f t="shared" si="1966"/>
        <v>49.03462637056186</v>
      </c>
      <c r="LE112" s="496">
        <f t="shared" si="2083"/>
        <v>56.630089995361892</v>
      </c>
      <c r="LF112" s="496">
        <f t="shared" si="1967"/>
        <v>2493.4505877340757</v>
      </c>
      <c r="LG112" s="521">
        <f t="shared" si="1968"/>
        <v>0.45541223261097624</v>
      </c>
      <c r="LH112" s="522">
        <f t="shared" si="1969"/>
        <v>1.9665369192305548E-2</v>
      </c>
      <c r="LI112" s="528">
        <f t="shared" si="2084"/>
        <v>1.0744092625380282</v>
      </c>
      <c r="LJ112" s="495">
        <f t="shared" si="1970"/>
        <v>569.82388123803321</v>
      </c>
      <c r="LK112" s="496">
        <f t="shared" si="2085"/>
        <v>659.11528342803308</v>
      </c>
      <c r="LL112" s="496">
        <f t="shared" si="1971"/>
        <v>25.035293571047067</v>
      </c>
      <c r="LM112" s="496">
        <f t="shared" si="2086"/>
        <v>28.91326054520226</v>
      </c>
      <c r="LN112" s="496">
        <f t="shared" si="1972"/>
        <v>760.34173351835352</v>
      </c>
      <c r="LO112" s="521">
        <f t="shared" si="1973"/>
        <v>0.74943128348521526</v>
      </c>
      <c r="LP112" s="522">
        <f t="shared" si="1974"/>
        <v>3.2926370429780902E-2</v>
      </c>
      <c r="LQ112" s="528">
        <f t="shared" si="2087"/>
        <v>1.1225361769017064</v>
      </c>
      <c r="LR112" s="495">
        <f t="shared" si="1975"/>
        <v>4.3436640066666643E-2</v>
      </c>
      <c r="LS112" s="496">
        <f t="shared" si="2088"/>
        <v>5.0243161565113312E-2</v>
      </c>
      <c r="LT112" s="496">
        <f t="shared" si="1976"/>
        <v>1.1768208333333328E-3</v>
      </c>
      <c r="LU112" s="496">
        <f t="shared" si="2089"/>
        <v>1.359110380416666E-3</v>
      </c>
      <c r="LV112" s="496">
        <f t="shared" si="1977"/>
        <v>0.89416666666666633</v>
      </c>
      <c r="LW112" s="521">
        <f t="shared" si="1978"/>
        <v>4.857778945013979E-2</v>
      </c>
      <c r="LX112" s="522">
        <f t="shared" si="1979"/>
        <v>1.3161090400745572E-3</v>
      </c>
      <c r="LY112" s="528">
        <f t="shared" si="1857"/>
        <v>1.0078160048971445</v>
      </c>
      <c r="LZ112" s="495">
        <f t="shared" si="1980"/>
        <v>54.429460705948067</v>
      </c>
      <c r="MA112" s="496">
        <f t="shared" si="2090"/>
        <v>62.958557198570134</v>
      </c>
      <c r="MB112" s="496">
        <f t="shared" si="1981"/>
        <v>1.4746472841257499</v>
      </c>
      <c r="MC112" s="496">
        <f t="shared" si="2091"/>
        <v>1.7030701484368285</v>
      </c>
      <c r="MD112" s="496">
        <f t="shared" si="1982"/>
        <v>1120.4598184285712</v>
      </c>
      <c r="ME112" s="521">
        <f t="shared" si="1983"/>
        <v>4.8577789056536272E-2</v>
      </c>
      <c r="MF112" s="522">
        <f t="shared" si="1984"/>
        <v>1.3161090294107301E-3</v>
      </c>
      <c r="MG112" s="528">
        <f t="shared" si="2092"/>
        <v>1.0078160048338149</v>
      </c>
      <c r="MH112" s="495">
        <f t="shared" si="1985"/>
        <v>42.354763672526197</v>
      </c>
      <c r="MI112" s="496">
        <f t="shared" si="2093"/>
        <v>48.991755140011051</v>
      </c>
      <c r="MJ112" s="496">
        <f t="shared" si="1986"/>
        <v>1.1475097568375001</v>
      </c>
      <c r="MK112" s="496">
        <f t="shared" si="2094"/>
        <v>1.3252590181716288</v>
      </c>
      <c r="ML112" s="496">
        <f t="shared" si="1987"/>
        <v>871.89565749999986</v>
      </c>
      <c r="MM112" s="521">
        <f t="shared" si="1988"/>
        <v>4.8577789450139797E-2</v>
      </c>
      <c r="MN112" s="522">
        <f t="shared" si="1989"/>
        <v>1.3161090400745576E-3</v>
      </c>
      <c r="MO112" s="528">
        <f t="shared" si="1990"/>
        <v>1.0078160048971445</v>
      </c>
      <c r="MP112" s="529">
        <v>3.5024311974471853</v>
      </c>
      <c r="MQ112" s="530">
        <v>4.1053311974471853</v>
      </c>
      <c r="MR112" s="530">
        <v>2.7751000000000001</v>
      </c>
      <c r="MS112" s="531">
        <v>3.1832000000000003</v>
      </c>
      <c r="MT112" s="529">
        <f t="shared" si="1991"/>
        <v>1.0913951705622997</v>
      </c>
      <c r="MU112" s="530">
        <f t="shared" si="2105"/>
        <v>1.0802724414291847</v>
      </c>
      <c r="MV112" s="530">
        <f t="shared" si="1992"/>
        <v>1.0943630662166515</v>
      </c>
      <c r="MW112" s="531">
        <f t="shared" si="1993"/>
        <v>1.0983261474885124</v>
      </c>
      <c r="MX112" s="317">
        <f t="shared" si="1994"/>
        <v>3.8225364941205906</v>
      </c>
      <c r="MY112" s="318">
        <f t="shared" si="1995"/>
        <v>4.4348761555416694</v>
      </c>
      <c r="MZ112" s="319">
        <f t="shared" si="1996"/>
        <v>3.0369669450578298</v>
      </c>
      <c r="NA112" s="320">
        <f t="shared" si="1997"/>
        <v>3.4961917926854329</v>
      </c>
      <c r="NB112" s="529">
        <f t="shared" si="1998"/>
        <v>1.0914075813906581</v>
      </c>
      <c r="NC112" s="530">
        <f t="shared" si="2106"/>
        <v>1.080349433025876</v>
      </c>
      <c r="ND112" s="530">
        <f t="shared" si="1999"/>
        <v>1.0943778829496018</v>
      </c>
      <c r="NE112" s="532">
        <f t="shared" si="2107"/>
        <v>1.0983381708493574</v>
      </c>
      <c r="NF112" s="533">
        <f t="shared" si="2000"/>
        <v>3.8225799621930192</v>
      </c>
      <c r="NG112" s="534">
        <f t="shared" si="2108"/>
        <v>4.4351922315455079</v>
      </c>
      <c r="NH112" s="534">
        <f t="shared" si="2001"/>
        <v>3.0370080629734404</v>
      </c>
      <c r="NI112" s="535">
        <f t="shared" si="2109"/>
        <v>3.4962300654476746</v>
      </c>
      <c r="NJ112" s="536">
        <f t="shared" si="2002"/>
        <v>-4.3468072428609617E-5</v>
      </c>
      <c r="NK112" s="536">
        <f t="shared" si="2003"/>
        <v>-3.1607600383853907E-4</v>
      </c>
      <c r="NL112" s="536">
        <f t="shared" si="2004"/>
        <v>-4.1117915610566769E-5</v>
      </c>
      <c r="NM112" s="536">
        <f t="shared" si="2005"/>
        <v>-3.8272762241664537E-5</v>
      </c>
      <c r="NN112" s="537">
        <f t="shared" si="2006"/>
        <v>0.45922200247423428</v>
      </c>
      <c r="NO112" s="538">
        <f t="shared" si="2007"/>
        <v>0.73239487982126772</v>
      </c>
      <c r="NP112" s="538">
        <f>P112*IO112</f>
        <v>0.32634989674534454</v>
      </c>
      <c r="NQ112" s="538">
        <f t="shared" si="2008"/>
        <v>1.5447662831521197E-2</v>
      </c>
      <c r="NR112" s="538">
        <f>R112*JE112+0.005</f>
        <v>0.31137606548873192</v>
      </c>
      <c r="NS112" s="538">
        <f t="shared" si="2009"/>
        <v>0</v>
      </c>
      <c r="NT112" s="538">
        <f t="shared" si="2010"/>
        <v>0.71462277365604998</v>
      </c>
      <c r="NU112" s="538">
        <f t="shared" si="2011"/>
        <v>2.3078986512144611E-2</v>
      </c>
      <c r="NV112" s="538">
        <f t="shared" si="2012"/>
        <v>7.0547120342800116E-4</v>
      </c>
      <c r="NW112" s="538">
        <f t="shared" si="2013"/>
        <v>4.6045599552502606E-2</v>
      </c>
      <c r="NX112" s="538">
        <f t="shared" si="2014"/>
        <v>7.9649438047777785E-2</v>
      </c>
      <c r="NY112" s="538">
        <f t="shared" si="2015"/>
        <v>0.8188072989802313</v>
      </c>
      <c r="NZ112" s="538">
        <f t="shared" si="2016"/>
        <v>0.26087740751195654</v>
      </c>
      <c r="OA112" s="538">
        <f t="shared" si="2017"/>
        <v>2.0156320097942891E-4</v>
      </c>
      <c r="OB112" s="538">
        <f t="shared" si="2018"/>
        <v>0.34517698165558164</v>
      </c>
      <c r="OC112" s="539">
        <f t="shared" si="2019"/>
        <v>0.30123620386375649</v>
      </c>
      <c r="OD112" s="4"/>
      <c r="OE112" s="4">
        <f t="shared" si="1441"/>
        <v>18007.913811250299</v>
      </c>
      <c r="OF112" s="4"/>
      <c r="OG112" s="4"/>
      <c r="OH112" s="4">
        <f t="shared" si="1442"/>
        <v>0</v>
      </c>
      <c r="OI112" s="4"/>
      <c r="OJ112" s="596">
        <f t="shared" si="1443"/>
        <v>16297.061152576747</v>
      </c>
      <c r="OK112" s="597">
        <f t="shared" si="1444"/>
        <v>1041.1379999999999</v>
      </c>
      <c r="OL112" s="598">
        <f>OK112/OJ112</f>
        <v>6.3885015233889841E-2</v>
      </c>
      <c r="OM112" s="599">
        <f t="shared" si="1672"/>
        <v>1985.66</v>
      </c>
      <c r="ON112" s="597">
        <f>OM112*1.05</f>
        <v>2084.9430000000002</v>
      </c>
      <c r="OO112" s="496">
        <f>ON112/OK112</f>
        <v>2.0025616200734202</v>
      </c>
      <c r="OP112" s="600">
        <f t="shared" si="1688"/>
        <v>6.4048664371303715E-2</v>
      </c>
      <c r="OQ112" s="496">
        <f t="shared" si="2095"/>
        <v>0.28404789441458611</v>
      </c>
      <c r="OR112" s="535">
        <f t="shared" si="2096"/>
        <v>0.59542395990331798</v>
      </c>
      <c r="OS112" s="601"/>
      <c r="OT112" s="597">
        <f t="shared" si="1487"/>
        <v>0</v>
      </c>
      <c r="OU112" s="598"/>
      <c r="OV112" s="599">
        <f t="shared" si="1674"/>
        <v>0</v>
      </c>
      <c r="OW112" s="597">
        <f>OV112*1.05</f>
        <v>0</v>
      </c>
      <c r="OX112" s="496"/>
      <c r="OY112" s="496"/>
      <c r="OZ112" s="496"/>
      <c r="PA112" s="602"/>
      <c r="PB112" s="495">
        <f t="shared" si="2097"/>
        <v>4.4348761555416694</v>
      </c>
      <c r="PC112" s="603">
        <f t="shared" si="1448"/>
        <v>1.0640486643713036</v>
      </c>
      <c r="PD112" s="604">
        <f t="shared" si="1474"/>
        <v>4.7189240499562555</v>
      </c>
      <c r="PE112" s="605">
        <f t="shared" si="1450"/>
        <v>0.45922200247423428</v>
      </c>
      <c r="PF112" s="606">
        <f t="shared" si="1451"/>
        <v>0.73239487982126772</v>
      </c>
      <c r="PG112" s="606">
        <f t="shared" si="1452"/>
        <v>0.32634989674534454</v>
      </c>
      <c r="PH112" s="606">
        <f t="shared" si="1453"/>
        <v>1.5447662831521197E-2</v>
      </c>
      <c r="PI112" s="607">
        <f t="shared" si="1475"/>
        <v>0.59542395990331798</v>
      </c>
      <c r="PJ112" s="607">
        <f t="shared" si="1476"/>
        <v>0</v>
      </c>
      <c r="PK112" s="606">
        <f t="shared" si="1454"/>
        <v>0.71462277365604998</v>
      </c>
      <c r="PL112" s="606">
        <f t="shared" si="1455"/>
        <v>2.3078986512144611E-2</v>
      </c>
      <c r="PM112" s="606">
        <f t="shared" si="1456"/>
        <v>7.0547120342800116E-4</v>
      </c>
      <c r="PN112" s="606">
        <f t="shared" si="1457"/>
        <v>4.6045599552502606E-2</v>
      </c>
      <c r="PO112" s="606">
        <f t="shared" si="1458"/>
        <v>7.9649438047777785E-2</v>
      </c>
      <c r="PP112" s="606">
        <f t="shared" si="1459"/>
        <v>0.8188072989802313</v>
      </c>
      <c r="PQ112" s="606">
        <f t="shared" si="1460"/>
        <v>0.26087740751195654</v>
      </c>
      <c r="PR112" s="606">
        <f t="shared" si="1461"/>
        <v>2.0156320097942891E-4</v>
      </c>
      <c r="PS112" s="606">
        <f t="shared" si="1462"/>
        <v>0.34517698165558164</v>
      </c>
      <c r="PT112" s="608">
        <f t="shared" si="1463"/>
        <v>0.30123620386375649</v>
      </c>
      <c r="PU112" s="334"/>
      <c r="PV112" s="310">
        <f t="shared" si="1477"/>
        <v>4.719240125960094</v>
      </c>
      <c r="PW112" s="281">
        <f t="shared" si="1478"/>
        <v>-3.1607600383853907E-4</v>
      </c>
      <c r="PX112" s="4"/>
      <c r="QA112" s="133">
        <f t="shared" si="1479"/>
        <v>1144.2291966547175</v>
      </c>
      <c r="QB112" s="323">
        <f t="shared" si="1480"/>
        <v>0</v>
      </c>
      <c r="QC112" s="258"/>
      <c r="QD112" s="323">
        <v>0</v>
      </c>
      <c r="QF112" s="133">
        <f t="shared" si="1464"/>
        <v>2188.0341966547176</v>
      </c>
      <c r="QH112" s="133">
        <f t="shared" si="1481"/>
        <v>0</v>
      </c>
      <c r="QJ112" s="390">
        <f>'лист 1'!E254</f>
        <v>1985.66</v>
      </c>
      <c r="QK112" s="390">
        <f>'лист 1'!F254</f>
        <v>0</v>
      </c>
      <c r="QM112" s="389">
        <f t="shared" si="1482"/>
        <v>0</v>
      </c>
      <c r="QN112" s="389">
        <f t="shared" si="1483"/>
        <v>0</v>
      </c>
      <c r="QP112" s="4">
        <f t="shared" si="1484"/>
        <v>16297.061152576747</v>
      </c>
      <c r="QQ112" s="4">
        <f t="shared" si="1485"/>
        <v>17340.866152576749</v>
      </c>
      <c r="QS112" s="395">
        <f t="shared" si="1486"/>
        <v>17.042873664875167</v>
      </c>
      <c r="QU112" s="5">
        <v>3</v>
      </c>
    </row>
    <row r="113" spans="1:463" ht="24.2" customHeight="1" thickBot="1" x14ac:dyDescent="0.35">
      <c r="A113" s="453"/>
      <c r="B113" s="464" t="s">
        <v>1021</v>
      </c>
      <c r="C113" s="143"/>
      <c r="D113" s="146"/>
      <c r="E113" s="144"/>
      <c r="F113" s="145"/>
      <c r="G113" s="322">
        <f t="shared" ref="G113:BR113" si="2114">SUM(G12:G112)</f>
        <v>508152.11000000028</v>
      </c>
      <c r="H113" s="151">
        <f t="shared" si="2114"/>
        <v>3524.0000000000005</v>
      </c>
      <c r="I113" s="151">
        <f t="shared" si="2114"/>
        <v>22.1</v>
      </c>
      <c r="J113" s="151">
        <f t="shared" si="2114"/>
        <v>333.91069227866689</v>
      </c>
      <c r="K113" s="151">
        <f t="shared" si="2114"/>
        <v>390.29379227866667</v>
      </c>
      <c r="L113" s="151">
        <f t="shared" si="2114"/>
        <v>263.83380000000005</v>
      </c>
      <c r="M113" s="151">
        <f t="shared" si="2114"/>
        <v>304.08419999999995</v>
      </c>
      <c r="N113" s="151">
        <f t="shared" si="2114"/>
        <v>40.250399999999992</v>
      </c>
      <c r="O113" s="151">
        <f t="shared" si="2114"/>
        <v>57.234299999999998</v>
      </c>
      <c r="P113" s="151">
        <f t="shared" si="2114"/>
        <v>29.826492278666766</v>
      </c>
      <c r="Q113" s="151">
        <f t="shared" si="2114"/>
        <v>1.6200000000000003</v>
      </c>
      <c r="R113" s="151">
        <f t="shared" si="2114"/>
        <v>26.023700000000009</v>
      </c>
      <c r="S113" s="151">
        <f t="shared" si="2114"/>
        <v>0.74850000000000017</v>
      </c>
      <c r="T113" s="151">
        <f t="shared" si="2114"/>
        <v>61.761000000000024</v>
      </c>
      <c r="U113" s="151">
        <f t="shared" si="2114"/>
        <v>2.4233999999999996</v>
      </c>
      <c r="V113" s="151">
        <f t="shared" si="2114"/>
        <v>7.9800000000000024E-2</v>
      </c>
      <c r="W113" s="151">
        <f t="shared" si="2114"/>
        <v>3.6395000000000004</v>
      </c>
      <c r="X113" s="151">
        <f t="shared" si="2114"/>
        <v>9.1219000000000037</v>
      </c>
      <c r="Y113" s="151">
        <f t="shared" si="2114"/>
        <v>77.86320000000002</v>
      </c>
      <c r="Z113" s="151">
        <f t="shared" si="2114"/>
        <v>14.015600000000004</v>
      </c>
      <c r="AA113" s="151">
        <f t="shared" si="2114"/>
        <v>2.0599999999999983E-2</v>
      </c>
      <c r="AB113" s="151">
        <f t="shared" si="2114"/>
        <v>36.054500000000004</v>
      </c>
      <c r="AC113" s="151">
        <f t="shared" si="2114"/>
        <v>29.610900000000008</v>
      </c>
      <c r="AD113" s="151">
        <f t="shared" si="2114"/>
        <v>86772.569999999978</v>
      </c>
      <c r="AE113" s="151">
        <f t="shared" si="2114"/>
        <v>19089.97099999999</v>
      </c>
      <c r="AF113" s="151">
        <f t="shared" si="2114"/>
        <v>58402.538556209991</v>
      </c>
      <c r="AG113" s="151">
        <f t="shared" si="2114"/>
        <v>5780.3328510623314</v>
      </c>
      <c r="AH113" s="151">
        <f t="shared" si="2114"/>
        <v>18276.490415780354</v>
      </c>
      <c r="AI113" s="151">
        <f t="shared" si="2114"/>
        <v>2168.4728277986578</v>
      </c>
      <c r="AJ113" s="151">
        <f t="shared" si="2114"/>
        <v>12149.649334566762</v>
      </c>
      <c r="AK113" s="151">
        <f t="shared" si="2114"/>
        <v>235.03496637719419</v>
      </c>
      <c r="AL113" s="151">
        <f t="shared" si="2114"/>
        <v>7110.8009667432189</v>
      </c>
      <c r="AM113" s="151">
        <f t="shared" si="2114"/>
        <v>8929.1600859287682</v>
      </c>
      <c r="AN113" s="151">
        <f t="shared" si="2114"/>
        <v>225014.83416540507</v>
      </c>
      <c r="AO113" s="151">
        <f t="shared" si="2114"/>
        <v>118916.20999999996</v>
      </c>
      <c r="AP113" s="151">
        <f t="shared" si="2114"/>
        <v>26161.566200000001</v>
      </c>
      <c r="AQ113" s="151">
        <f t="shared" si="2114"/>
        <v>80036.911889130017</v>
      </c>
      <c r="AR113" s="151">
        <f t="shared" si="2114"/>
        <v>7921.5733173147573</v>
      </c>
      <c r="AS113" s="151">
        <f t="shared" si="2114"/>
        <v>25046.751206584344</v>
      </c>
      <c r="AT113" s="151">
        <f t="shared" si="2114"/>
        <v>11218.265078343487</v>
      </c>
      <c r="AU113" s="151">
        <f t="shared" si="2114"/>
        <v>1692.8283873624582</v>
      </c>
      <c r="AV113" s="151">
        <f t="shared" si="2114"/>
        <v>17252.310581225564</v>
      </c>
      <c r="AW113" s="151">
        <f t="shared" si="2114"/>
        <v>333.74594819380854</v>
      </c>
      <c r="AX113" s="151">
        <f t="shared" si="2114"/>
        <v>10097.225309252723</v>
      </c>
      <c r="AY113" s="151">
        <f t="shared" si="2114"/>
        <v>12679.263187434952</v>
      </c>
      <c r="AZ113" s="151">
        <f t="shared" si="2114"/>
        <v>319517.43232336076</v>
      </c>
      <c r="BA113" s="151">
        <f t="shared" si="2114"/>
        <v>21192</v>
      </c>
      <c r="BB113" s="151">
        <f t="shared" si="2114"/>
        <v>108019.15600000002</v>
      </c>
      <c r="BC113" s="151">
        <f t="shared" si="2114"/>
        <v>11264.852889482672</v>
      </c>
      <c r="BD113" s="151">
        <f t="shared" si="2114"/>
        <v>9011.882311586136</v>
      </c>
      <c r="BE113" s="151">
        <f t="shared" si="2114"/>
        <v>2252.970577896534</v>
      </c>
      <c r="BF113" s="151">
        <f t="shared" si="2114"/>
        <v>4224.320565</v>
      </c>
      <c r="BG113" s="151">
        <f t="shared" si="2114"/>
        <v>3379.4564519999994</v>
      </c>
      <c r="BH113" s="151">
        <f t="shared" si="2114"/>
        <v>844.86411299999963</v>
      </c>
      <c r="BI113" s="151">
        <f t="shared" si="2114"/>
        <v>9016.108050177234</v>
      </c>
      <c r="BJ113" s="151">
        <f t="shared" si="2114"/>
        <v>5276.8395263111279</v>
      </c>
      <c r="BK113" s="151">
        <f t="shared" si="2114"/>
        <v>174.41661023067857</v>
      </c>
      <c r="BL113" s="151">
        <f t="shared" si="2114"/>
        <v>6626.2218752329954</v>
      </c>
      <c r="BM113" s="151">
        <f t="shared" si="2114"/>
        <v>166980.79225587143</v>
      </c>
      <c r="BN113" s="151">
        <f t="shared" si="2114"/>
        <v>3311.6800000000007</v>
      </c>
      <c r="BO113" s="151">
        <f t="shared" si="2114"/>
        <v>728.56959999999981</v>
      </c>
      <c r="BP113" s="151">
        <f t="shared" si="2114"/>
        <v>2228.936159039999</v>
      </c>
      <c r="BQ113" s="151">
        <f t="shared" si="2114"/>
        <v>220.60672740482499</v>
      </c>
      <c r="BR113" s="151">
        <f t="shared" si="2114"/>
        <v>697.52328160997752</v>
      </c>
      <c r="BS113" s="151">
        <f t="shared" ref="BS113:BX113" si="2115">SUM(BS12:BS112)</f>
        <v>420.0353367632664</v>
      </c>
      <c r="BT113" s="151">
        <f t="shared" si="2115"/>
        <v>488.3131399936384</v>
      </c>
      <c r="BU113" s="151">
        <f t="shared" si="2115"/>
        <v>9.4464176931769348</v>
      </c>
      <c r="BV113" s="151">
        <f t="shared" si="2115"/>
        <v>285.79405481779673</v>
      </c>
      <c r="BW113" s="151">
        <f t="shared" si="2115"/>
        <v>358.87671178984527</v>
      </c>
      <c r="BX113" s="151">
        <f t="shared" si="2115"/>
        <v>9043.6931371040973</v>
      </c>
      <c r="BY113" s="151">
        <f t="shared" ref="BY113:CM113" si="2116">SUM(BY12:BY112)</f>
        <v>100350.58000000007</v>
      </c>
      <c r="BZ113" s="149">
        <f t="shared" si="2116"/>
        <v>7325.5923400000038</v>
      </c>
      <c r="CA113" s="149">
        <f t="shared" si="2116"/>
        <v>4287.4347776471222</v>
      </c>
      <c r="CB113" s="149">
        <f t="shared" si="2116"/>
        <v>141.7135838173001</v>
      </c>
      <c r="CC113" s="149">
        <f t="shared" si="2116"/>
        <v>5383.8086170000006</v>
      </c>
      <c r="CD113" s="152">
        <f t="shared" si="2116"/>
        <v>135671.97714840012</v>
      </c>
      <c r="CE113" s="148">
        <f t="shared" si="2116"/>
        <v>2462.1699999999987</v>
      </c>
      <c r="CF113" s="149">
        <f t="shared" si="2116"/>
        <v>179.73840999999993</v>
      </c>
      <c r="CG113" s="149">
        <f t="shared" si="2116"/>
        <v>105.19513974387998</v>
      </c>
      <c r="CH113" s="149">
        <f t="shared" si="2116"/>
        <v>3.4770395414500008</v>
      </c>
      <c r="CI113" s="149">
        <f t="shared" si="2116"/>
        <v>132.09542049999996</v>
      </c>
      <c r="CJ113" s="150">
        <f t="shared" si="2116"/>
        <v>3328.8045965999977</v>
      </c>
      <c r="CK113" s="148">
        <f t="shared" si="2116"/>
        <v>128253.11364728474</v>
      </c>
      <c r="CL113" s="149">
        <f t="shared" si="2116"/>
        <v>28215.69220240265</v>
      </c>
      <c r="CM113" s="149">
        <f t="shared" si="2116"/>
        <v>13442.651863295592</v>
      </c>
      <c r="CN113" s="149"/>
      <c r="CO113" s="153">
        <f t="shared" ref="CO113:DT113" si="2117">SUM(CO12:CO112)</f>
        <v>4413.7808757147277</v>
      </c>
      <c r="CP113" s="149">
        <f t="shared" si="2117"/>
        <v>86321.153025955966</v>
      </c>
      <c r="CQ113" s="153">
        <f t="shared" si="2117"/>
        <v>8543.5497995909627</v>
      </c>
      <c r="CR113" s="149">
        <f t="shared" si="2117"/>
        <v>27013.341627942653</v>
      </c>
      <c r="CS113" s="149">
        <f t="shared" si="2117"/>
        <v>18704.976749238282</v>
      </c>
      <c r="CT113" s="153">
        <f t="shared" si="2117"/>
        <v>361.84777521401469</v>
      </c>
      <c r="CU113" s="149">
        <f t="shared" si="2117"/>
        <v>10947.424332073189</v>
      </c>
      <c r="CV113" s="149">
        <f t="shared" si="2117"/>
        <v>274937.58748817717</v>
      </c>
      <c r="CW113" s="150">
        <f t="shared" si="2117"/>
        <v>346421.36023510317</v>
      </c>
      <c r="CX113" s="148">
        <f t="shared" si="2117"/>
        <v>9850.6115790000003</v>
      </c>
      <c r="CY113" s="149">
        <f t="shared" si="2117"/>
        <v>719.09501026700013</v>
      </c>
      <c r="CZ113" s="149">
        <f t="shared" si="2117"/>
        <v>13.910892973615109</v>
      </c>
      <c r="DA113" s="149">
        <f t="shared" si="2117"/>
        <v>420.86329846894648</v>
      </c>
      <c r="DB113" s="149">
        <f t="shared" si="2117"/>
        <v>528.48557946334995</v>
      </c>
      <c r="DC113" s="150">
        <f t="shared" si="2117"/>
        <v>13317.830602476412</v>
      </c>
      <c r="DD113" s="148">
        <f t="shared" si="2117"/>
        <v>325.68664599999994</v>
      </c>
      <c r="DE113" s="149">
        <f t="shared" si="2117"/>
        <v>23.775125157999991</v>
      </c>
      <c r="DF113" s="149">
        <f t="shared" si="2117"/>
        <v>0.45992979618151014</v>
      </c>
      <c r="DG113" s="149">
        <f t="shared" si="2117"/>
        <v>13.914819950972349</v>
      </c>
      <c r="DH113" s="149">
        <f t="shared" si="2117"/>
        <v>17.473088557899999</v>
      </c>
      <c r="DI113" s="150">
        <f t="shared" si="2117"/>
        <v>440.32183165907981</v>
      </c>
      <c r="DJ113" s="151">
        <f t="shared" si="2117"/>
        <v>7594.0493000550869</v>
      </c>
      <c r="DK113" s="149">
        <f t="shared" si="2117"/>
        <v>1670.6908460121208</v>
      </c>
      <c r="DL113" s="149">
        <f t="shared" si="2117"/>
        <v>124.83614922606137</v>
      </c>
      <c r="DM113" s="149">
        <f t="shared" si="2117"/>
        <v>5111.1976635499786</v>
      </c>
      <c r="DN113" s="149">
        <f t="shared" si="2117"/>
        <v>505.8756775521955</v>
      </c>
      <c r="DO113" s="149">
        <f t="shared" si="2117"/>
        <v>1599.4981968313291</v>
      </c>
      <c r="DP113" s="149">
        <f t="shared" si="2117"/>
        <v>1058.5564989955565</v>
      </c>
      <c r="DQ113" s="149">
        <f t="shared" si="2117"/>
        <v>20.477775473069041</v>
      </c>
      <c r="DR113" s="149">
        <f t="shared" si="2117"/>
        <v>619.53924505413181</v>
      </c>
      <c r="DS113" s="149">
        <f t="shared" si="2117"/>
        <v>777.96652289194026</v>
      </c>
      <c r="DT113" s="152">
        <f t="shared" si="2117"/>
        <v>19604.756376876892</v>
      </c>
      <c r="DU113" s="148">
        <f t="shared" ref="DU113:EZ113" si="2118">SUM(DU12:DU112)</f>
        <v>20779.990000000005</v>
      </c>
      <c r="DV113" s="149">
        <f t="shared" si="2118"/>
        <v>4571.5933999999997</v>
      </c>
      <c r="DW113" s="149">
        <f t="shared" si="2118"/>
        <v>13986.033238120001</v>
      </c>
      <c r="DX113" s="149">
        <f t="shared" si="2118"/>
        <v>1384.2536537096885</v>
      </c>
      <c r="DY113" s="149">
        <f t="shared" si="2118"/>
        <v>4376.7892415372717</v>
      </c>
      <c r="DZ113" s="149">
        <f t="shared" si="2118"/>
        <v>403.01411451158322</v>
      </c>
      <c r="EA113" s="149">
        <f t="shared" si="2118"/>
        <v>245.45525535903118</v>
      </c>
      <c r="EB113" s="149">
        <f t="shared" si="2118"/>
        <v>616</v>
      </c>
      <c r="EC113" s="149">
        <f t="shared" si="2118"/>
        <v>2963.9522785833146</v>
      </c>
      <c r="ED113" s="149">
        <f t="shared" si="2118"/>
        <v>57.337656829194231</v>
      </c>
      <c r="EE113" s="149">
        <f t="shared" si="2118"/>
        <v>1734.7064221818996</v>
      </c>
      <c r="EF113" s="149">
        <f t="shared" si="2118"/>
        <v>2147.5019143286972</v>
      </c>
      <c r="EG113" s="150">
        <f t="shared" si="2118"/>
        <v>54856.248241083144</v>
      </c>
      <c r="EH113" s="148">
        <f t="shared" si="2118"/>
        <v>97942.809428652399</v>
      </c>
      <c r="EI113" s="149">
        <f t="shared" si="2118"/>
        <v>21547.412274303526</v>
      </c>
      <c r="EJ113" s="149">
        <f t="shared" si="2118"/>
        <v>145458.84935925732</v>
      </c>
      <c r="EK113" s="149">
        <f t="shared" si="2118"/>
        <v>65920.682816072775</v>
      </c>
      <c r="EL113" s="149">
        <f t="shared" si="2118"/>
        <v>6524.4336610379905</v>
      </c>
      <c r="EM113" s="149">
        <f t="shared" si="2118"/>
        <v>20629.218480461823</v>
      </c>
      <c r="EN113" s="149">
        <f t="shared" si="2118"/>
        <v>24153.513119767948</v>
      </c>
      <c r="EO113" s="149">
        <f t="shared" si="2118"/>
        <v>467.24971130191074</v>
      </c>
      <c r="EP113" s="149">
        <f t="shared" si="2118"/>
        <v>14136.278316580354</v>
      </c>
      <c r="EQ113" s="149">
        <f t="shared" si="2118"/>
        <v>355023.26699805399</v>
      </c>
      <c r="ER113" s="150">
        <f t="shared" si="2118"/>
        <v>447329.31641754817</v>
      </c>
      <c r="ES113" s="148">
        <f t="shared" si="2118"/>
        <v>28553.790000000005</v>
      </c>
      <c r="ET113" s="149">
        <f t="shared" si="2118"/>
        <v>6281.8338000000003</v>
      </c>
      <c r="EU113" s="149">
        <f t="shared" si="2118"/>
        <v>19218.214020870008</v>
      </c>
      <c r="EV113" s="149">
        <f t="shared" si="2118"/>
        <v>1902.1035145015874</v>
      </c>
      <c r="EW113" s="149">
        <f t="shared" si="2118"/>
        <v>6014.1478956910578</v>
      </c>
      <c r="EX113" s="149">
        <f t="shared" si="2118"/>
        <v>2210.3708664150995</v>
      </c>
      <c r="EY113" s="149">
        <f t="shared" si="2118"/>
        <v>4107.2872341718121</v>
      </c>
      <c r="EZ113" s="149">
        <f t="shared" si="2118"/>
        <v>79.455471545053712</v>
      </c>
      <c r="FA113" s="149">
        <f t="shared" ref="FA113:FU113" si="2119">SUM(FA12:FA112)</f>
        <v>2403.8637849692668</v>
      </c>
      <c r="FB113" s="149">
        <f t="shared" si="2119"/>
        <v>3018.5747960728454</v>
      </c>
      <c r="FC113" s="150">
        <f t="shared" si="2119"/>
        <v>76068.084861035692</v>
      </c>
      <c r="FD113" s="148">
        <f t="shared" si="2119"/>
        <v>82.499999999999943</v>
      </c>
      <c r="FE113" s="149">
        <f t="shared" si="2119"/>
        <v>6.0224999999999964</v>
      </c>
      <c r="FF113" s="149">
        <f t="shared" si="2119"/>
        <v>0.11650526249999978</v>
      </c>
      <c r="FG113" s="149">
        <f t="shared" si="2119"/>
        <v>3.5247765299999934</v>
      </c>
      <c r="FH113" s="149">
        <f t="shared" si="2119"/>
        <v>4.4261250000000008</v>
      </c>
      <c r="FI113" s="150">
        <f t="shared" si="2119"/>
        <v>111.53834999999982</v>
      </c>
      <c r="FJ113" s="148">
        <f t="shared" si="2119"/>
        <v>149565.32534533346</v>
      </c>
      <c r="FK113" s="149">
        <f t="shared" si="2119"/>
        <v>10918.268750209336</v>
      </c>
      <c r="FL113" s="149">
        <f t="shared" si="2119"/>
        <v>211.21390897279963</v>
      </c>
      <c r="FM113" s="149">
        <f t="shared" si="2119"/>
        <v>6390.1133148975214</v>
      </c>
      <c r="FN113" s="149">
        <f t="shared" si="2119"/>
        <v>8024.1824999999999</v>
      </c>
      <c r="FO113" s="150">
        <f t="shared" si="2119"/>
        <v>202209.33191465135</v>
      </c>
      <c r="FP113" s="148">
        <f t="shared" si="2119"/>
        <v>110104.57278333329</v>
      </c>
      <c r="FQ113" s="149">
        <f t="shared" si="2119"/>
        <v>8037.6338131833281</v>
      </c>
      <c r="FR113" s="149">
        <f t="shared" si="2119"/>
        <v>155.48802611603153</v>
      </c>
      <c r="FS113" s="149">
        <f t="shared" si="2119"/>
        <v>4704.1698665741806</v>
      </c>
      <c r="FT113" s="149">
        <f t="shared" si="2119"/>
        <v>5907.1103298258331</v>
      </c>
      <c r="FU113" s="152">
        <f t="shared" si="2119"/>
        <v>148859.18031161095</v>
      </c>
      <c r="FV113" s="148">
        <f>SUM(FV12:FV112)+3.01</f>
        <v>600394.55169871054</v>
      </c>
      <c r="FW113" s="149">
        <f t="shared" ref="FW113:GF113" si="2120">SUM(FW12:FW112)</f>
        <v>173381.6762787895</v>
      </c>
      <c r="FX113" s="149">
        <f t="shared" si="2120"/>
        <v>18497.948026663311</v>
      </c>
      <c r="FY113" s="149">
        <f t="shared" si="2120"/>
        <v>108019.15600000002</v>
      </c>
      <c r="FZ113" s="149">
        <f t="shared" si="2120"/>
        <v>100350.58000000007</v>
      </c>
      <c r="GA113" s="149">
        <f t="shared" si="2120"/>
        <v>2462.1699999999987</v>
      </c>
      <c r="GB113" s="149">
        <f t="shared" si="2120"/>
        <v>9850.6115790000003</v>
      </c>
      <c r="GC113" s="149">
        <f t="shared" si="2120"/>
        <v>325.68664599999994</v>
      </c>
      <c r="GD113" s="149">
        <f t="shared" si="2120"/>
        <v>149565.32534533346</v>
      </c>
      <c r="GE113" s="149">
        <f t="shared" si="2120"/>
        <v>110104.57278333329</v>
      </c>
      <c r="GF113" s="149">
        <f t="shared" si="2120"/>
        <v>331225.66736894875</v>
      </c>
      <c r="GG113" s="149">
        <f>SUM(GG12:GG112)+1.23</f>
        <v>126458.81762265528</v>
      </c>
      <c r="GH113" s="149">
        <f t="shared" ref="GH113:GP113" si="2121">SUM(GH12:GH112)</f>
        <v>32782.729202174334</v>
      </c>
      <c r="GI113" s="149">
        <f t="shared" si="2121"/>
        <v>117104.79293553774</v>
      </c>
      <c r="GJ113" s="149">
        <f t="shared" si="2121"/>
        <v>83615.979301191473</v>
      </c>
      <c r="GK113" s="152">
        <f t="shared" si="2121"/>
        <v>2265.392219337979</v>
      </c>
      <c r="GL113" s="148">
        <f t="shared" si="2121"/>
        <v>1721260.0386623167</v>
      </c>
      <c r="GM113" s="152">
        <f t="shared" si="2121"/>
        <v>2168787.6487145186</v>
      </c>
      <c r="GN113" s="148">
        <f t="shared" si="2121"/>
        <v>1880927.6866579072</v>
      </c>
      <c r="GO113" s="149">
        <f t="shared" si="2121"/>
        <v>1007202.4362365108</v>
      </c>
      <c r="GP113" s="149">
        <f t="shared" si="2121"/>
        <v>67089.192406363043</v>
      </c>
      <c r="GQ113" s="154">
        <f>GO113/GN113</f>
        <v>0.5354817430680392</v>
      </c>
      <c r="GR113" s="155">
        <f>GP113/GN113</f>
        <v>3.5668140185425884E-2</v>
      </c>
      <c r="GS113" s="156">
        <f t="shared" si="2048"/>
        <v>1.0894349840534843</v>
      </c>
      <c r="GT113" s="149">
        <f>SUM(GT12:GT112)</f>
        <v>2168787.6487145186</v>
      </c>
      <c r="GU113" s="149">
        <f>SUM(GU12:GU112)</f>
        <v>1021186.0368644221</v>
      </c>
      <c r="GV113" s="149">
        <f>SUM(GV12:GV112)</f>
        <v>67468.047504701273</v>
      </c>
      <c r="GW113" s="154">
        <f>GU113/GT113</f>
        <v>0.4708557047849744</v>
      </c>
      <c r="GX113" s="157">
        <f>GV113/GT113</f>
        <v>3.1108646134484792E-2</v>
      </c>
      <c r="GY113" s="156">
        <f t="shared" si="2049"/>
        <v>1.0786018182260371</v>
      </c>
      <c r="GZ113" s="148">
        <f>SUM(GZ12:GZ112)</f>
        <v>1488932.0602366314</v>
      </c>
      <c r="HA113" s="149">
        <f>SUM(HA12:HA112)</f>
        <v>826678.73254344997</v>
      </c>
      <c r="HB113" s="149">
        <f>SUM(HB12:HB112)</f>
        <v>43676.97718538007</v>
      </c>
      <c r="HC113" s="154">
        <f t="shared" si="1900"/>
        <v>0.55521588568122338</v>
      </c>
      <c r="HD113" s="155">
        <f t="shared" si="1901"/>
        <v>2.9334432612350775E-2</v>
      </c>
      <c r="HE113" s="156">
        <f t="shared" si="2050"/>
        <v>1.0915462328979009</v>
      </c>
      <c r="HF113" s="148">
        <f>SUM(HF12:HF112)</f>
        <v>1713946.894402036</v>
      </c>
      <c r="HG113" s="149">
        <f>SUM(HG12:HG112)</f>
        <v>999090.87851666566</v>
      </c>
      <c r="HH113" s="149">
        <f>SUM(HH12:HH112)</f>
        <v>51256.340635353859</v>
      </c>
      <c r="HI113" s="154">
        <f t="shared" si="1905"/>
        <v>0.58291822330074572</v>
      </c>
      <c r="HJ113" s="155">
        <f t="shared" si="1906"/>
        <v>2.9905442696482282E-2</v>
      </c>
      <c r="HK113" s="158">
        <f t="shared" si="2051"/>
        <v>1.095975638664912</v>
      </c>
      <c r="HL113" s="159"/>
      <c r="HM113" s="147"/>
      <c r="HN113" s="147"/>
      <c r="HO113" s="160"/>
      <c r="HP113" s="147"/>
      <c r="HQ113" s="147"/>
      <c r="HR113" s="161">
        <f>SUM(HR12:HR112)</f>
        <v>136835.0364866787</v>
      </c>
      <c r="HS113" s="162">
        <f>SUM(HS12:HS112)</f>
        <v>158277.08670414131</v>
      </c>
      <c r="HT113" s="162">
        <f>SUM(HT12:HT112)</f>
        <v>6015.3678174395236</v>
      </c>
      <c r="HU113" s="162">
        <f>SUM(HU12:HU112)</f>
        <v>6947.148292360911</v>
      </c>
      <c r="HV113" s="162">
        <f>SUM(HV12:HV112)</f>
        <v>178583.20171857541</v>
      </c>
      <c r="HW113" s="163">
        <f t="shared" si="1914"/>
        <v>0.76622568735391727</v>
      </c>
      <c r="HX113" s="164">
        <f t="shared" si="1915"/>
        <v>3.3683839014819458E-2</v>
      </c>
      <c r="HY113" s="165">
        <f t="shared" si="2054"/>
        <v>1.1252851918717544</v>
      </c>
      <c r="HZ113" s="161">
        <f>SUM(HZ12:HZ112)</f>
        <v>187953.42754932115</v>
      </c>
      <c r="IA113" s="162">
        <f>SUM(IA12:IA112)</f>
        <v>217405.72964629988</v>
      </c>
      <c r="IB113" s="162">
        <f>SUM(IB12:IB112)</f>
        <v>9948.1476528710173</v>
      </c>
      <c r="IC113" s="162">
        <f>SUM(IC12:IC112)</f>
        <v>11489.115724300742</v>
      </c>
      <c r="ID113" s="162">
        <f>SUM(ID12:ID112)</f>
        <v>253585.2637486991</v>
      </c>
      <c r="IE113" s="163">
        <f t="shared" ref="IE113" si="2122">HZ113/ID113</f>
        <v>0.74118434474797179</v>
      </c>
      <c r="IF113" s="164">
        <f t="shared" ref="IF113" si="2123">IB113/ID113</f>
        <v>3.9229991150943021E-2</v>
      </c>
      <c r="IG113" s="165">
        <f t="shared" si="2057"/>
        <v>1.1222203124512884</v>
      </c>
      <c r="IH113" s="161">
        <f>SUM(IH12:IH112)</f>
        <v>6437.7442220995772</v>
      </c>
      <c r="II113" s="162">
        <f>SUM(II12:II112)</f>
        <v>7446.5387417025804</v>
      </c>
      <c r="IJ113" s="162">
        <f>SUM(IJ12:IJ112)</f>
        <v>12565.755373816812</v>
      </c>
      <c r="IK113" s="162">
        <f>SUM(IK12:IK112)</f>
        <v>14512.190881221033</v>
      </c>
      <c r="IL113" s="162">
        <f>SUM(IL12:IL112)</f>
        <v>132524.43829831068</v>
      </c>
      <c r="IM113" s="163">
        <f t="shared" si="1924"/>
        <v>4.8577789159221368E-2</v>
      </c>
      <c r="IN113" s="164">
        <f t="shared" si="1925"/>
        <v>9.4818401308983252E-2</v>
      </c>
      <c r="IO113" s="165">
        <f t="shared" si="2060"/>
        <v>1.0222995099240115</v>
      </c>
      <c r="IP113" s="161">
        <f>SUM(IP12:IP112)</f>
        <v>5239.8967504418852</v>
      </c>
      <c r="IQ113" s="162">
        <f>SUM(IQ12:IQ112)</f>
        <v>6060.9885712361292</v>
      </c>
      <c r="IR113" s="162">
        <f>SUM(IR12:IR112)</f>
        <v>230.05314509800175</v>
      </c>
      <c r="IS113" s="162">
        <f>SUM(IS12:IS112)</f>
        <v>265.68837727368242</v>
      </c>
      <c r="IT113" s="162">
        <f>SUM(IT12:IT112)</f>
        <v>7177.5342357969039</v>
      </c>
      <c r="IU113" s="163">
        <f t="shared" si="1929"/>
        <v>0.73004134543986776</v>
      </c>
      <c r="IV113" s="164">
        <f t="shared" si="1930"/>
        <v>3.205183528775736E-2</v>
      </c>
      <c r="IW113" s="165">
        <f t="shared" si="2063"/>
        <v>1.1193623081165009</v>
      </c>
      <c r="IX113" s="161">
        <f>SUM(IX12:IX112)</f>
        <v>5230.6704287294833</v>
      </c>
      <c r="IY113" s="162">
        <f>SUM(IY12:IY112)</f>
        <v>6050.3164849113982</v>
      </c>
      <c r="IZ113" s="162">
        <f>SUM(IZ12:IZ112)</f>
        <v>141.7135838173001</v>
      </c>
      <c r="JA113" s="162">
        <f>SUM(JA12:JA112)</f>
        <v>163.66501795059986</v>
      </c>
      <c r="JB113" s="162">
        <f>SUM(JB12:JB112)</f>
        <v>107676.17234000002</v>
      </c>
      <c r="JC113" s="163">
        <f t="shared" ref="JC113" si="2124">IX113/JB113</f>
        <v>4.8577789450139755E-2</v>
      </c>
      <c r="JD113" s="164">
        <f t="shared" ref="JD113" si="2125">IZ113/JB113</f>
        <v>1.316109040074558E-3</v>
      </c>
      <c r="JE113" s="165">
        <f t="shared" ref="JE113" si="2126">1+JC113*(JA113*$GW$6-JA113)/JA113+JD113*(JB113*$GX$6-JB113)/JB113</f>
        <v>1.0078160048971445</v>
      </c>
      <c r="JF113" s="161">
        <f>SUM(JF12:JF112)</f>
        <v>128.33807048753357</v>
      </c>
      <c r="JG113" s="162">
        <f>SUM(JG12:JG112)</f>
        <v>148.44864613293015</v>
      </c>
      <c r="JH113" s="162">
        <f>SUM(JH12:JH112)</f>
        <v>3.4770395414500008</v>
      </c>
      <c r="JI113" s="162">
        <f>SUM(JI12:JI112)</f>
        <v>4.015632966420605</v>
      </c>
      <c r="JJ113" s="162">
        <f>SUM(JJ12:JJ112)</f>
        <v>2641.90841</v>
      </c>
      <c r="JK113" s="163">
        <f t="shared" ref="JK113" si="2127">JF113/JJ113</f>
        <v>4.8577789450139783E-2</v>
      </c>
      <c r="JL113" s="164">
        <f t="shared" ref="JL113" si="2128">JH113/JJ113</f>
        <v>1.3161090400745576E-3</v>
      </c>
      <c r="JM113" s="165">
        <f t="shared" ref="JM113" si="2129">1+JK113*(JI113*$GW$6-JI113)/JI113+JL113*(JJ113*$GX$6-JJ113)/JJ113</f>
        <v>1.0078160048971445</v>
      </c>
      <c r="JN113" s="161">
        <f>SUM(JN12:JN112)</f>
        <v>202780.94032090667</v>
      </c>
      <c r="JO113" s="162">
        <f>SUM(JO12:JO112)</f>
        <v>234556.71366919283</v>
      </c>
      <c r="JP113" s="162">
        <f>SUM(JP12:JP112)</f>
        <v>13319.178450519701</v>
      </c>
      <c r="JQ113" s="162">
        <f>SUM(JQ12:JQ112)</f>
        <v>15382.319192505211</v>
      </c>
      <c r="JR113" s="162">
        <f>SUM(JR12:JR112)</f>
        <v>274937.58748817717</v>
      </c>
      <c r="JS113" s="163">
        <f t="shared" si="1943"/>
        <v>0.73755262848382497</v>
      </c>
      <c r="JT113" s="164">
        <f t="shared" si="1944"/>
        <v>4.8444370855958173E-2</v>
      </c>
      <c r="JU113" s="165">
        <f t="shared" si="2070"/>
        <v>1.1230785299290034</v>
      </c>
      <c r="JV113" s="161">
        <f>SUM(JV12:JV112)</f>
        <v>513.45322413211477</v>
      </c>
      <c r="JW113" s="162">
        <f>SUM(JW12:JW112)</f>
        <v>593.91134435361698</v>
      </c>
      <c r="JX113" s="162">
        <f>SUM(JX12:JX112)</f>
        <v>13.910892973615109</v>
      </c>
      <c r="JY113" s="162">
        <f>SUM(JY12:JY112)</f>
        <v>16.065690295228098</v>
      </c>
      <c r="JZ113" s="162">
        <f>SUM(JZ12:JZ112)</f>
        <v>10569.706827362243</v>
      </c>
      <c r="KA113" s="163">
        <f t="shared" ref="KA113" si="2130">JV113/JZ113</f>
        <v>4.8577811335591345E-2</v>
      </c>
      <c r="KB113" s="164">
        <f t="shared" ref="KB113" si="2131">JX113/JZ113</f>
        <v>1.3161096330130367E-3</v>
      </c>
      <c r="KC113" s="165">
        <f t="shared" si="2073"/>
        <v>1.0078160084184409</v>
      </c>
      <c r="KD113" s="161">
        <f>SUM(KD12:KD112)</f>
        <v>16.976080340186254</v>
      </c>
      <c r="KE113" s="162">
        <f>SUM(KE12:KE112)</f>
        <v>19.636232129493443</v>
      </c>
      <c r="KF113" s="162">
        <f>SUM(KF12:KF112)</f>
        <v>0.45992979618151014</v>
      </c>
      <c r="KG113" s="162">
        <f>SUM(KG12:KG112)</f>
        <v>0.53117292161002572</v>
      </c>
      <c r="KH113" s="162">
        <f>SUM(KH12:KH112)</f>
        <v>349.46177115800009</v>
      </c>
      <c r="KI113" s="163">
        <f t="shared" ref="KI113" si="2132">KD113/KH113</f>
        <v>4.8577789450139769E-2</v>
      </c>
      <c r="KJ113" s="164">
        <f t="shared" ref="KJ113" si="2133">KF113/KH113</f>
        <v>1.3161090400745574E-3</v>
      </c>
      <c r="KK113" s="165">
        <f t="shared" si="1783"/>
        <v>1.0078160048971445</v>
      </c>
      <c r="KL113" s="161">
        <f>SUM(KL12:KL112)</f>
        <v>11971.965825167474</v>
      </c>
      <c r="KM113" s="162">
        <f>SUM(KM12:KM112)</f>
        <v>13847.97286997121</v>
      </c>
      <c r="KN113" s="162">
        <f>SUM(KN12:KN112)</f>
        <v>526.35345302526446</v>
      </c>
      <c r="KO113" s="162">
        <f>SUM(KO12:KO112)</f>
        <v>607.88560289887789</v>
      </c>
      <c r="KP113" s="162">
        <f>SUM(KP12:KP112)</f>
        <v>15559.330457838798</v>
      </c>
      <c r="KQ113" s="163">
        <f t="shared" si="1958"/>
        <v>0.76943965279277116</v>
      </c>
      <c r="KR113" s="164">
        <f t="shared" si="1959"/>
        <v>3.3828798382522132E-2</v>
      </c>
      <c r="KS113" s="165">
        <f t="shared" si="2078"/>
        <v>1.1258112744620798</v>
      </c>
      <c r="KT113" s="161">
        <f>SUM(KT12:KT112)</f>
        <v>32807.608109737397</v>
      </c>
      <c r="KU113" s="162">
        <f>SUM(KU12:KU112)</f>
        <v>37948.56030053326</v>
      </c>
      <c r="KV113" s="162">
        <f>SUM(KV12:KV112)</f>
        <v>1441.5913105388836</v>
      </c>
      <c r="KW113" s="162">
        <f>SUM(KW12:KW112)</f>
        <v>1664.8938045413561</v>
      </c>
      <c r="KX113" s="162">
        <f>SUM(KX12:KX112)</f>
        <v>43536.704953240587</v>
      </c>
      <c r="KY113" s="163">
        <f t="shared" ref="KY113" si="2134">KT113/KX113</f>
        <v>0.75356203793956189</v>
      </c>
      <c r="KZ113" s="164">
        <f t="shared" ref="KZ113" si="2135">KV113/KX113</f>
        <v>3.3112090409395598E-2</v>
      </c>
      <c r="LA113" s="165">
        <f t="shared" si="2081"/>
        <v>1.1232122341495447</v>
      </c>
      <c r="LB113" s="161">
        <f>SUM(LB12:LB112)</f>
        <v>161904.12779534736</v>
      </c>
      <c r="LC113" s="162">
        <f>SUM(LC12:LC112)</f>
        <v>187274.50462087832</v>
      </c>
      <c r="LD113" s="162">
        <f>SUM(LD12:LD112)</f>
        <v>6991.6833723399004</v>
      </c>
      <c r="LE113" s="162">
        <f>SUM(LE12:LE112)</f>
        <v>8074.6951267153509</v>
      </c>
      <c r="LF113" s="162">
        <f>SUM(LF12:LF112)</f>
        <v>355023.26699805405</v>
      </c>
      <c r="LG113" s="163">
        <f t="shared" si="1968"/>
        <v>0.45603807650227834</v>
      </c>
      <c r="LH113" s="164">
        <f t="shared" si="1969"/>
        <v>1.9693592004431142E-2</v>
      </c>
      <c r="LI113" s="165">
        <f t="shared" si="2084"/>
        <v>1.0745117039893934</v>
      </c>
      <c r="LJ113" s="161">
        <f>SUM(LJ12:LJ112)</f>
        <v>45105.598050405606</v>
      </c>
      <c r="LK113" s="162">
        <f>SUM(LK12:LK112)</f>
        <v>52173.645264904138</v>
      </c>
      <c r="LL113" s="162">
        <f>SUM(LL12:LL112)</f>
        <v>1981.5589860466407</v>
      </c>
      <c r="LM113" s="162">
        <f>SUM(LM12:LM112)</f>
        <v>2288.5024729852662</v>
      </c>
      <c r="LN113" s="162">
        <f>SUM(LN12:LN112)</f>
        <v>60371.495921456881</v>
      </c>
      <c r="LO113" s="163">
        <f t="shared" ref="LO113" si="2136">LJ113/LN113</f>
        <v>0.74713401352664577</v>
      </c>
      <c r="LP113" s="164">
        <f t="shared" ref="LP113" si="2137">LL113/LN113</f>
        <v>3.2822757756816937E-2</v>
      </c>
      <c r="LQ113" s="165">
        <f t="shared" si="2087"/>
        <v>1.1221601450961565</v>
      </c>
      <c r="LR113" s="161">
        <f>SUM(LR12:LR112)</f>
        <v>4.3002273665999962</v>
      </c>
      <c r="LS113" s="162">
        <f>SUM(LS12:LS112)</f>
        <v>4.9740729949462184</v>
      </c>
      <c r="LT113" s="162">
        <f>SUM(LT12:LT112)</f>
        <v>0.11650526249999978</v>
      </c>
      <c r="LU113" s="162">
        <f>SUM(LU12:LU112)</f>
        <v>0.13455192766125001</v>
      </c>
      <c r="LV113" s="162">
        <f>SUM(LV12:LV112)</f>
        <v>88.522499999999809</v>
      </c>
      <c r="LW113" s="163">
        <f t="shared" si="1978"/>
        <v>4.8577789450139859E-2</v>
      </c>
      <c r="LX113" s="164">
        <f t="shared" si="1979"/>
        <v>1.3161090400745576E-3</v>
      </c>
      <c r="LY113" s="165">
        <f t="shared" si="1857"/>
        <v>1.0078160048971445</v>
      </c>
      <c r="LZ113" s="161">
        <f>SUM(LZ12:LZ112)+4.24</f>
        <v>7800.1782441749756</v>
      </c>
      <c r="MA113" s="162">
        <f>SUM(MA12:MA112)</f>
        <v>9017.5617670371939</v>
      </c>
      <c r="MB113" s="162">
        <f>SUM(MB12:MB112)</f>
        <v>211.21390897279963</v>
      </c>
      <c r="MC113" s="162">
        <f>SUM(MC12:MC112)</f>
        <v>243.93094347268618</v>
      </c>
      <c r="MD113" s="162">
        <f>SUM(MD12:MD112)</f>
        <v>160483.59675765975</v>
      </c>
      <c r="ME113" s="163">
        <f t="shared" ref="ME113" si="2138">LZ113/MD113</f>
        <v>4.8604208789972049E-2</v>
      </c>
      <c r="MF113" s="164">
        <f t="shared" ref="MF113" si="2139">MB113/MD113</f>
        <v>1.3161090182428165E-3</v>
      </c>
      <c r="MG113" s="165">
        <f t="shared" si="2092"/>
        <v>1.0078201448043145</v>
      </c>
      <c r="MH113" s="161">
        <f>SUM(MH12:MH112)</f>
        <v>5739.0872372204985</v>
      </c>
      <c r="MI113" s="162">
        <f>SUM(MI12:MI112)</f>
        <v>6638.4022072929529</v>
      </c>
      <c r="MJ113" s="162">
        <f>SUM(MJ12:MJ112)</f>
        <v>155.48802611603153</v>
      </c>
      <c r="MK113" s="162">
        <f>SUM(MK12:MK112)</f>
        <v>179.57312136140482</v>
      </c>
      <c r="ML113" s="162">
        <f>SUM(ML12:ML112)</f>
        <v>118142.20659651667</v>
      </c>
      <c r="MM113" s="163">
        <f t="shared" ref="MM113" si="2140">MH113/ML113</f>
        <v>4.8577789450139755E-2</v>
      </c>
      <c r="MN113" s="164">
        <f t="shared" ref="MN113" si="2141">MJ113/ML113</f>
        <v>1.3161090400745569E-3</v>
      </c>
      <c r="MO113" s="165">
        <f t="shared" ref="MO113" si="2142">1+MM113*(MK113*$GW$6-MK113)/MK113+MN113*(ML113*$GX$6-ML113)/ML113</f>
        <v>1.0078160048971445</v>
      </c>
      <c r="MP113" s="142"/>
      <c r="MQ113" s="166"/>
      <c r="MR113" s="166"/>
      <c r="MS113" s="167"/>
      <c r="MT113" s="168"/>
      <c r="MU113" s="169"/>
      <c r="MV113" s="169"/>
      <c r="MW113" s="170"/>
      <c r="MX113" s="168"/>
      <c r="MY113" s="321">
        <f>OJ113/G113</f>
        <v>4.1779708377175977</v>
      </c>
      <c r="MZ113" s="169"/>
      <c r="NA113" s="170"/>
      <c r="NB113" s="171"/>
      <c r="NC113" s="172"/>
      <c r="ND113" s="172"/>
      <c r="NE113" s="173"/>
      <c r="NF113" s="174">
        <f t="shared" si="2000"/>
        <v>0</v>
      </c>
      <c r="NG113" s="175">
        <f>NF113+NR113+NS113+OC113</f>
        <v>0.28839453315880204</v>
      </c>
      <c r="NH113" s="175">
        <f t="shared" si="2001"/>
        <v>0</v>
      </c>
      <c r="NI113" s="176">
        <f>NH113+NN113</f>
        <v>0</v>
      </c>
      <c r="NJ113" s="177"/>
      <c r="NK113" s="177">
        <f t="shared" si="2003"/>
        <v>3.8895763045587959</v>
      </c>
      <c r="NL113" s="177"/>
      <c r="NM113" s="177"/>
      <c r="NN113" s="178"/>
      <c r="NO113" s="179"/>
      <c r="NP113" s="179"/>
      <c r="NQ113" s="179"/>
      <c r="NR113" s="179">
        <f>QA113/G113</f>
        <v>0.27332112395600594</v>
      </c>
      <c r="NS113" s="179">
        <f>QB113/QD113</f>
        <v>1.5073409202796071E-2</v>
      </c>
      <c r="NT113" s="179"/>
      <c r="NU113" s="179"/>
      <c r="NV113" s="179"/>
      <c r="NW113" s="179"/>
      <c r="NX113" s="179"/>
      <c r="NY113" s="179"/>
      <c r="NZ113" s="179"/>
      <c r="OA113" s="179"/>
      <c r="OB113" s="179"/>
      <c r="OC113" s="180"/>
      <c r="OD113" s="147"/>
      <c r="OE113" s="147"/>
      <c r="OF113" s="147"/>
      <c r="OG113" s="147"/>
      <c r="OH113" s="147"/>
      <c r="OI113" s="302"/>
      <c r="OJ113" s="609">
        <f t="shared" ref="OJ113:OK113" si="2143">SUM(OJ12:OJ112)</f>
        <v>2123044.6967046661</v>
      </c>
      <c r="OK113" s="610">
        <f t="shared" si="2143"/>
        <v>126441.7308</v>
      </c>
      <c r="OL113" s="611">
        <f>OK113/OJ113</f>
        <v>5.955679171345734E-2</v>
      </c>
      <c r="OM113" s="612">
        <f t="shared" ref="OM113" si="2144">SUM(OM12:OM112)</f>
        <v>231314.28000000006</v>
      </c>
      <c r="ON113" s="610">
        <f t="shared" ref="ON113" si="2145">SUM(ON12:ON112)</f>
        <v>244116.91079999998</v>
      </c>
      <c r="OO113" s="175">
        <f>ON113/OK113</f>
        <v>1.9306672666964155</v>
      </c>
      <c r="OP113" s="157">
        <f>OL113*(ON113-OK113)/OK113</f>
        <v>5.5427556557171069E-2</v>
      </c>
      <c r="OQ113" s="175">
        <f t="shared" si="2095"/>
        <v>0.2315747149018037</v>
      </c>
      <c r="OR113" s="613">
        <f t="shared" si="2096"/>
        <v>0.50489583885780964</v>
      </c>
      <c r="OS113" s="609">
        <f>SUBTOTAL(9,OS12:OS112)</f>
        <v>1162675.6951987115</v>
      </c>
      <c r="OT113" s="614">
        <f t="shared" ref="OT113:OW113" si="2146">SUBTOTAL(9,OT12:OT112)</f>
        <v>3102.3342000000007</v>
      </c>
      <c r="OU113" s="611">
        <f>OT113/OS113</f>
        <v>2.6682713097135693E-3</v>
      </c>
      <c r="OV113" s="615">
        <f t="shared" si="2146"/>
        <v>7252.800000000002</v>
      </c>
      <c r="OW113" s="614">
        <f t="shared" si="2146"/>
        <v>7846.8434000000016</v>
      </c>
      <c r="OX113" s="175">
        <f t="shared" ref="OX113" si="2147">OW113/OT113</f>
        <v>2.529335298563256</v>
      </c>
      <c r="OY113" s="175">
        <f>OU113*(OW113-OT113)/OT113</f>
        <v>4.0806815000885713E-3</v>
      </c>
      <c r="OZ113" s="162">
        <f>(1+OY113)*MY113-MY113</f>
        <v>1.7048968305384271E-2</v>
      </c>
      <c r="PA113" s="613">
        <f>OZ113+NS113</f>
        <v>3.2122377508180339E-2</v>
      </c>
      <c r="PB113" s="174">
        <f t="shared" si="2097"/>
        <v>4.1779708377175977</v>
      </c>
      <c r="PC113" s="461">
        <f>PD113/PB113</f>
        <v>1.0577601561171859</v>
      </c>
      <c r="PD113" s="280">
        <f>QQ113/G113</f>
        <v>4.4192910855572158</v>
      </c>
      <c r="PE113" s="291"/>
      <c r="PF113" s="291"/>
      <c r="PG113" s="291"/>
      <c r="PH113" s="291"/>
      <c r="PI113" s="293"/>
      <c r="PJ113" s="293"/>
      <c r="PK113" s="291"/>
      <c r="PL113" s="291"/>
      <c r="PM113" s="291"/>
      <c r="PN113" s="291"/>
      <c r="PO113" s="291"/>
      <c r="PP113" s="291"/>
      <c r="PQ113" s="291"/>
      <c r="PR113" s="291"/>
      <c r="PS113" s="291"/>
      <c r="PT113" s="540"/>
      <c r="PU113" s="199"/>
      <c r="PV113" s="297"/>
      <c r="PW113" s="4"/>
      <c r="PX113" s="4"/>
      <c r="QA113" s="284">
        <f>SUM(QA12:QA112)</f>
        <v>138888.70584581603</v>
      </c>
      <c r="QB113" s="284">
        <f>SUM(QB12:QB112)</f>
        <v>3351.9133460237813</v>
      </c>
      <c r="QC113" s="284"/>
      <c r="QD113" s="284">
        <f t="shared" ref="QD113" si="2148">SUM(QD12:QD112)</f>
        <v>222372.61</v>
      </c>
      <c r="QF113" s="284">
        <f>SUM(QF12:QF112)</f>
        <v>256781.75810636394</v>
      </c>
      <c r="QH113" s="284">
        <f>SUM(QH12:QH112)</f>
        <v>8093.9241720963428</v>
      </c>
      <c r="QJ113" s="392">
        <f>SUM(QJ12:QJ112)</f>
        <v>231314.28000000006</v>
      </c>
      <c r="QK113" s="392">
        <f>SUM(QK12:QK112)</f>
        <v>7252.800000000002</v>
      </c>
      <c r="QM113" s="389">
        <f t="shared" si="1482"/>
        <v>0</v>
      </c>
      <c r="QN113" s="389">
        <f t="shared" si="1483"/>
        <v>0</v>
      </c>
      <c r="QP113" s="392">
        <f>SUM(QP12:QP112)</f>
        <v>2123044.6967046661</v>
      </c>
      <c r="QQ113" s="392">
        <f>SUM(QQ12:QQ112)</f>
        <v>2245672.0898300908</v>
      </c>
      <c r="QR113" s="446">
        <f>QQ113-QP113</f>
        <v>122627.39312542463</v>
      </c>
      <c r="QS113" s="4">
        <f t="shared" si="1486"/>
        <v>14.479214870377088</v>
      </c>
    </row>
    <row r="114" spans="1:463" s="45" customFormat="1" ht="20.45" x14ac:dyDescent="0.3">
      <c r="A114" s="454"/>
      <c r="B114" s="181"/>
      <c r="C114" s="181"/>
      <c r="D114" s="14"/>
      <c r="E114" s="14"/>
      <c r="F114" s="14"/>
      <c r="G114" s="315"/>
      <c r="H114" s="14"/>
      <c r="I114" s="14"/>
      <c r="J114" s="14"/>
      <c r="K114" s="14"/>
      <c r="L114" s="14"/>
      <c r="M114" s="14"/>
      <c r="AD114" s="182"/>
      <c r="AE114" s="182"/>
      <c r="AF114" s="182"/>
      <c r="AG114" s="182"/>
      <c r="AH114" s="182"/>
      <c r="AI114" s="182"/>
      <c r="AJ114" s="182"/>
      <c r="AK114" s="182"/>
      <c r="AL114" s="182"/>
      <c r="AM114" s="182"/>
      <c r="AN114" s="182"/>
      <c r="AO114" s="182"/>
      <c r="AP114" s="182"/>
      <c r="AQ114" s="182"/>
      <c r="AR114" s="182"/>
      <c r="AS114" s="182"/>
      <c r="AT114" s="182"/>
      <c r="AU114" s="183"/>
      <c r="AV114" s="182"/>
      <c r="AW114" s="182"/>
      <c r="AX114" s="182"/>
      <c r="AY114" s="182"/>
      <c r="AZ114" s="182"/>
      <c r="BA114" s="184"/>
      <c r="BB114" s="182"/>
      <c r="BC114" s="182"/>
      <c r="BD114" s="183"/>
      <c r="BE114" s="183"/>
      <c r="BF114" s="182"/>
      <c r="BG114" s="183"/>
      <c r="BH114" s="183"/>
      <c r="BI114" s="182"/>
      <c r="BJ114" s="183"/>
      <c r="BK114" s="182"/>
      <c r="BL114" s="182"/>
      <c r="BM114" s="182"/>
      <c r="BN114" s="182"/>
      <c r="BO114" s="182"/>
      <c r="BP114" s="182"/>
      <c r="BQ114" s="182"/>
      <c r="BR114" s="182"/>
      <c r="BS114" s="182"/>
      <c r="BT114" s="182"/>
      <c r="BU114" s="182"/>
      <c r="BV114" s="182"/>
      <c r="BW114" s="182"/>
      <c r="BX114" s="182"/>
      <c r="BY114" s="182"/>
      <c r="BZ114" s="182"/>
      <c r="CA114" s="183"/>
      <c r="CB114" s="183"/>
      <c r="CC114" s="182"/>
      <c r="CD114" s="182"/>
      <c r="CE114" s="182"/>
      <c r="CF114" s="182"/>
      <c r="CG114" s="183"/>
      <c r="CH114" s="183"/>
      <c r="CI114" s="182"/>
      <c r="CJ114" s="182"/>
      <c r="CK114" s="182"/>
      <c r="CL114" s="182"/>
      <c r="CM114" s="182"/>
      <c r="CN114" s="185"/>
      <c r="CO114" s="183"/>
      <c r="CP114" s="182"/>
      <c r="CQ114" s="183"/>
      <c r="CR114" s="182"/>
      <c r="CS114" s="182"/>
      <c r="CT114" s="183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2"/>
      <c r="EA114" s="182"/>
      <c r="EB114" s="182"/>
      <c r="EC114" s="182"/>
      <c r="ED114" s="182"/>
      <c r="EE114" s="182"/>
      <c r="EF114" s="182"/>
      <c r="EG114" s="182"/>
      <c r="EH114" s="182"/>
      <c r="EI114" s="182"/>
      <c r="EJ114" s="182"/>
      <c r="EK114" s="182"/>
      <c r="EL114" s="182"/>
      <c r="EM114" s="182"/>
      <c r="EN114" s="182"/>
      <c r="EO114" s="182"/>
      <c r="EP114" s="182"/>
      <c r="EQ114" s="182"/>
      <c r="ER114" s="182"/>
      <c r="ES114" s="182"/>
      <c r="ET114" s="182"/>
      <c r="EU114" s="182"/>
      <c r="EV114" s="182"/>
      <c r="EW114" s="182"/>
      <c r="EX114" s="182"/>
      <c r="EY114" s="182"/>
      <c r="EZ114" s="182"/>
      <c r="FA114" s="182"/>
      <c r="FB114" s="182"/>
      <c r="FC114" s="182"/>
      <c r="FD114" s="182"/>
      <c r="FE114" s="182"/>
      <c r="FF114" s="182"/>
      <c r="FG114" s="182"/>
      <c r="FH114" s="182"/>
      <c r="FI114" s="182"/>
      <c r="FJ114" s="182"/>
      <c r="FK114" s="182"/>
      <c r="FL114" s="182"/>
      <c r="FM114" s="182"/>
      <c r="FN114" s="182"/>
      <c r="FO114" s="182"/>
      <c r="FP114" s="182"/>
      <c r="FQ114" s="182"/>
      <c r="FR114" s="182"/>
      <c r="FS114" s="182"/>
      <c r="FT114" s="182"/>
      <c r="FU114" s="182"/>
      <c r="FV114" s="46"/>
      <c r="FW114" s="46"/>
      <c r="FX114" s="46"/>
      <c r="FY114" s="46"/>
      <c r="FZ114" s="46"/>
      <c r="GA114" s="46"/>
      <c r="GB114" s="46"/>
      <c r="GC114" s="46"/>
      <c r="GD114" s="46"/>
      <c r="GE114" s="46"/>
      <c r="GF114" s="46"/>
      <c r="GG114" s="47"/>
      <c r="GH114" s="47">
        <f>AG113+AR113+BQ113+CQ113+DN113+DX113+EL113+EV113</f>
        <v>32782.729202174341</v>
      </c>
      <c r="GI114" s="46"/>
      <c r="GJ114" s="47"/>
      <c r="GK114" s="47"/>
      <c r="GL114" s="46"/>
      <c r="GM114" s="57"/>
      <c r="GN114" s="57"/>
      <c r="GO114" s="57"/>
      <c r="GP114" s="57"/>
      <c r="GQ114" s="57"/>
      <c r="GR114" s="57"/>
      <c r="GS114" s="57"/>
      <c r="GT114" s="57"/>
      <c r="GU114" s="48"/>
      <c r="GV114" s="48"/>
      <c r="GW114" s="48"/>
      <c r="GX114" s="48"/>
      <c r="GY114" s="186"/>
      <c r="HE114" s="186"/>
      <c r="HK114" s="187"/>
      <c r="HR114" s="48"/>
      <c r="HS114" s="48"/>
      <c r="HT114" s="48"/>
      <c r="HU114" s="48"/>
      <c r="HV114" s="48"/>
      <c r="HW114" s="48"/>
      <c r="HX114" s="48"/>
      <c r="HY114" s="48"/>
      <c r="HZ114" s="48"/>
      <c r="IA114" s="48"/>
      <c r="IB114" s="48"/>
      <c r="IC114" s="48"/>
      <c r="ID114" s="48"/>
      <c r="IE114" s="48"/>
      <c r="IF114" s="48"/>
      <c r="IG114" s="48"/>
      <c r="IH114" s="48"/>
      <c r="II114" s="48"/>
      <c r="IJ114" s="48"/>
      <c r="IK114" s="48"/>
      <c r="IL114" s="48"/>
      <c r="IM114" s="48"/>
      <c r="IN114" s="48"/>
      <c r="IO114" s="48"/>
      <c r="IP114" s="48"/>
      <c r="IQ114" s="48"/>
      <c r="IR114" s="48"/>
      <c r="IS114" s="48"/>
      <c r="IT114" s="48"/>
      <c r="IU114" s="48"/>
      <c r="IV114" s="48"/>
      <c r="IW114" s="48"/>
      <c r="IX114" s="48"/>
      <c r="IY114" s="48"/>
      <c r="IZ114" s="48"/>
      <c r="JA114" s="48"/>
      <c r="JB114" s="48"/>
      <c r="JC114" s="48"/>
      <c r="JD114" s="48"/>
      <c r="JE114" s="48"/>
      <c r="JF114" s="48"/>
      <c r="JG114" s="48"/>
      <c r="JH114" s="48"/>
      <c r="JI114" s="48"/>
      <c r="JJ114" s="48"/>
      <c r="JK114" s="48"/>
      <c r="JL114" s="48"/>
      <c r="JM114" s="48"/>
      <c r="JN114" s="48"/>
      <c r="JO114" s="48"/>
      <c r="JP114" s="48"/>
      <c r="JQ114" s="48"/>
      <c r="JR114" s="48"/>
      <c r="JS114" s="48"/>
      <c r="JT114" s="48"/>
      <c r="JU114" s="48"/>
      <c r="JV114" s="48"/>
      <c r="JW114" s="48"/>
      <c r="JX114" s="48"/>
      <c r="JY114" s="48"/>
      <c r="JZ114" s="48"/>
      <c r="KA114" s="48"/>
      <c r="KB114" s="48"/>
      <c r="KC114" s="48"/>
      <c r="KD114" s="48"/>
      <c r="KE114" s="48"/>
      <c r="KF114" s="48"/>
      <c r="KG114" s="48"/>
      <c r="KH114" s="48"/>
      <c r="KI114" s="48"/>
      <c r="KJ114" s="48"/>
      <c r="KK114" s="48"/>
      <c r="KL114" s="48"/>
      <c r="KM114" s="48"/>
      <c r="KN114" s="48"/>
      <c r="KO114" s="48"/>
      <c r="KP114" s="48"/>
      <c r="KQ114" s="48"/>
      <c r="KR114" s="48"/>
      <c r="KS114" s="48"/>
      <c r="KT114" s="48"/>
      <c r="KU114" s="48"/>
      <c r="KV114" s="48"/>
      <c r="KW114" s="48"/>
      <c r="KX114" s="48"/>
      <c r="KY114" s="48"/>
      <c r="KZ114" s="48"/>
      <c r="LA114" s="48"/>
      <c r="LB114" s="48"/>
      <c r="LC114" s="48"/>
      <c r="LD114" s="48"/>
      <c r="LE114" s="48"/>
      <c r="LF114" s="48"/>
      <c r="LG114" s="48"/>
      <c r="LH114" s="48"/>
      <c r="LI114" s="48"/>
      <c r="LJ114" s="48"/>
      <c r="LK114" s="48"/>
      <c r="LL114" s="48"/>
      <c r="LM114" s="48"/>
      <c r="LN114" s="48"/>
      <c r="LO114" s="48"/>
      <c r="LP114" s="48"/>
      <c r="LQ114" s="48"/>
      <c r="LR114" s="48"/>
      <c r="LS114" s="48"/>
      <c r="LT114" s="48"/>
      <c r="LU114" s="48"/>
      <c r="LV114" s="48"/>
      <c r="LW114" s="48"/>
      <c r="LX114" s="48"/>
      <c r="LY114" s="48"/>
      <c r="LZ114" s="48"/>
      <c r="MA114" s="48"/>
      <c r="MB114" s="48"/>
      <c r="MC114" s="48"/>
      <c r="MD114" s="48"/>
      <c r="ME114" s="48"/>
      <c r="MF114" s="48"/>
      <c r="MG114" s="48"/>
      <c r="MH114" s="48"/>
      <c r="MI114" s="48"/>
      <c r="MJ114" s="48"/>
      <c r="MK114" s="48"/>
      <c r="ML114" s="48"/>
      <c r="MM114" s="48"/>
      <c r="MN114" s="48"/>
      <c r="MO114" s="48"/>
      <c r="MP114" s="12"/>
      <c r="MQ114" s="12"/>
      <c r="MR114" s="12"/>
      <c r="MS114" s="12"/>
      <c r="MT114" s="12"/>
      <c r="MU114" s="12"/>
      <c r="MV114" s="12"/>
      <c r="MW114" s="12"/>
      <c r="MX114" s="12"/>
      <c r="MY114" s="267"/>
      <c r="MZ114" s="12"/>
      <c r="NA114" s="12"/>
      <c r="NB114" s="11"/>
      <c r="NC114" s="11"/>
      <c r="ND114" s="11"/>
      <c r="NE114" s="11"/>
      <c r="NF114" s="188"/>
      <c r="NG114" s="188"/>
      <c r="NH114" s="188"/>
      <c r="NI114" s="188"/>
      <c r="NJ114" s="188"/>
      <c r="NK114" s="188"/>
      <c r="NL114" s="188"/>
      <c r="NM114" s="188"/>
      <c r="OJ114" s="277"/>
      <c r="OK114" s="282"/>
      <c r="OL114" s="48"/>
      <c r="OM114" s="278"/>
      <c r="ON114" s="282"/>
      <c r="OO114" s="48"/>
      <c r="OP114" s="288"/>
      <c r="OQ114" s="48"/>
      <c r="OR114" s="285"/>
      <c r="OS114" s="277"/>
      <c r="OT114" s="282"/>
      <c r="OU114" s="48"/>
      <c r="OV114" s="278"/>
      <c r="OW114" s="282"/>
      <c r="OX114" s="48"/>
      <c r="OY114" s="48"/>
      <c r="OZ114" s="48"/>
      <c r="PA114" s="285">
        <f>PA113/OZ113</f>
        <v>1.8841244193078652</v>
      </c>
      <c r="PB114" s="48"/>
      <c r="PC114" s="465"/>
      <c r="PD114" s="462"/>
      <c r="PE114" s="48"/>
      <c r="PF114" s="48"/>
      <c r="PG114" s="48"/>
      <c r="PH114" s="48"/>
      <c r="PI114" s="278"/>
      <c r="PJ114" s="278"/>
      <c r="PK114" s="48"/>
      <c r="PL114" s="48"/>
      <c r="PM114" s="48"/>
      <c r="PN114" s="48"/>
      <c r="PO114" s="48"/>
      <c r="PP114" s="48"/>
      <c r="PQ114" s="48"/>
      <c r="PR114" s="48"/>
      <c r="PS114" s="48"/>
      <c r="PT114" s="48"/>
      <c r="PU114" s="48"/>
      <c r="PV114" s="299"/>
      <c r="QA114" s="46"/>
      <c r="QB114" s="48"/>
      <c r="QC114" s="48"/>
      <c r="QD114" s="48"/>
      <c r="QF114" s="325">
        <f>QF113/G113</f>
        <v>0.50532459287901765</v>
      </c>
      <c r="QH114" s="325">
        <f>QH113/QD113</f>
        <v>3.639802659192759E-2</v>
      </c>
      <c r="QQ114" s="393">
        <f>QQ113/QP113</f>
        <v>1.0577601561171857</v>
      </c>
      <c r="QU114" s="48"/>
    </row>
    <row r="115" spans="1:463" s="45" customFormat="1" ht="17.75" x14ac:dyDescent="0.3">
      <c r="A115" s="541" t="s">
        <v>1024</v>
      </c>
      <c r="B115" s="542"/>
      <c r="C115" s="542"/>
      <c r="D115" s="543"/>
      <c r="E115" s="543"/>
      <c r="F115" s="543"/>
      <c r="G115" s="544"/>
      <c r="H115" s="543"/>
      <c r="I115" s="543"/>
      <c r="J115" s="543"/>
      <c r="K115" s="543"/>
      <c r="L115" s="543"/>
      <c r="M115" s="543"/>
      <c r="N115" s="542"/>
      <c r="O115" s="542"/>
      <c r="P115" s="542"/>
      <c r="Q115" s="542"/>
      <c r="R115" s="542"/>
      <c r="S115" s="542"/>
      <c r="T115" s="542"/>
      <c r="U115" s="542"/>
      <c r="V115" s="542"/>
      <c r="W115" s="542"/>
      <c r="X115" s="542"/>
      <c r="Y115" s="542"/>
      <c r="Z115" s="542"/>
      <c r="AA115" s="542"/>
      <c r="AB115" s="542"/>
      <c r="AC115" s="542"/>
      <c r="AD115" s="545"/>
      <c r="AE115" s="545"/>
      <c r="AF115" s="545"/>
      <c r="AG115" s="545"/>
      <c r="AH115" s="545"/>
      <c r="AI115" s="545"/>
      <c r="AJ115" s="545"/>
      <c r="AK115" s="545"/>
      <c r="AL115" s="545"/>
      <c r="AM115" s="545"/>
      <c r="AN115" s="546"/>
      <c r="AO115" s="545"/>
      <c r="AP115" s="545"/>
      <c r="AQ115" s="545"/>
      <c r="AR115" s="545"/>
      <c r="AS115" s="545"/>
      <c r="AT115" s="545"/>
      <c r="AU115" s="547"/>
      <c r="AV115" s="545"/>
      <c r="AW115" s="545"/>
      <c r="AX115" s="545"/>
      <c r="AY115" s="545"/>
      <c r="AZ115" s="546"/>
      <c r="BA115" s="548"/>
      <c r="BB115" s="545"/>
      <c r="BC115" s="545"/>
      <c r="BD115" s="547"/>
      <c r="BE115" s="547"/>
      <c r="BF115" s="545"/>
      <c r="BG115" s="547"/>
      <c r="BH115" s="547"/>
      <c r="BI115" s="545"/>
      <c r="BJ115" s="547"/>
      <c r="BK115" s="545"/>
      <c r="BL115" s="545"/>
      <c r="BM115" s="546"/>
      <c r="BN115" s="545"/>
      <c r="BO115" s="545"/>
      <c r="BP115" s="545"/>
      <c r="BQ115" s="545"/>
      <c r="BR115" s="545"/>
      <c r="BS115" s="545"/>
      <c r="BT115" s="545"/>
      <c r="BU115" s="545"/>
      <c r="BV115" s="545"/>
      <c r="BW115" s="545"/>
      <c r="BX115" s="546"/>
      <c r="BY115" s="545"/>
      <c r="BZ115" s="545"/>
      <c r="CA115" s="547"/>
      <c r="CB115" s="547"/>
      <c r="CC115" s="545"/>
      <c r="CD115" s="546"/>
      <c r="CE115" s="545"/>
      <c r="CF115" s="545"/>
      <c r="CG115" s="547"/>
      <c r="CH115" s="547"/>
      <c r="CI115" s="545"/>
      <c r="CJ115" s="546"/>
      <c r="CK115" s="546"/>
      <c r="CL115" s="546"/>
      <c r="CM115" s="546"/>
      <c r="CN115" s="546"/>
      <c r="CO115" s="549"/>
      <c r="CP115" s="546"/>
      <c r="CQ115" s="549"/>
      <c r="CR115" s="546"/>
      <c r="CS115" s="546"/>
      <c r="CT115" s="549"/>
      <c r="CU115" s="546"/>
      <c r="CV115" s="546"/>
      <c r="CW115" s="546"/>
      <c r="CX115" s="545"/>
      <c r="CY115" s="545"/>
      <c r="CZ115" s="545"/>
      <c r="DA115" s="545"/>
      <c r="DB115" s="545"/>
      <c r="DC115" s="546"/>
      <c r="DD115" s="545"/>
      <c r="DE115" s="545"/>
      <c r="DF115" s="545"/>
      <c r="DG115" s="545"/>
      <c r="DH115" s="545"/>
      <c r="DI115" s="546"/>
      <c r="DJ115" s="545"/>
      <c r="DK115" s="545"/>
      <c r="DL115" s="545"/>
      <c r="DM115" s="545"/>
      <c r="DN115" s="545"/>
      <c r="DO115" s="545"/>
      <c r="DP115" s="545"/>
      <c r="DQ115" s="545"/>
      <c r="DR115" s="545"/>
      <c r="DS115" s="545"/>
      <c r="DT115" s="546"/>
      <c r="DU115" s="545"/>
      <c r="DV115" s="545"/>
      <c r="DW115" s="545"/>
      <c r="DX115" s="545"/>
      <c r="DY115" s="545"/>
      <c r="DZ115" s="545"/>
      <c r="EA115" s="545"/>
      <c r="EB115" s="545"/>
      <c r="EC115" s="545"/>
      <c r="ED115" s="545"/>
      <c r="EE115" s="545"/>
      <c r="EF115" s="545"/>
      <c r="EG115" s="546"/>
      <c r="EH115" s="546"/>
      <c r="EI115" s="546"/>
      <c r="EJ115" s="546"/>
      <c r="EK115" s="546"/>
      <c r="EL115" s="546"/>
      <c r="EM115" s="546"/>
      <c r="EN115" s="546"/>
      <c r="EO115" s="546"/>
      <c r="EP115" s="546"/>
      <c r="EQ115" s="546"/>
      <c r="ER115" s="546"/>
      <c r="ES115" s="545"/>
      <c r="ET115" s="545"/>
      <c r="EU115" s="545"/>
      <c r="EV115" s="545"/>
      <c r="EW115" s="545"/>
      <c r="EX115" s="545"/>
      <c r="EY115" s="545"/>
      <c r="EZ115" s="545"/>
      <c r="FA115" s="545"/>
      <c r="FB115" s="545"/>
      <c r="FC115" s="546"/>
      <c r="FD115" s="545"/>
      <c r="FE115" s="545"/>
      <c r="FF115" s="545"/>
      <c r="FG115" s="545"/>
      <c r="FH115" s="545"/>
      <c r="FI115" s="546"/>
      <c r="FJ115" s="545"/>
      <c r="FK115" s="545"/>
      <c r="FL115" s="545"/>
      <c r="FM115" s="545"/>
      <c r="FN115" s="545"/>
      <c r="FO115" s="546"/>
      <c r="FP115" s="545"/>
      <c r="FQ115" s="545"/>
      <c r="FR115" s="545"/>
      <c r="FS115" s="545"/>
      <c r="FT115" s="545"/>
      <c r="FU115" s="546"/>
      <c r="FV115" s="545"/>
      <c r="FW115" s="545"/>
      <c r="FX115" s="545"/>
      <c r="FY115" s="545"/>
      <c r="FZ115" s="545"/>
      <c r="GA115" s="545"/>
      <c r="GB115" s="545"/>
      <c r="GC115" s="545"/>
      <c r="GD115" s="545"/>
      <c r="GE115" s="545"/>
      <c r="GF115" s="545"/>
      <c r="GG115" s="547"/>
      <c r="GH115" s="547"/>
      <c r="GI115" s="545"/>
      <c r="GJ115" s="547"/>
      <c r="GK115" s="547"/>
      <c r="GL115" s="545"/>
      <c r="GM115" s="546"/>
      <c r="GN115" s="546">
        <f>GM113-CD113-CJ113-FU113</f>
        <v>1880927.6866579077</v>
      </c>
      <c r="GO115" s="546">
        <f>GU113-CA113*1.22*1.05*1.2-CG113*1.22*1.05*1.2-FS113*1.22*1.05*1.2</f>
        <v>1007202.4362365108</v>
      </c>
      <c r="GP115" s="546">
        <f>GV113-CB113*1.05*1.2-CH113*1.05*1.2-FR113*1.05*1.2</f>
        <v>67089.192406363058</v>
      </c>
      <c r="GQ115" s="546"/>
      <c r="GR115" s="546"/>
      <c r="GS115" s="546"/>
      <c r="GT115" s="546"/>
      <c r="GU115" s="545">
        <f>FV113+GG113+GJ113</f>
        <v>810469.34862255736</v>
      </c>
      <c r="GV115" s="543"/>
      <c r="GW115" s="543"/>
      <c r="GX115" s="543"/>
      <c r="GY115" s="550"/>
      <c r="GZ115" s="551">
        <f>GN113-AN113-BM113</f>
        <v>1488932.0602366307</v>
      </c>
      <c r="HA115" s="542">
        <f>GO113-AD113*1.22*1.05*1.2-AH113*1.22*1.05*1.2-AL113*1.22*1.05*1.2-BJ113*1.22*1.05*1.2</f>
        <v>826678.73959945014</v>
      </c>
      <c r="HB115" s="542">
        <f>GP113-AG113*1.05*1.2-AK113*1.05*1.2-BD113*1.05*1.2-BG113*1.05*1.2-BK113*1.05*1.2</f>
        <v>43676.977185380063</v>
      </c>
      <c r="HC115" s="542"/>
      <c r="HD115" s="542"/>
      <c r="HE115" s="550"/>
      <c r="HF115" s="551">
        <f>GZ113+AN113</f>
        <v>1713946.8944020364</v>
      </c>
      <c r="HG115" s="542">
        <f>HA113+AD113*1.05*1.2+AE113*1.05*1.2+AH113*1.22*1.05*1.2+AL113*1.22*1.05*1.2</f>
        <v>999090.87851666519</v>
      </c>
      <c r="HH115" s="542">
        <f>HB113+AG113*1.05*1.2+AK113*1.05*1.2</f>
        <v>51256.340635353867</v>
      </c>
      <c r="HI115" s="542"/>
      <c r="HJ115" s="542"/>
      <c r="HK115" s="552"/>
      <c r="HL115" s="542"/>
      <c r="HM115" s="542"/>
      <c r="HN115" s="542"/>
      <c r="HO115" s="542"/>
      <c r="HP115" s="542"/>
      <c r="HQ115" s="542"/>
      <c r="HR115" s="543"/>
      <c r="HS115" s="543"/>
      <c r="HT115" s="543"/>
      <c r="HU115" s="543"/>
      <c r="HV115" s="543"/>
      <c r="HW115" s="543"/>
      <c r="HX115" s="543"/>
      <c r="HY115" s="543"/>
      <c r="HZ115" s="543"/>
      <c r="IA115" s="543"/>
      <c r="IB115" s="543"/>
      <c r="IC115" s="543"/>
      <c r="ID115" s="543"/>
      <c r="IE115" s="543"/>
      <c r="IF115" s="543"/>
      <c r="IG115" s="543"/>
      <c r="IH115" s="543"/>
      <c r="II115" s="543"/>
      <c r="IJ115" s="543"/>
      <c r="IK115" s="543"/>
      <c r="IL115" s="543"/>
      <c r="IM115" s="543"/>
      <c r="IN115" s="543"/>
      <c r="IO115" s="543"/>
      <c r="IP115" s="543"/>
      <c r="IQ115" s="543"/>
      <c r="IR115" s="543"/>
      <c r="IS115" s="543"/>
      <c r="IT115" s="543"/>
      <c r="IU115" s="543"/>
      <c r="IV115" s="543"/>
      <c r="IW115" s="543"/>
      <c r="IX115" s="543"/>
      <c r="IY115" s="543"/>
      <c r="IZ115" s="543"/>
      <c r="JA115" s="543"/>
      <c r="JB115" s="543"/>
      <c r="JC115" s="543"/>
      <c r="JD115" s="543"/>
      <c r="JE115" s="543"/>
      <c r="JF115" s="543"/>
      <c r="JG115" s="543"/>
      <c r="JH115" s="543"/>
      <c r="JI115" s="543"/>
      <c r="JJ115" s="543"/>
      <c r="JK115" s="543"/>
      <c r="JL115" s="543"/>
      <c r="JM115" s="543"/>
      <c r="JN115" s="543"/>
      <c r="JO115" s="543"/>
      <c r="JP115" s="543"/>
      <c r="JQ115" s="543"/>
      <c r="JR115" s="543"/>
      <c r="JS115" s="543"/>
      <c r="JT115" s="543"/>
      <c r="JU115" s="543"/>
      <c r="JV115" s="543"/>
      <c r="JW115" s="543"/>
      <c r="JX115" s="543"/>
      <c r="JY115" s="543"/>
      <c r="JZ115" s="543"/>
      <c r="KA115" s="543"/>
      <c r="KB115" s="543"/>
      <c r="KC115" s="543"/>
      <c r="KD115" s="543"/>
      <c r="KE115" s="543"/>
      <c r="KF115" s="543"/>
      <c r="KG115" s="543"/>
      <c r="KH115" s="543"/>
      <c r="KI115" s="543"/>
      <c r="KJ115" s="543"/>
      <c r="KK115" s="543"/>
      <c r="KL115" s="543"/>
      <c r="KM115" s="543"/>
      <c r="KN115" s="543"/>
      <c r="KO115" s="543"/>
      <c r="KP115" s="543"/>
      <c r="KQ115" s="543"/>
      <c r="KR115" s="543"/>
      <c r="KS115" s="543"/>
      <c r="KT115" s="543"/>
      <c r="KU115" s="543"/>
      <c r="KV115" s="543"/>
      <c r="KW115" s="543"/>
      <c r="KX115" s="543"/>
      <c r="KY115" s="543"/>
      <c r="KZ115" s="543"/>
      <c r="LA115" s="543"/>
      <c r="LB115" s="543"/>
      <c r="LC115" s="543"/>
      <c r="LD115" s="543"/>
      <c r="LE115" s="543"/>
      <c r="LF115" s="543"/>
      <c r="LG115" s="543"/>
      <c r="LH115" s="543"/>
      <c r="LI115" s="543"/>
      <c r="LJ115" s="543"/>
      <c r="LK115" s="543"/>
      <c r="LL115" s="543"/>
      <c r="LM115" s="543"/>
      <c r="LN115" s="543"/>
      <c r="LO115" s="543"/>
      <c r="LP115" s="543"/>
      <c r="LQ115" s="543"/>
      <c r="LR115" s="543"/>
      <c r="LS115" s="543"/>
      <c r="LT115" s="543"/>
      <c r="LU115" s="543"/>
      <c r="LV115" s="543"/>
      <c r="LW115" s="543"/>
      <c r="LX115" s="543"/>
      <c r="LY115" s="543"/>
      <c r="LZ115" s="543"/>
      <c r="MA115" s="543"/>
      <c r="MB115" s="543"/>
      <c r="MC115" s="543"/>
      <c r="MD115" s="543"/>
      <c r="ME115" s="543"/>
      <c r="MF115" s="543"/>
      <c r="MG115" s="543"/>
      <c r="MH115" s="553">
        <f>HR113+HZ113+IH113+IP113+IX113+JF113+JN113+JV113+KD113+KL113+KT113+LB113+LJ113+LR113+LZ113+MH113</f>
        <v>810469.34862255724</v>
      </c>
      <c r="MI115" s="553">
        <f>HS113+IA113+II113+IQ113+IY113+JG113+JO113+JW113+KE113+KM113+KU113+LC113+LK113+LS113+MA113+MI113</f>
        <v>937464.99114371219</v>
      </c>
      <c r="MJ115" s="543"/>
      <c r="MK115" s="543"/>
      <c r="ML115" s="543"/>
      <c r="MM115" s="543"/>
      <c r="MN115" s="543"/>
      <c r="MO115" s="543"/>
      <c r="MP115" s="543"/>
      <c r="MQ115" s="543"/>
      <c r="MR115" s="543"/>
      <c r="MS115" s="543"/>
      <c r="MT115" s="543"/>
      <c r="MU115" s="543"/>
      <c r="MV115" s="543"/>
      <c r="MW115" s="543"/>
      <c r="MX115" s="543"/>
      <c r="MY115" s="554"/>
      <c r="MZ115" s="543"/>
      <c r="NA115" s="543"/>
      <c r="NB115" s="49"/>
      <c r="NC115" s="49"/>
      <c r="ND115" s="49"/>
      <c r="NE115" s="49"/>
      <c r="NF115" s="555"/>
      <c r="NG115" s="555"/>
      <c r="NH115" s="555"/>
      <c r="NI115" s="555"/>
      <c r="NJ115" s="555"/>
      <c r="NK115" s="555"/>
      <c r="NL115" s="555"/>
      <c r="NM115" s="555"/>
      <c r="NN115" s="556"/>
      <c r="NO115" s="542"/>
      <c r="NP115" s="542"/>
      <c r="NQ115" s="542"/>
      <c r="NR115" s="542"/>
      <c r="NS115" s="542"/>
      <c r="NT115" s="542"/>
      <c r="NU115" s="542"/>
      <c r="NV115" s="542"/>
      <c r="NW115" s="542"/>
      <c r="NX115" s="542"/>
      <c r="NY115" s="542"/>
      <c r="NZ115" s="542"/>
      <c r="OA115" s="542"/>
      <c r="OB115" s="542"/>
      <c r="OC115" s="542"/>
      <c r="OD115" s="542"/>
      <c r="OE115" s="542"/>
      <c r="OF115" s="542"/>
      <c r="OG115" s="542"/>
      <c r="OH115" s="542"/>
      <c r="OI115" s="542"/>
      <c r="OJ115" s="548"/>
      <c r="OK115" s="463"/>
      <c r="OL115" s="543"/>
      <c r="OM115" s="554"/>
      <c r="ON115" s="463"/>
      <c r="OO115" s="543"/>
      <c r="OP115" s="557"/>
      <c r="OQ115" s="543"/>
      <c r="OR115" s="463"/>
      <c r="OS115" s="548"/>
      <c r="OT115" s="463"/>
      <c r="OU115" s="543"/>
      <c r="OV115" s="554"/>
      <c r="OW115" s="463"/>
      <c r="OX115" s="543"/>
      <c r="OY115" s="543"/>
      <c r="OZ115" s="543"/>
      <c r="PA115" s="463"/>
      <c r="PB115" s="542"/>
      <c r="PC115" s="542"/>
      <c r="PD115" s="542"/>
      <c r="PE115" s="542"/>
      <c r="PF115" s="542"/>
      <c r="PG115" s="542" t="s">
        <v>1025</v>
      </c>
      <c r="PH115" s="542"/>
      <c r="PI115" s="542"/>
      <c r="PM115" s="48"/>
      <c r="PN115" s="48"/>
      <c r="PO115" s="48"/>
      <c r="PP115" s="48"/>
      <c r="PQ115" s="48"/>
      <c r="PR115" s="48"/>
      <c r="PS115" s="48"/>
      <c r="PT115" s="48"/>
      <c r="PU115" s="48"/>
      <c r="PV115" s="299"/>
      <c r="QA115" s="46"/>
      <c r="QB115" s="48"/>
      <c r="QC115" s="48"/>
      <c r="QD115" s="48"/>
      <c r="QF115" s="46">
        <f>QF113-QA113</f>
        <v>117893.05226054791</v>
      </c>
      <c r="QH115" s="46">
        <f>QH113-QB113</f>
        <v>4742.010826072561</v>
      </c>
      <c r="QP115" s="394">
        <f>QP113/G113</f>
        <v>4.1779708377175977</v>
      </c>
      <c r="QQ115" s="394">
        <f>QQ113/G113</f>
        <v>4.4192910855572158</v>
      </c>
      <c r="QU115" s="48"/>
    </row>
    <row r="116" spans="1:463" ht="17.75" x14ac:dyDescent="0.3">
      <c r="A116" s="460"/>
      <c r="B116" s="330"/>
      <c r="C116" s="330"/>
      <c r="D116" s="463"/>
      <c r="E116" s="463"/>
      <c r="F116" s="463"/>
      <c r="G116" s="463"/>
      <c r="ND116" s="49"/>
      <c r="NN116" s="189"/>
      <c r="OD116" s="4"/>
      <c r="OE116" s="4"/>
      <c r="OF116" s="4"/>
      <c r="OG116" s="4"/>
      <c r="OH116" s="4"/>
      <c r="OI116" s="4"/>
      <c r="OK116" s="15"/>
      <c r="OL116" s="5"/>
      <c r="OM116" s="279"/>
      <c r="ON116" s="15"/>
      <c r="OT116" s="15"/>
      <c r="OU116" s="5"/>
      <c r="OV116" s="279"/>
      <c r="OW116" s="15"/>
      <c r="PB116" s="4"/>
      <c r="PC116" s="4"/>
      <c r="PD116" s="4"/>
      <c r="PE116" s="4"/>
      <c r="PF116" s="4"/>
      <c r="PG116" s="4"/>
      <c r="PH116" s="4"/>
      <c r="PI116" s="4"/>
      <c r="PJ116" s="4"/>
      <c r="PK116" s="4"/>
      <c r="PL116" s="4"/>
      <c r="PV116" s="297"/>
      <c r="PW116" s="4"/>
      <c r="PX116" s="4"/>
      <c r="QQ116" s="281">
        <f>QQ115-QP115</f>
        <v>0.24132024783961814</v>
      </c>
    </row>
    <row r="117" spans="1:463" ht="15.05" x14ac:dyDescent="0.3">
      <c r="A117" s="335"/>
      <c r="NN117" s="190"/>
      <c r="OD117" s="4"/>
      <c r="OE117" s="4"/>
      <c r="OF117" s="4"/>
      <c r="OG117" s="4"/>
      <c r="OH117" s="4"/>
      <c r="OI117" s="4"/>
      <c r="PV117" s="297"/>
      <c r="PW117" s="4"/>
      <c r="PX117" s="4"/>
      <c r="QR117" s="447"/>
    </row>
    <row r="118" spans="1:463" s="22" customFormat="1" ht="20.45" x14ac:dyDescent="0.3">
      <c r="A118" s="336"/>
      <c r="D118" s="192"/>
      <c r="E118" s="192"/>
      <c r="F118" s="192"/>
      <c r="G118" s="265"/>
      <c r="H118" s="192"/>
      <c r="I118" s="192"/>
      <c r="J118" s="192"/>
      <c r="K118" s="192"/>
      <c r="L118" s="192"/>
      <c r="M118" s="192"/>
      <c r="AD118" s="193"/>
      <c r="AE118" s="193"/>
      <c r="AF118" s="193"/>
      <c r="AG118" s="193"/>
      <c r="AH118" s="193"/>
      <c r="AI118" s="193"/>
      <c r="AJ118" s="193"/>
      <c r="AK118" s="193"/>
      <c r="AL118" s="193"/>
      <c r="AM118" s="193"/>
      <c r="AN118" s="194"/>
      <c r="AO118" s="193"/>
      <c r="AP118" s="193"/>
      <c r="AQ118" s="193"/>
      <c r="AR118" s="193"/>
      <c r="AS118" s="193"/>
      <c r="AT118" s="193"/>
      <c r="AU118" s="195"/>
      <c r="AV118" s="193"/>
      <c r="AW118" s="193"/>
      <c r="AX118" s="193"/>
      <c r="AY118" s="193"/>
      <c r="AZ118" s="194"/>
      <c r="BA118" s="196"/>
      <c r="BB118" s="193"/>
      <c r="BC118" s="193"/>
      <c r="BD118" s="195"/>
      <c r="BE118" s="195"/>
      <c r="BF118" s="193"/>
      <c r="BG118" s="195"/>
      <c r="BH118" s="195"/>
      <c r="BI118" s="193"/>
      <c r="BJ118" s="195"/>
      <c r="BK118" s="193"/>
      <c r="BL118" s="193"/>
      <c r="BM118" s="194"/>
      <c r="BN118" s="193"/>
      <c r="BO118" s="193"/>
      <c r="BP118" s="193"/>
      <c r="BQ118" s="193"/>
      <c r="BR118" s="193"/>
      <c r="BS118" s="193"/>
      <c r="BT118" s="193"/>
      <c r="BU118" s="193"/>
      <c r="BV118" s="193"/>
      <c r="BW118" s="193"/>
      <c r="BX118" s="194"/>
      <c r="BY118" s="193"/>
      <c r="BZ118" s="193"/>
      <c r="CA118" s="195"/>
      <c r="CB118" s="195"/>
      <c r="CC118" s="193"/>
      <c r="CD118" s="194"/>
      <c r="CE118" s="193"/>
      <c r="CF118" s="193"/>
      <c r="CG118" s="195"/>
      <c r="CH118" s="195"/>
      <c r="CI118" s="193"/>
      <c r="CJ118" s="194"/>
      <c r="CK118" s="194"/>
      <c r="CL118" s="194"/>
      <c r="CM118" s="194"/>
      <c r="CN118" s="194"/>
      <c r="CO118" s="197"/>
      <c r="CP118" s="194"/>
      <c r="CQ118" s="197"/>
      <c r="CR118" s="194"/>
      <c r="CS118" s="194"/>
      <c r="CT118" s="197"/>
      <c r="CU118" s="194"/>
      <c r="CV118" s="194"/>
      <c r="CW118" s="194"/>
      <c r="CX118" s="193"/>
      <c r="CY118" s="193"/>
      <c r="CZ118" s="193"/>
      <c r="DA118" s="193"/>
      <c r="DB118" s="193"/>
      <c r="DC118" s="194"/>
      <c r="DD118" s="193"/>
      <c r="DE118" s="193"/>
      <c r="DF118" s="193"/>
      <c r="DG118" s="193"/>
      <c r="DH118" s="193"/>
      <c r="DI118" s="194"/>
      <c r="DJ118" s="193"/>
      <c r="DK118" s="193"/>
      <c r="DL118" s="193"/>
      <c r="DM118" s="193"/>
      <c r="DN118" s="193"/>
      <c r="DO118" s="193"/>
      <c r="DP118" s="193"/>
      <c r="DQ118" s="193"/>
      <c r="DR118" s="193"/>
      <c r="DS118" s="193"/>
      <c r="DT118" s="194"/>
      <c r="DU118" s="193"/>
      <c r="DV118" s="193"/>
      <c r="DW118" s="193"/>
      <c r="DX118" s="193"/>
      <c r="DY118" s="193"/>
      <c r="DZ118" s="193"/>
      <c r="EA118" s="193"/>
      <c r="EB118" s="193"/>
      <c r="EC118" s="193"/>
      <c r="ED118" s="193"/>
      <c r="EE118" s="193"/>
      <c r="EF118" s="193"/>
      <c r="EG118" s="194"/>
      <c r="EH118" s="194"/>
      <c r="EI118" s="194"/>
      <c r="EJ118" s="194"/>
      <c r="EK118" s="194"/>
      <c r="EL118" s="194"/>
      <c r="EM118" s="194"/>
      <c r="EN118" s="194"/>
      <c r="EO118" s="194"/>
      <c r="EP118" s="194"/>
      <c r="EQ118" s="194"/>
      <c r="ER118" s="194"/>
      <c r="ES118" s="193"/>
      <c r="ET118" s="193"/>
      <c r="EU118" s="193"/>
      <c r="EV118" s="193"/>
      <c r="EW118" s="193"/>
      <c r="EX118" s="193"/>
      <c r="EY118" s="193"/>
      <c r="EZ118" s="193"/>
      <c r="FA118" s="193"/>
      <c r="FB118" s="193"/>
      <c r="FC118" s="194"/>
      <c r="FD118" s="193"/>
      <c r="FE118" s="193"/>
      <c r="FF118" s="193"/>
      <c r="FG118" s="193"/>
      <c r="FH118" s="193"/>
      <c r="FI118" s="194"/>
      <c r="FJ118" s="193"/>
      <c r="FK118" s="193"/>
      <c r="FL118" s="193"/>
      <c r="FM118" s="193"/>
      <c r="FN118" s="193"/>
      <c r="FO118" s="194"/>
      <c r="FP118" s="193"/>
      <c r="FQ118" s="193"/>
      <c r="FR118" s="193"/>
      <c r="FS118" s="193"/>
      <c r="FT118" s="193"/>
      <c r="FU118" s="194"/>
      <c r="FV118" s="193"/>
      <c r="FW118" s="193"/>
      <c r="FX118" s="193"/>
      <c r="FY118" s="193"/>
      <c r="FZ118" s="193"/>
      <c r="GA118" s="193"/>
      <c r="GB118" s="193"/>
      <c r="GC118" s="193"/>
      <c r="GD118" s="193"/>
      <c r="GE118" s="193"/>
      <c r="GF118" s="193"/>
      <c r="GG118" s="195"/>
      <c r="GH118" s="195"/>
      <c r="GI118" s="193"/>
      <c r="GJ118" s="195"/>
      <c r="GK118" s="195"/>
      <c r="GL118" s="193"/>
      <c r="GM118" s="194"/>
      <c r="GN118" s="194"/>
      <c r="GO118" s="194"/>
      <c r="GP118" s="194"/>
      <c r="GQ118" s="194"/>
      <c r="GR118" s="194"/>
      <c r="GS118" s="194"/>
      <c r="GT118" s="194"/>
      <c r="GU118" s="192"/>
      <c r="GV118" s="192"/>
      <c r="GW118" s="192"/>
      <c r="GX118" s="192"/>
      <c r="GY118" s="198"/>
      <c r="HE118" s="198"/>
      <c r="HK118" s="199"/>
      <c r="HR118" s="192"/>
      <c r="HS118" s="192"/>
      <c r="HT118" s="192"/>
      <c r="HU118" s="192"/>
      <c r="HV118" s="192"/>
      <c r="HW118" s="192"/>
      <c r="HX118" s="192"/>
      <c r="HY118" s="192"/>
      <c r="HZ118" s="192"/>
      <c r="IA118" s="192"/>
      <c r="IB118" s="192"/>
      <c r="IC118" s="192"/>
      <c r="ID118" s="192"/>
      <c r="IE118" s="192"/>
      <c r="IF118" s="192"/>
      <c r="IG118" s="192"/>
      <c r="IH118" s="192"/>
      <c r="II118" s="192"/>
      <c r="IJ118" s="192"/>
      <c r="IK118" s="192"/>
      <c r="IL118" s="192"/>
      <c r="IM118" s="192"/>
      <c r="IN118" s="192"/>
      <c r="IO118" s="192"/>
      <c r="IP118" s="192"/>
      <c r="IQ118" s="192"/>
      <c r="IR118" s="192"/>
      <c r="IS118" s="192"/>
      <c r="IT118" s="192"/>
      <c r="IU118" s="192"/>
      <c r="IV118" s="192"/>
      <c r="IW118" s="192"/>
      <c r="IX118" s="192"/>
      <c r="IY118" s="192"/>
      <c r="IZ118" s="192"/>
      <c r="JA118" s="192"/>
      <c r="JB118" s="192"/>
      <c r="JC118" s="192"/>
      <c r="JD118" s="192"/>
      <c r="JE118" s="192"/>
      <c r="JF118" s="192"/>
      <c r="JG118" s="192"/>
      <c r="JH118" s="192"/>
      <c r="JI118" s="192"/>
      <c r="JJ118" s="192"/>
      <c r="JK118" s="192"/>
      <c r="JL118" s="192"/>
      <c r="JM118" s="192"/>
      <c r="JN118" s="192"/>
      <c r="JO118" s="192"/>
      <c r="JP118" s="192"/>
      <c r="JQ118" s="192"/>
      <c r="JR118" s="192"/>
      <c r="JS118" s="192"/>
      <c r="JT118" s="192"/>
      <c r="JU118" s="192"/>
      <c r="JV118" s="192"/>
      <c r="JW118" s="192"/>
      <c r="JX118" s="192"/>
      <c r="JY118" s="192"/>
      <c r="JZ118" s="192"/>
      <c r="KA118" s="192"/>
      <c r="KB118" s="192"/>
      <c r="KC118" s="192"/>
      <c r="KD118" s="192"/>
      <c r="KE118" s="192"/>
      <c r="KF118" s="192"/>
      <c r="KG118" s="192"/>
      <c r="KH118" s="192"/>
      <c r="KI118" s="192"/>
      <c r="KJ118" s="192"/>
      <c r="KK118" s="192"/>
      <c r="KL118" s="192"/>
      <c r="KM118" s="192"/>
      <c r="KN118" s="192"/>
      <c r="KO118" s="192"/>
      <c r="KP118" s="192"/>
      <c r="KQ118" s="192"/>
      <c r="KR118" s="192"/>
      <c r="KS118" s="192"/>
      <c r="KT118" s="192"/>
      <c r="KU118" s="192"/>
      <c r="KV118" s="192"/>
      <c r="KW118" s="192"/>
      <c r="KX118" s="192"/>
      <c r="KY118" s="192"/>
      <c r="KZ118" s="192"/>
      <c r="LA118" s="192"/>
      <c r="LB118" s="192"/>
      <c r="LC118" s="192"/>
      <c r="LD118" s="192"/>
      <c r="LE118" s="192"/>
      <c r="LF118" s="192"/>
      <c r="LG118" s="192"/>
      <c r="LH118" s="192"/>
      <c r="LI118" s="192"/>
      <c r="LJ118" s="192"/>
      <c r="LK118" s="192"/>
      <c r="LL118" s="192"/>
      <c r="LM118" s="192"/>
      <c r="LN118" s="192"/>
      <c r="LO118" s="192"/>
      <c r="LP118" s="192"/>
      <c r="LQ118" s="192"/>
      <c r="LR118" s="192"/>
      <c r="LS118" s="192"/>
      <c r="LT118" s="192"/>
      <c r="LU118" s="192"/>
      <c r="LV118" s="192"/>
      <c r="LW118" s="192"/>
      <c r="LX118" s="192"/>
      <c r="LY118" s="192"/>
      <c r="LZ118" s="192"/>
      <c r="MA118" s="192"/>
      <c r="MB118" s="192"/>
      <c r="MC118" s="192"/>
      <c r="MD118" s="192"/>
      <c r="ME118" s="192"/>
      <c r="MF118" s="192"/>
      <c r="MG118" s="192"/>
      <c r="MH118" s="192"/>
      <c r="MI118" s="192"/>
      <c r="MJ118" s="192"/>
      <c r="MK118" s="192"/>
      <c r="ML118" s="192"/>
      <c r="MM118" s="192"/>
      <c r="MN118" s="192"/>
      <c r="MO118" s="192"/>
      <c r="MP118" s="191"/>
      <c r="MQ118" s="191"/>
      <c r="MR118" s="191"/>
      <c r="MS118" s="191"/>
      <c r="MT118" s="191"/>
      <c r="MU118" s="191"/>
      <c r="MV118" s="191"/>
      <c r="MW118" s="191"/>
      <c r="MX118" s="191"/>
      <c r="MY118" s="272"/>
      <c r="MZ118" s="191"/>
      <c r="NA118" s="191"/>
      <c r="NB118" s="200"/>
      <c r="NC118" s="200"/>
      <c r="ND118" s="200"/>
      <c r="NE118" s="200"/>
      <c r="NF118" s="201"/>
      <c r="NG118" s="201"/>
      <c r="NH118" s="201"/>
      <c r="NI118" s="201"/>
      <c r="NJ118" s="201"/>
      <c r="NK118" s="201"/>
      <c r="NL118" s="201"/>
      <c r="NM118" s="201"/>
      <c r="OD118" s="202"/>
      <c r="OE118" s="202"/>
      <c r="OF118" s="202"/>
      <c r="OG118" s="202"/>
      <c r="OH118" s="202"/>
      <c r="OI118" s="202"/>
      <c r="OJ118" s="196"/>
      <c r="OK118" s="194"/>
      <c r="OL118" s="193"/>
      <c r="OM118" s="328"/>
      <c r="ON118" s="194"/>
      <c r="OO118" s="192"/>
      <c r="OP118" s="289"/>
      <c r="OQ118" s="192"/>
      <c r="OR118" s="261"/>
      <c r="OS118" s="196"/>
      <c r="OT118" s="194"/>
      <c r="OU118" s="193"/>
      <c r="OV118" s="328"/>
      <c r="OW118" s="194"/>
      <c r="OX118" s="192"/>
      <c r="OY118" s="192"/>
      <c r="OZ118" s="192"/>
      <c r="PA118" s="261"/>
      <c r="PB118" s="63"/>
      <c r="PC118" s="338"/>
      <c r="PD118" s="315"/>
      <c r="PE118" s="14"/>
      <c r="PF118" s="14"/>
      <c r="PG118" s="45"/>
      <c r="PH118" s="14"/>
      <c r="PI118" s="337"/>
      <c r="PJ118" s="63"/>
      <c r="PK118" s="48"/>
      <c r="PL118" s="48"/>
      <c r="PM118" s="192"/>
      <c r="PN118" s="192"/>
      <c r="PO118" s="192"/>
      <c r="PP118" s="192"/>
      <c r="PQ118" s="192"/>
      <c r="PR118" s="192"/>
      <c r="PS118" s="192"/>
      <c r="PT118" s="192"/>
      <c r="PU118" s="192"/>
      <c r="PV118" s="300"/>
      <c r="QA118" s="193"/>
      <c r="QB118" s="192"/>
      <c r="QC118" s="192"/>
      <c r="QD118" s="192"/>
      <c r="QF118" s="193">
        <f>QF113-QA113</f>
        <v>117893.05226054791</v>
      </c>
      <c r="QH118" s="193">
        <f>QH113-QB113</f>
        <v>4742.010826072561</v>
      </c>
      <c r="QR118" s="448">
        <f>QF118+QH118</f>
        <v>122635.06308662047</v>
      </c>
      <c r="QU118" s="192"/>
    </row>
    <row r="119" spans="1:463" s="22" customFormat="1" ht="20.45" x14ac:dyDescent="0.3">
      <c r="A119" s="336"/>
      <c r="G119" s="276"/>
      <c r="GS119" s="203"/>
      <c r="GT119" s="204"/>
      <c r="GU119" s="205"/>
      <c r="GV119" s="205"/>
      <c r="GW119" s="205"/>
      <c r="GX119" s="205"/>
      <c r="GY119" s="206"/>
      <c r="GZ119" s="207"/>
      <c r="HA119" s="207"/>
      <c r="HB119" s="207"/>
      <c r="HC119" s="207"/>
      <c r="HD119" s="207"/>
      <c r="HE119" s="206"/>
      <c r="HF119" s="207"/>
      <c r="HG119" s="207"/>
      <c r="HH119" s="207"/>
      <c r="HI119" s="207"/>
      <c r="HJ119" s="207"/>
      <c r="HK119" s="208"/>
      <c r="HL119" s="207"/>
      <c r="HM119" s="207"/>
      <c r="HN119" s="207"/>
      <c r="HO119" s="207"/>
      <c r="HP119" s="207"/>
      <c r="HQ119" s="207"/>
      <c r="HR119" s="205"/>
      <c r="HS119" s="205"/>
      <c r="HT119" s="205"/>
      <c r="HU119" s="205"/>
      <c r="HV119" s="205"/>
      <c r="HW119" s="205"/>
      <c r="HX119" s="205"/>
      <c r="HY119" s="205"/>
      <c r="HZ119" s="205"/>
      <c r="IA119" s="205"/>
      <c r="IB119" s="205"/>
      <c r="IC119" s="205"/>
      <c r="ID119" s="205"/>
      <c r="IE119" s="205"/>
      <c r="IF119" s="205"/>
      <c r="IG119" s="205"/>
      <c r="IH119" s="205"/>
      <c r="II119" s="205"/>
      <c r="IJ119" s="205"/>
      <c r="IK119" s="205"/>
      <c r="IL119" s="205"/>
      <c r="IM119" s="205"/>
      <c r="IN119" s="205"/>
      <c r="IO119" s="205"/>
      <c r="IP119" s="205"/>
      <c r="IQ119" s="205"/>
      <c r="IR119" s="205"/>
      <c r="IS119" s="205"/>
      <c r="IT119" s="205"/>
      <c r="IU119" s="205"/>
      <c r="IV119" s="205"/>
      <c r="IW119" s="205"/>
      <c r="IX119" s="205"/>
      <c r="IY119" s="205"/>
      <c r="IZ119" s="205"/>
      <c r="JA119" s="205"/>
      <c r="JB119" s="205"/>
      <c r="JC119" s="205"/>
      <c r="JD119" s="205"/>
      <c r="JE119" s="205"/>
      <c r="JF119" s="205"/>
      <c r="JG119" s="205"/>
      <c r="JH119" s="205"/>
      <c r="JI119" s="205"/>
      <c r="JJ119" s="205"/>
      <c r="JK119" s="205"/>
      <c r="JL119" s="205"/>
      <c r="JM119" s="205"/>
      <c r="JN119" s="205"/>
      <c r="JO119" s="205"/>
      <c r="JP119" s="205"/>
      <c r="JQ119" s="205"/>
      <c r="JR119" s="205"/>
      <c r="JS119" s="205"/>
      <c r="JT119" s="205"/>
      <c r="JU119" s="205"/>
      <c r="JV119" s="205"/>
      <c r="JW119" s="205"/>
      <c r="JX119" s="205"/>
      <c r="JY119" s="205"/>
      <c r="JZ119" s="205"/>
      <c r="KA119" s="205"/>
      <c r="KB119" s="205"/>
      <c r="KC119" s="205"/>
      <c r="KD119" s="205"/>
      <c r="KE119" s="205"/>
      <c r="KF119" s="205"/>
      <c r="KG119" s="205"/>
      <c r="KH119" s="205"/>
      <c r="KI119" s="205"/>
      <c r="KJ119" s="205"/>
      <c r="KK119" s="205"/>
      <c r="KL119" s="205"/>
      <c r="KM119" s="205"/>
      <c r="KN119" s="205"/>
      <c r="KO119" s="205"/>
      <c r="KP119" s="205"/>
      <c r="KQ119" s="205"/>
      <c r="KR119" s="205"/>
      <c r="KS119" s="205"/>
      <c r="KT119" s="205"/>
      <c r="KU119" s="205"/>
      <c r="KV119" s="205"/>
      <c r="KW119" s="205"/>
      <c r="KX119" s="205"/>
      <c r="KY119" s="205"/>
      <c r="KZ119" s="205"/>
      <c r="LA119" s="205"/>
      <c r="LB119" s="205"/>
      <c r="LC119" s="205"/>
      <c r="LD119" s="205"/>
      <c r="LE119" s="205"/>
      <c r="LF119" s="205"/>
      <c r="LG119" s="205"/>
      <c r="LH119" s="205"/>
      <c r="LI119" s="205"/>
      <c r="LJ119" s="205"/>
      <c r="LK119" s="205"/>
      <c r="LL119" s="205"/>
      <c r="LM119" s="205"/>
      <c r="LN119" s="205"/>
      <c r="LO119" s="205"/>
      <c r="LP119" s="205"/>
      <c r="LQ119" s="205"/>
      <c r="LR119" s="205"/>
      <c r="LS119" s="205"/>
      <c r="LT119" s="205"/>
      <c r="LU119" s="205"/>
      <c r="LV119" s="205"/>
      <c r="LW119" s="205"/>
      <c r="LX119" s="205"/>
      <c r="LY119" s="205"/>
      <c r="LZ119" s="205"/>
      <c r="MA119" s="205"/>
      <c r="MB119" s="205"/>
      <c r="MC119" s="205"/>
      <c r="MD119" s="205"/>
      <c r="ME119" s="205"/>
      <c r="MF119" s="205"/>
      <c r="MG119" s="205"/>
      <c r="MH119" s="205"/>
      <c r="MI119" s="205"/>
      <c r="MJ119" s="205"/>
      <c r="MK119" s="205"/>
      <c r="ML119" s="205"/>
      <c r="MM119" s="205"/>
      <c r="MN119" s="205"/>
      <c r="MO119" s="205"/>
      <c r="MQ119" s="205"/>
      <c r="MR119" s="205"/>
      <c r="MT119" s="205"/>
      <c r="MU119" s="205"/>
      <c r="MV119" s="205"/>
      <c r="MW119" s="205"/>
      <c r="MX119" s="191"/>
      <c r="MY119" s="272"/>
      <c r="MZ119" s="191"/>
      <c r="NA119" s="191"/>
      <c r="NB119" s="200"/>
      <c r="NC119" s="200"/>
      <c r="ND119" s="200"/>
      <c r="NE119" s="200"/>
      <c r="NF119" s="201"/>
      <c r="NG119" s="201"/>
      <c r="NH119" s="201"/>
      <c r="NI119" s="201"/>
      <c r="NJ119" s="201"/>
      <c r="NK119" s="201"/>
      <c r="NL119" s="201"/>
      <c r="NM119" s="201"/>
      <c r="NO119" s="209"/>
      <c r="OD119" s="202"/>
      <c r="OE119" s="202"/>
      <c r="OF119" s="202"/>
      <c r="OG119" s="202"/>
      <c r="OH119" s="202"/>
      <c r="OI119" s="202"/>
      <c r="OJ119" s="196"/>
      <c r="OK119" s="194"/>
      <c r="OL119" s="193"/>
      <c r="OM119" s="328"/>
      <c r="ON119" s="194"/>
      <c r="OO119" s="192"/>
      <c r="OP119" s="289"/>
      <c r="OQ119" s="192"/>
      <c r="OR119" s="261"/>
      <c r="OS119" s="196"/>
      <c r="OT119" s="194"/>
      <c r="OU119" s="193"/>
      <c r="OV119" s="328"/>
      <c r="OW119" s="194"/>
      <c r="OX119" s="192"/>
      <c r="OY119" s="192"/>
      <c r="OZ119" s="192"/>
      <c r="PA119" s="261"/>
      <c r="PB119" s="5"/>
      <c r="PC119" s="303"/>
      <c r="PD119" s="263"/>
      <c r="PE119" s="5"/>
      <c r="PF119" s="5"/>
      <c r="PG119" s="5"/>
      <c r="PH119" s="5"/>
      <c r="PI119" s="279"/>
      <c r="PJ119" s="279"/>
      <c r="PK119" s="5"/>
      <c r="PL119" s="5"/>
      <c r="PM119" s="192"/>
      <c r="PN119" s="192"/>
      <c r="PO119" s="192"/>
      <c r="PP119" s="192"/>
      <c r="PQ119" s="192"/>
      <c r="PR119" s="192"/>
      <c r="PS119" s="192"/>
      <c r="PT119" s="192"/>
      <c r="PU119" s="192"/>
      <c r="PV119" s="300"/>
      <c r="QA119" s="193"/>
      <c r="QB119" s="192"/>
      <c r="QC119" s="192"/>
      <c r="QD119" s="192"/>
      <c r="QF119" s="193"/>
      <c r="QH119" s="193"/>
      <c r="QR119" s="445">
        <f>QR118-QR113</f>
        <v>7.6699611958465539</v>
      </c>
      <c r="QU119" s="192"/>
    </row>
    <row r="120" spans="1:463" s="217" customFormat="1" ht="15.05" x14ac:dyDescent="0.3">
      <c r="A120" s="457"/>
      <c r="B120" s="210"/>
      <c r="C120" s="210"/>
      <c r="D120" s="211"/>
      <c r="E120" s="211"/>
      <c r="F120" s="211"/>
      <c r="G120" s="312"/>
      <c r="H120" s="211"/>
      <c r="I120" s="211"/>
      <c r="J120" s="211"/>
      <c r="K120" s="211"/>
      <c r="L120" s="211"/>
      <c r="M120" s="211"/>
      <c r="N120" s="210"/>
      <c r="O120" s="210"/>
      <c r="P120" s="210"/>
      <c r="Q120" s="210"/>
      <c r="R120" s="210"/>
      <c r="S120" s="210"/>
      <c r="T120" s="210"/>
      <c r="U120" s="210"/>
      <c r="V120" s="210"/>
      <c r="W120" s="210"/>
      <c r="X120" s="210"/>
      <c r="Y120" s="210"/>
      <c r="Z120" s="210"/>
      <c r="AA120" s="210"/>
      <c r="AB120" s="210"/>
      <c r="AC120" s="210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12"/>
      <c r="AV120" s="203"/>
      <c r="AW120" s="203"/>
      <c r="AX120" s="203"/>
      <c r="AY120" s="203"/>
      <c r="AZ120" s="203"/>
      <c r="BA120" s="213"/>
      <c r="BB120" s="203"/>
      <c r="BC120" s="203"/>
      <c r="BD120" s="212"/>
      <c r="BE120" s="212"/>
      <c r="BF120" s="203"/>
      <c r="BG120" s="212"/>
      <c r="BH120" s="212"/>
      <c r="BI120" s="203"/>
      <c r="BJ120" s="212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12"/>
      <c r="CB120" s="212"/>
      <c r="CC120" s="203"/>
      <c r="CD120" s="203"/>
      <c r="CE120" s="203"/>
      <c r="CF120" s="203"/>
      <c r="CG120" s="212"/>
      <c r="CH120" s="212"/>
      <c r="CI120" s="203"/>
      <c r="CJ120" s="203"/>
      <c r="CK120" s="203"/>
      <c r="CL120" s="203"/>
      <c r="CM120" s="203"/>
      <c r="CN120" s="203"/>
      <c r="CO120" s="212"/>
      <c r="CP120" s="203"/>
      <c r="CQ120" s="212"/>
      <c r="CR120" s="203"/>
      <c r="CS120" s="203"/>
      <c r="CT120" s="212"/>
      <c r="CU120" s="203"/>
      <c r="CV120" s="203"/>
      <c r="CW120" s="203"/>
      <c r="CX120" s="203"/>
      <c r="CY120" s="203"/>
      <c r="CZ120" s="203"/>
      <c r="DA120" s="203"/>
      <c r="DB120" s="203"/>
      <c r="DC120" s="203"/>
      <c r="DD120" s="203"/>
      <c r="DE120" s="203"/>
      <c r="DF120" s="203"/>
      <c r="DG120" s="203"/>
      <c r="DH120" s="203"/>
      <c r="DI120" s="203"/>
      <c r="DJ120" s="203"/>
      <c r="DK120" s="203"/>
      <c r="DL120" s="203"/>
      <c r="DM120" s="203"/>
      <c r="DN120" s="203"/>
      <c r="DO120" s="203"/>
      <c r="DP120" s="203"/>
      <c r="DQ120" s="203"/>
      <c r="DR120" s="203"/>
      <c r="DS120" s="203"/>
      <c r="DT120" s="203"/>
      <c r="DU120" s="203"/>
      <c r="DV120" s="203"/>
      <c r="DW120" s="203"/>
      <c r="DX120" s="203"/>
      <c r="DY120" s="203"/>
      <c r="DZ120" s="203"/>
      <c r="EA120" s="203"/>
      <c r="EB120" s="203"/>
      <c r="EC120" s="203"/>
      <c r="ED120" s="203"/>
      <c r="EE120" s="203"/>
      <c r="EF120" s="203"/>
      <c r="EG120" s="203"/>
      <c r="EH120" s="203"/>
      <c r="EI120" s="203"/>
      <c r="EJ120" s="203"/>
      <c r="EK120" s="203"/>
      <c r="EL120" s="203"/>
      <c r="EM120" s="203"/>
      <c r="EN120" s="203"/>
      <c r="EO120" s="203"/>
      <c r="EP120" s="203"/>
      <c r="EQ120" s="203"/>
      <c r="ER120" s="203"/>
      <c r="ES120" s="203"/>
      <c r="ET120" s="203"/>
      <c r="EU120" s="203"/>
      <c r="EV120" s="203"/>
      <c r="EW120" s="203"/>
      <c r="EX120" s="203"/>
      <c r="EY120" s="203"/>
      <c r="EZ120" s="203"/>
      <c r="FA120" s="203"/>
      <c r="FB120" s="203"/>
      <c r="FC120" s="203"/>
      <c r="FD120" s="203"/>
      <c r="FE120" s="203"/>
      <c r="FF120" s="203"/>
      <c r="FG120" s="203"/>
      <c r="FH120" s="203"/>
      <c r="FI120" s="203"/>
      <c r="FJ120" s="203"/>
      <c r="FK120" s="203"/>
      <c r="FL120" s="203"/>
      <c r="FM120" s="203"/>
      <c r="FN120" s="203"/>
      <c r="FO120" s="203"/>
      <c r="FP120" s="203"/>
      <c r="FQ120" s="203"/>
      <c r="FR120" s="203"/>
      <c r="FS120" s="203"/>
      <c r="FT120" s="203"/>
      <c r="FU120" s="203"/>
      <c r="FV120" s="203"/>
      <c r="FW120" s="203"/>
      <c r="FX120" s="203"/>
      <c r="FY120" s="203"/>
      <c r="FZ120" s="203"/>
      <c r="GA120" s="203"/>
      <c r="GB120" s="203"/>
      <c r="GC120" s="203"/>
      <c r="GD120" s="203"/>
      <c r="GE120" s="203"/>
      <c r="GF120" s="203"/>
      <c r="GG120" s="212"/>
      <c r="GH120" s="212"/>
      <c r="GI120" s="203"/>
      <c r="GJ120" s="212"/>
      <c r="GK120" s="212"/>
      <c r="GL120" s="203"/>
      <c r="GM120" s="203"/>
      <c r="GN120" s="203"/>
      <c r="GO120" s="203"/>
      <c r="GP120" s="203"/>
      <c r="GQ120" s="22"/>
      <c r="GR120" s="203"/>
      <c r="GS120" s="214"/>
      <c r="GT120" s="214"/>
      <c r="GU120" s="215"/>
      <c r="GV120" s="215"/>
      <c r="GW120" s="215"/>
      <c r="GX120" s="215"/>
      <c r="GY120" s="216"/>
      <c r="HE120" s="64"/>
      <c r="HK120" s="218"/>
      <c r="HR120" s="215"/>
      <c r="HS120" s="215"/>
      <c r="HT120" s="215"/>
      <c r="HU120" s="215"/>
      <c r="HV120" s="215"/>
      <c r="HW120" s="215"/>
      <c r="HX120" s="215"/>
      <c r="HY120" s="215"/>
      <c r="HZ120" s="215"/>
      <c r="IA120" s="215"/>
      <c r="IB120" s="215"/>
      <c r="IC120" s="215"/>
      <c r="ID120" s="215"/>
      <c r="IE120" s="215"/>
      <c r="IF120" s="215"/>
      <c r="IG120" s="215"/>
      <c r="IH120" s="215"/>
      <c r="II120" s="215"/>
      <c r="IJ120" s="215"/>
      <c r="IK120" s="215"/>
      <c r="IL120" s="215"/>
      <c r="IM120" s="215"/>
      <c r="IN120" s="215"/>
      <c r="IO120" s="215"/>
      <c r="IP120" s="215"/>
      <c r="IQ120" s="215"/>
      <c r="IR120" s="215"/>
      <c r="IS120" s="215"/>
      <c r="IT120" s="215"/>
      <c r="IU120" s="215"/>
      <c r="IV120" s="215"/>
      <c r="IW120" s="215"/>
      <c r="IX120" s="215"/>
      <c r="IY120" s="215"/>
      <c r="IZ120" s="215"/>
      <c r="JA120" s="215"/>
      <c r="JB120" s="215"/>
      <c r="JC120" s="215"/>
      <c r="JD120" s="215"/>
      <c r="JE120" s="215"/>
      <c r="JF120" s="215"/>
      <c r="JG120" s="215"/>
      <c r="JH120" s="215"/>
      <c r="JI120" s="215"/>
      <c r="JJ120" s="215"/>
      <c r="JK120" s="215"/>
      <c r="JL120" s="215"/>
      <c r="JM120" s="215"/>
      <c r="JN120" s="215"/>
      <c r="JO120" s="215"/>
      <c r="JP120" s="215"/>
      <c r="JQ120" s="215"/>
      <c r="JR120" s="215"/>
      <c r="JS120" s="215"/>
      <c r="JT120" s="215"/>
      <c r="JU120" s="215"/>
      <c r="JV120" s="215"/>
      <c r="JW120" s="215"/>
      <c r="JX120" s="215"/>
      <c r="JY120" s="215"/>
      <c r="JZ120" s="215"/>
      <c r="KA120" s="215"/>
      <c r="KB120" s="215"/>
      <c r="KC120" s="215"/>
      <c r="KD120" s="215"/>
      <c r="KE120" s="215"/>
      <c r="KF120" s="215"/>
      <c r="KG120" s="215"/>
      <c r="KH120" s="215"/>
      <c r="KI120" s="215"/>
      <c r="KJ120" s="215"/>
      <c r="KK120" s="215"/>
      <c r="KL120" s="215"/>
      <c r="KM120" s="215"/>
      <c r="KN120" s="215"/>
      <c r="KO120" s="215"/>
      <c r="KP120" s="215"/>
      <c r="KQ120" s="215"/>
      <c r="KR120" s="215"/>
      <c r="KS120" s="215"/>
      <c r="KT120" s="215"/>
      <c r="KU120" s="215"/>
      <c r="KV120" s="215"/>
      <c r="KW120" s="215"/>
      <c r="KX120" s="215"/>
      <c r="KY120" s="215"/>
      <c r="KZ120" s="215"/>
      <c r="LA120" s="215"/>
      <c r="LB120" s="215"/>
      <c r="LC120" s="215"/>
      <c r="LD120" s="215"/>
      <c r="LE120" s="215"/>
      <c r="LF120" s="215"/>
      <c r="LG120" s="215"/>
      <c r="LH120" s="215"/>
      <c r="LI120" s="215"/>
      <c r="LJ120" s="215"/>
      <c r="LK120" s="215"/>
      <c r="LL120" s="215"/>
      <c r="LM120" s="215"/>
      <c r="LN120" s="215"/>
      <c r="LO120" s="215"/>
      <c r="LP120" s="215"/>
      <c r="LQ120" s="215"/>
      <c r="LR120" s="215"/>
      <c r="LS120" s="215"/>
      <c r="LT120" s="215"/>
      <c r="LU120" s="215"/>
      <c r="LV120" s="215"/>
      <c r="LW120" s="215"/>
      <c r="LX120" s="215"/>
      <c r="LY120" s="215"/>
      <c r="LZ120" s="215"/>
      <c r="MA120" s="215"/>
      <c r="MB120" s="215"/>
      <c r="MC120" s="215"/>
      <c r="MD120" s="215"/>
      <c r="ME120" s="215"/>
      <c r="MF120" s="215"/>
      <c r="MG120" s="215"/>
      <c r="MH120" s="215"/>
      <c r="MI120" s="215"/>
      <c r="MJ120" s="215"/>
      <c r="MK120" s="215"/>
      <c r="ML120" s="215"/>
      <c r="MM120" s="215"/>
      <c r="MN120" s="215"/>
      <c r="MO120" s="215"/>
      <c r="MP120" s="191"/>
      <c r="MQ120" s="191"/>
      <c r="MR120" s="191"/>
      <c r="MS120" s="191"/>
      <c r="MT120" s="191"/>
      <c r="MU120" s="191"/>
      <c r="MV120" s="191"/>
      <c r="MW120" s="191"/>
      <c r="MX120" s="191"/>
      <c r="MY120" s="272"/>
      <c r="MZ120" s="191"/>
      <c r="NA120" s="191"/>
      <c r="NB120" s="200"/>
      <c r="NC120" s="200"/>
      <c r="ND120" s="200"/>
      <c r="NE120" s="200"/>
      <c r="NF120" s="219"/>
      <c r="NG120" s="219"/>
      <c r="NH120" s="219"/>
      <c r="NI120" s="219"/>
      <c r="NJ120" s="219"/>
      <c r="NK120" s="219"/>
      <c r="NL120" s="219"/>
      <c r="NM120" s="219"/>
      <c r="OJ120" s="241"/>
      <c r="OK120" s="214"/>
      <c r="OL120" s="220"/>
      <c r="OM120" s="329"/>
      <c r="ON120" s="214"/>
      <c r="OO120" s="215"/>
      <c r="OP120" s="290"/>
      <c r="OQ120" s="215"/>
      <c r="OR120" s="262"/>
      <c r="OS120" s="241"/>
      <c r="OT120" s="214"/>
      <c r="OU120" s="220"/>
      <c r="OV120" s="329"/>
      <c r="OW120" s="214"/>
      <c r="OX120" s="215"/>
      <c r="OY120" s="215"/>
      <c r="OZ120" s="215"/>
      <c r="PA120" s="262"/>
      <c r="PB120" s="215"/>
      <c r="PC120" s="306"/>
      <c r="PD120" s="266"/>
      <c r="PE120" s="215"/>
      <c r="PF120" s="215"/>
      <c r="PG120" s="215"/>
      <c r="PH120" s="215"/>
      <c r="PI120" s="295"/>
      <c r="PJ120" s="295"/>
      <c r="PK120" s="215"/>
      <c r="PL120" s="215"/>
      <c r="PM120" s="215"/>
      <c r="PN120" s="215"/>
      <c r="PO120" s="215"/>
      <c r="PP120" s="215"/>
      <c r="PQ120" s="215"/>
      <c r="PR120" s="215"/>
      <c r="PS120" s="215"/>
      <c r="PT120" s="215"/>
      <c r="PU120" s="215"/>
      <c r="PV120" s="301"/>
      <c r="QA120" s="220"/>
      <c r="QB120" s="215"/>
      <c r="QC120" s="215"/>
      <c r="QD120" s="215"/>
      <c r="QF120" s="220"/>
      <c r="QH120" s="220"/>
      <c r="QU120" s="215"/>
    </row>
    <row r="121" spans="1:463" s="22" customFormat="1" x14ac:dyDescent="0.3">
      <c r="A121" s="455"/>
      <c r="D121" s="192"/>
      <c r="E121" s="192"/>
      <c r="F121" s="192"/>
      <c r="G121" s="265"/>
      <c r="H121" s="192"/>
      <c r="I121" s="192"/>
      <c r="J121" s="192"/>
      <c r="K121" s="192"/>
      <c r="L121" s="192"/>
      <c r="M121" s="192"/>
      <c r="N121" s="217"/>
      <c r="O121" s="217"/>
      <c r="P121" s="217"/>
      <c r="Q121" s="217"/>
      <c r="R121" s="217"/>
      <c r="S121" s="217"/>
      <c r="T121" s="217"/>
      <c r="U121" s="217"/>
      <c r="V121" s="217"/>
      <c r="W121" s="217"/>
      <c r="X121" s="217"/>
      <c r="Y121" s="217"/>
      <c r="Z121" s="217"/>
      <c r="AA121" s="217"/>
      <c r="AB121" s="217"/>
      <c r="AC121" s="217"/>
      <c r="AD121" s="193"/>
      <c r="AE121" s="193"/>
      <c r="AF121" s="193"/>
      <c r="AG121" s="193"/>
      <c r="AH121" s="193"/>
      <c r="AI121" s="193"/>
      <c r="AJ121" s="193"/>
      <c r="AK121" s="193"/>
      <c r="AL121" s="193"/>
      <c r="AM121" s="193"/>
      <c r="AN121" s="194"/>
      <c r="AO121" s="193"/>
      <c r="AP121" s="193"/>
      <c r="AQ121" s="193"/>
      <c r="AR121" s="193"/>
      <c r="AS121" s="193"/>
      <c r="AT121" s="193"/>
      <c r="AU121" s="195"/>
      <c r="AV121" s="193"/>
      <c r="AW121" s="193"/>
      <c r="AX121" s="193"/>
      <c r="AY121" s="193"/>
      <c r="AZ121" s="194"/>
      <c r="BA121" s="196"/>
      <c r="BB121" s="193"/>
      <c r="BC121" s="193"/>
      <c r="BD121" s="195"/>
      <c r="BE121" s="195"/>
      <c r="BF121" s="193"/>
      <c r="BG121" s="195"/>
      <c r="BH121" s="195"/>
      <c r="BI121" s="193"/>
      <c r="BJ121" s="195"/>
      <c r="BK121" s="193"/>
      <c r="BL121" s="193"/>
      <c r="BM121" s="194"/>
      <c r="BN121" s="193"/>
      <c r="BO121" s="193"/>
      <c r="BP121" s="193"/>
      <c r="BQ121" s="193"/>
      <c r="BR121" s="193"/>
      <c r="BS121" s="193"/>
      <c r="BT121" s="193"/>
      <c r="BU121" s="193"/>
      <c r="BV121" s="193"/>
      <c r="BW121" s="193"/>
      <c r="BX121" s="194"/>
      <c r="BY121" s="193"/>
      <c r="BZ121" s="193"/>
      <c r="CA121" s="195"/>
      <c r="CB121" s="195"/>
      <c r="CC121" s="193"/>
      <c r="CD121" s="194"/>
      <c r="CE121" s="193"/>
      <c r="CF121" s="193"/>
      <c r="CG121" s="195"/>
      <c r="CH121" s="195"/>
      <c r="CI121" s="193"/>
      <c r="CJ121" s="194"/>
      <c r="CK121" s="194"/>
      <c r="CL121" s="194"/>
      <c r="CM121" s="194"/>
      <c r="CN121" s="194"/>
      <c r="CO121" s="197"/>
      <c r="CP121" s="194"/>
      <c r="CQ121" s="197"/>
      <c r="CR121" s="194"/>
      <c r="CS121" s="194"/>
      <c r="CT121" s="197"/>
      <c r="CU121" s="194"/>
      <c r="CV121" s="194"/>
      <c r="CW121" s="194"/>
      <c r="CX121" s="193"/>
      <c r="CY121" s="193"/>
      <c r="CZ121" s="193"/>
      <c r="DA121" s="193"/>
      <c r="DB121" s="193"/>
      <c r="DC121" s="194"/>
      <c r="DD121" s="193"/>
      <c r="DE121" s="193"/>
      <c r="DF121" s="193"/>
      <c r="DG121" s="193"/>
      <c r="DH121" s="193"/>
      <c r="DI121" s="194"/>
      <c r="DJ121" s="193"/>
      <c r="DK121" s="193"/>
      <c r="DL121" s="193"/>
      <c r="DM121" s="193"/>
      <c r="DN121" s="193"/>
      <c r="DO121" s="193"/>
      <c r="DP121" s="193"/>
      <c r="DQ121" s="193"/>
      <c r="DR121" s="193"/>
      <c r="DS121" s="193"/>
      <c r="DT121" s="194"/>
      <c r="DU121" s="193"/>
      <c r="DV121" s="193"/>
      <c r="DW121" s="193"/>
      <c r="DX121" s="193"/>
      <c r="DY121" s="193"/>
      <c r="DZ121" s="193"/>
      <c r="EA121" s="193"/>
      <c r="EB121" s="193"/>
      <c r="EC121" s="193"/>
      <c r="ED121" s="193"/>
      <c r="EE121" s="193"/>
      <c r="EF121" s="193"/>
      <c r="EG121" s="194"/>
      <c r="EH121" s="194"/>
      <c r="EI121" s="194"/>
      <c r="EJ121" s="194"/>
      <c r="EK121" s="194"/>
      <c r="EL121" s="194"/>
      <c r="EM121" s="194"/>
      <c r="EN121" s="194"/>
      <c r="EO121" s="194"/>
      <c r="EP121" s="194"/>
      <c r="EQ121" s="194"/>
      <c r="ER121" s="194"/>
      <c r="ES121" s="193"/>
      <c r="ET121" s="193"/>
      <c r="EU121" s="193"/>
      <c r="EV121" s="193"/>
      <c r="EW121" s="193"/>
      <c r="EX121" s="193"/>
      <c r="EY121" s="193"/>
      <c r="EZ121" s="193"/>
      <c r="FA121" s="193"/>
      <c r="FB121" s="193"/>
      <c r="FC121" s="194"/>
      <c r="FD121" s="193"/>
      <c r="FE121" s="193"/>
      <c r="FF121" s="193"/>
      <c r="FG121" s="193"/>
      <c r="FH121" s="193"/>
      <c r="FI121" s="194"/>
      <c r="FJ121" s="193"/>
      <c r="FK121" s="193"/>
      <c r="FL121" s="193"/>
      <c r="FM121" s="193"/>
      <c r="FN121" s="193"/>
      <c r="FO121" s="194"/>
      <c r="FP121" s="193"/>
      <c r="FQ121" s="193"/>
      <c r="FR121" s="193"/>
      <c r="FS121" s="193"/>
      <c r="FT121" s="193"/>
      <c r="FU121" s="194"/>
      <c r="FV121" s="220"/>
      <c r="FW121" s="220"/>
      <c r="FX121" s="220"/>
      <c r="FY121" s="220"/>
      <c r="FZ121" s="220"/>
      <c r="GA121" s="220"/>
      <c r="GB121" s="220"/>
      <c r="GC121" s="220"/>
      <c r="GD121" s="220"/>
      <c r="GE121" s="220"/>
      <c r="GF121" s="220"/>
      <c r="GG121" s="221"/>
      <c r="GH121" s="221"/>
      <c r="GI121" s="220"/>
      <c r="GJ121" s="221"/>
      <c r="GK121" s="221"/>
      <c r="GL121" s="220"/>
      <c r="GM121" s="214"/>
      <c r="GN121" s="214"/>
      <c r="GO121" s="214"/>
      <c r="GP121" s="214"/>
      <c r="GQ121" s="214"/>
      <c r="GR121" s="214"/>
      <c r="GS121" s="194"/>
      <c r="GT121" s="194"/>
      <c r="GU121" s="192"/>
      <c r="GV121" s="192"/>
      <c r="GW121" s="192"/>
      <c r="GX121" s="192"/>
      <c r="GY121" s="198"/>
      <c r="HE121" s="198"/>
      <c r="HK121" s="199"/>
      <c r="HR121" s="192"/>
      <c r="HS121" s="192"/>
      <c r="HT121" s="192"/>
      <c r="HU121" s="192"/>
      <c r="HV121" s="192"/>
      <c r="HW121" s="192"/>
      <c r="HX121" s="192"/>
      <c r="HY121" s="192"/>
      <c r="HZ121" s="192"/>
      <c r="IA121" s="192"/>
      <c r="IB121" s="192"/>
      <c r="IC121" s="192"/>
      <c r="ID121" s="192"/>
      <c r="IE121" s="192"/>
      <c r="IF121" s="192"/>
      <c r="IG121" s="192"/>
      <c r="IH121" s="192"/>
      <c r="II121" s="192"/>
      <c r="IJ121" s="192"/>
      <c r="IK121" s="192"/>
      <c r="IL121" s="192"/>
      <c r="IM121" s="192"/>
      <c r="IN121" s="192"/>
      <c r="IO121" s="192"/>
      <c r="IP121" s="192"/>
      <c r="IQ121" s="192"/>
      <c r="IR121" s="192"/>
      <c r="IS121" s="192"/>
      <c r="IT121" s="192"/>
      <c r="IU121" s="192"/>
      <c r="IV121" s="192"/>
      <c r="IW121" s="192"/>
      <c r="IX121" s="192"/>
      <c r="IY121" s="192"/>
      <c r="IZ121" s="192"/>
      <c r="JA121" s="192"/>
      <c r="JB121" s="192"/>
      <c r="JC121" s="192"/>
      <c r="JD121" s="192"/>
      <c r="JE121" s="192"/>
      <c r="JF121" s="192"/>
      <c r="JG121" s="192"/>
      <c r="JH121" s="192"/>
      <c r="JI121" s="192"/>
      <c r="JJ121" s="192"/>
      <c r="JK121" s="192"/>
      <c r="JL121" s="192"/>
      <c r="JM121" s="192"/>
      <c r="JN121" s="192"/>
      <c r="JO121" s="192"/>
      <c r="JP121" s="192"/>
      <c r="JQ121" s="192"/>
      <c r="JR121" s="192"/>
      <c r="JS121" s="192"/>
      <c r="JT121" s="192"/>
      <c r="JU121" s="192"/>
      <c r="JV121" s="192"/>
      <c r="JW121" s="192"/>
      <c r="JX121" s="192"/>
      <c r="JY121" s="192"/>
      <c r="JZ121" s="192"/>
      <c r="KA121" s="192"/>
      <c r="KB121" s="192"/>
      <c r="KC121" s="192"/>
      <c r="KD121" s="192"/>
      <c r="KE121" s="192"/>
      <c r="KF121" s="192"/>
      <c r="KG121" s="192"/>
      <c r="KH121" s="192"/>
      <c r="KI121" s="192"/>
      <c r="KJ121" s="192"/>
      <c r="KK121" s="192"/>
      <c r="KL121" s="192"/>
      <c r="KM121" s="192"/>
      <c r="KN121" s="192"/>
      <c r="KO121" s="192"/>
      <c r="KP121" s="192"/>
      <c r="KQ121" s="192"/>
      <c r="KR121" s="192"/>
      <c r="KS121" s="192"/>
      <c r="KT121" s="192"/>
      <c r="KU121" s="192"/>
      <c r="KV121" s="192"/>
      <c r="KW121" s="192"/>
      <c r="KX121" s="192"/>
      <c r="KY121" s="192"/>
      <c r="KZ121" s="192"/>
      <c r="LA121" s="192"/>
      <c r="LB121" s="192"/>
      <c r="LC121" s="192"/>
      <c r="LD121" s="192"/>
      <c r="LE121" s="192"/>
      <c r="LF121" s="192"/>
      <c r="LG121" s="192"/>
      <c r="LH121" s="192"/>
      <c r="LI121" s="192"/>
      <c r="LJ121" s="192"/>
      <c r="LK121" s="192"/>
      <c r="LL121" s="192"/>
      <c r="LM121" s="192"/>
      <c r="LN121" s="192"/>
      <c r="LO121" s="192"/>
      <c r="LP121" s="192"/>
      <c r="LQ121" s="192"/>
      <c r="LR121" s="192"/>
      <c r="LS121" s="192"/>
      <c r="LT121" s="192"/>
      <c r="LU121" s="192"/>
      <c r="LV121" s="192"/>
      <c r="LW121" s="192"/>
      <c r="LX121" s="192"/>
      <c r="LY121" s="192"/>
      <c r="LZ121" s="192"/>
      <c r="MA121" s="192"/>
      <c r="MB121" s="192"/>
      <c r="MC121" s="192"/>
      <c r="MD121" s="192"/>
      <c r="ME121" s="192"/>
      <c r="MF121" s="192"/>
      <c r="MG121" s="192"/>
      <c r="MH121" s="192"/>
      <c r="MI121" s="192"/>
      <c r="MJ121" s="192"/>
      <c r="MK121" s="192"/>
      <c r="ML121" s="192"/>
      <c r="MM121" s="192"/>
      <c r="MN121" s="192"/>
      <c r="MO121" s="192"/>
      <c r="MP121" s="191"/>
      <c r="MQ121" s="191"/>
      <c r="MR121" s="191"/>
      <c r="MS121" s="191"/>
      <c r="MT121" s="191"/>
      <c r="MU121" s="191"/>
      <c r="MV121" s="191"/>
      <c r="MW121" s="191"/>
      <c r="MX121" s="191"/>
      <c r="MY121" s="272"/>
      <c r="MZ121" s="191"/>
      <c r="NA121" s="191"/>
      <c r="NB121" s="200"/>
      <c r="NC121" s="200"/>
      <c r="ND121" s="200"/>
      <c r="NE121" s="200"/>
      <c r="NF121" s="201"/>
      <c r="NG121" s="201"/>
      <c r="NH121" s="201"/>
      <c r="NI121" s="201"/>
      <c r="NJ121" s="201"/>
      <c r="NK121" s="201"/>
      <c r="NL121" s="201"/>
      <c r="NM121" s="201"/>
      <c r="OD121" s="202"/>
      <c r="OE121" s="202"/>
      <c r="OF121" s="202"/>
      <c r="OG121" s="202"/>
      <c r="OH121" s="202"/>
      <c r="OI121" s="202"/>
      <c r="OJ121" s="196"/>
      <c r="OK121" s="194"/>
      <c r="OL121" s="193"/>
      <c r="OM121" s="328"/>
      <c r="ON121" s="194"/>
      <c r="OO121" s="192"/>
      <c r="OP121" s="289"/>
      <c r="OQ121" s="192"/>
      <c r="OR121" s="261"/>
      <c r="OS121" s="196"/>
      <c r="OT121" s="194"/>
      <c r="OU121" s="193"/>
      <c r="OV121" s="328"/>
      <c r="OW121" s="194"/>
      <c r="OX121" s="192"/>
      <c r="OY121" s="192"/>
      <c r="OZ121" s="192"/>
      <c r="PA121" s="261"/>
      <c r="PB121" s="192"/>
      <c r="PC121" s="305"/>
      <c r="PD121" s="265"/>
      <c r="PE121" s="192"/>
      <c r="PF121" s="192"/>
      <c r="PG121" s="192"/>
      <c r="PH121" s="192"/>
      <c r="PI121" s="294"/>
      <c r="PJ121" s="294"/>
      <c r="PK121" s="192"/>
      <c r="PL121" s="192"/>
      <c r="PM121" s="192"/>
      <c r="PN121" s="192"/>
      <c r="PO121" s="192"/>
      <c r="PP121" s="192"/>
      <c r="PQ121" s="192"/>
      <c r="PR121" s="192"/>
      <c r="PS121" s="192"/>
      <c r="PT121" s="192"/>
      <c r="PU121" s="192"/>
      <c r="PV121" s="300"/>
      <c r="QA121" s="193"/>
      <c r="QB121" s="192"/>
      <c r="QC121" s="192"/>
      <c r="QD121" s="192"/>
      <c r="QF121" s="193"/>
      <c r="QH121" s="193"/>
      <c r="QU121" s="192"/>
    </row>
    <row r="122" spans="1:463" s="22" customFormat="1" x14ac:dyDescent="0.3">
      <c r="A122" s="455"/>
      <c r="D122" s="192"/>
      <c r="E122" s="192"/>
      <c r="F122" s="192"/>
      <c r="G122" s="265"/>
      <c r="H122" s="192"/>
      <c r="I122" s="192"/>
      <c r="J122" s="192"/>
      <c r="K122" s="192"/>
      <c r="L122" s="192"/>
      <c r="M122" s="192"/>
      <c r="AD122" s="193"/>
      <c r="AE122" s="193"/>
      <c r="AF122" s="193"/>
      <c r="AG122" s="193"/>
      <c r="AH122" s="193"/>
      <c r="AI122" s="193"/>
      <c r="AJ122" s="193"/>
      <c r="AK122" s="193"/>
      <c r="AL122" s="193"/>
      <c r="AM122" s="193"/>
      <c r="AN122" s="194"/>
      <c r="AO122" s="193"/>
      <c r="AP122" s="193"/>
      <c r="AQ122" s="193"/>
      <c r="AR122" s="193"/>
      <c r="AS122" s="193"/>
      <c r="AT122" s="193"/>
      <c r="AU122" s="195"/>
      <c r="AV122" s="193"/>
      <c r="AW122" s="193"/>
      <c r="AX122" s="193"/>
      <c r="AY122" s="193"/>
      <c r="AZ122" s="194"/>
      <c r="BA122" s="196"/>
      <c r="BB122" s="193"/>
      <c r="BC122" s="193"/>
      <c r="BD122" s="195"/>
      <c r="BE122" s="195"/>
      <c r="BF122" s="193"/>
      <c r="BG122" s="195"/>
      <c r="BH122" s="195"/>
      <c r="BI122" s="193"/>
      <c r="BJ122" s="195"/>
      <c r="BK122" s="193"/>
      <c r="BL122" s="193"/>
      <c r="BM122" s="194"/>
      <c r="BN122" s="193"/>
      <c r="BO122" s="193"/>
      <c r="BP122" s="193"/>
      <c r="BQ122" s="193"/>
      <c r="BR122" s="193"/>
      <c r="BS122" s="193"/>
      <c r="BT122" s="193"/>
      <c r="BU122" s="193"/>
      <c r="BV122" s="193"/>
      <c r="BW122" s="193"/>
      <c r="BX122" s="194"/>
      <c r="BY122" s="193"/>
      <c r="BZ122" s="193"/>
      <c r="CA122" s="195"/>
      <c r="CB122" s="195"/>
      <c r="CC122" s="193"/>
      <c r="CD122" s="194"/>
      <c r="CE122" s="193"/>
      <c r="CF122" s="193"/>
      <c r="CG122" s="195"/>
      <c r="CH122" s="195"/>
      <c r="CI122" s="193"/>
      <c r="CJ122" s="194"/>
      <c r="CK122" s="194"/>
      <c r="CL122" s="194"/>
      <c r="CM122" s="194"/>
      <c r="CN122" s="194"/>
      <c r="CO122" s="197"/>
      <c r="CP122" s="194"/>
      <c r="CQ122" s="197"/>
      <c r="CR122" s="194"/>
      <c r="CS122" s="194"/>
      <c r="CT122" s="197"/>
      <c r="CU122" s="194"/>
      <c r="CV122" s="194"/>
      <c r="CW122" s="194"/>
      <c r="CX122" s="193"/>
      <c r="CY122" s="193"/>
      <c r="CZ122" s="193"/>
      <c r="DA122" s="193"/>
      <c r="DB122" s="193"/>
      <c r="DC122" s="194"/>
      <c r="DD122" s="193"/>
      <c r="DE122" s="193"/>
      <c r="DF122" s="193"/>
      <c r="DG122" s="193"/>
      <c r="DH122" s="193"/>
      <c r="DI122" s="194"/>
      <c r="DJ122" s="193"/>
      <c r="DK122" s="193"/>
      <c r="DL122" s="193"/>
      <c r="DM122" s="193"/>
      <c r="DN122" s="193"/>
      <c r="DO122" s="193"/>
      <c r="DP122" s="193"/>
      <c r="DQ122" s="193"/>
      <c r="DR122" s="193"/>
      <c r="DS122" s="193"/>
      <c r="DT122" s="194"/>
      <c r="DU122" s="193"/>
      <c r="DV122" s="193"/>
      <c r="DW122" s="193"/>
      <c r="DX122" s="193"/>
      <c r="DY122" s="193"/>
      <c r="DZ122" s="193"/>
      <c r="EA122" s="193"/>
      <c r="EB122" s="193"/>
      <c r="EC122" s="193"/>
      <c r="ED122" s="193"/>
      <c r="EE122" s="193"/>
      <c r="EF122" s="193"/>
      <c r="EG122" s="194"/>
      <c r="EH122" s="194"/>
      <c r="EI122" s="194"/>
      <c r="EJ122" s="194"/>
      <c r="EK122" s="194"/>
      <c r="EL122" s="194"/>
      <c r="EM122" s="194"/>
      <c r="EN122" s="194"/>
      <c r="EO122" s="194"/>
      <c r="EP122" s="194"/>
      <c r="EQ122" s="194"/>
      <c r="ER122" s="194"/>
      <c r="ES122" s="193"/>
      <c r="ET122" s="193"/>
      <c r="EU122" s="193"/>
      <c r="EV122" s="193"/>
      <c r="EW122" s="193"/>
      <c r="EX122" s="193"/>
      <c r="EY122" s="193"/>
      <c r="EZ122" s="193"/>
      <c r="FA122" s="193"/>
      <c r="FB122" s="193"/>
      <c r="FC122" s="194"/>
      <c r="FD122" s="193"/>
      <c r="FE122" s="193"/>
      <c r="FF122" s="193"/>
      <c r="FG122" s="193"/>
      <c r="FH122" s="193"/>
      <c r="FI122" s="194"/>
      <c r="FJ122" s="193"/>
      <c r="FK122" s="193"/>
      <c r="FL122" s="193"/>
      <c r="FM122" s="193"/>
      <c r="FN122" s="193"/>
      <c r="FO122" s="194"/>
      <c r="FP122" s="193"/>
      <c r="FQ122" s="193"/>
      <c r="FR122" s="193"/>
      <c r="FS122" s="193"/>
      <c r="FT122" s="193"/>
      <c r="FU122" s="194"/>
      <c r="FV122" s="193"/>
      <c r="FW122" s="193"/>
      <c r="FX122" s="193"/>
      <c r="FY122" s="193"/>
      <c r="FZ122" s="193"/>
      <c r="GA122" s="193"/>
      <c r="GB122" s="193"/>
      <c r="GC122" s="193"/>
      <c r="GD122" s="193"/>
      <c r="GE122" s="193"/>
      <c r="GF122" s="193"/>
      <c r="GG122" s="195"/>
      <c r="GH122" s="195"/>
      <c r="GI122" s="193"/>
      <c r="GJ122" s="195"/>
      <c r="GK122" s="195"/>
      <c r="GL122" s="193"/>
      <c r="GM122" s="194"/>
      <c r="GN122" s="194"/>
      <c r="GO122" s="194"/>
      <c r="GP122" s="194"/>
      <c r="GQ122" s="194"/>
      <c r="GR122" s="194"/>
      <c r="GS122" s="194"/>
      <c r="GT122" s="194"/>
      <c r="GU122" s="192"/>
      <c r="GV122" s="192"/>
      <c r="GW122" s="192"/>
      <c r="GX122" s="192"/>
      <c r="GY122" s="198"/>
      <c r="HE122" s="198"/>
      <c r="HK122" s="199"/>
      <c r="HR122" s="192"/>
      <c r="HS122" s="192"/>
      <c r="HT122" s="192"/>
      <c r="HU122" s="192"/>
      <c r="HV122" s="192"/>
      <c r="HW122" s="192"/>
      <c r="HX122" s="192"/>
      <c r="HY122" s="192"/>
      <c r="HZ122" s="192"/>
      <c r="IA122" s="192"/>
      <c r="IB122" s="192"/>
      <c r="IC122" s="192"/>
      <c r="ID122" s="192"/>
      <c r="IE122" s="192"/>
      <c r="IF122" s="192"/>
      <c r="IG122" s="192"/>
      <c r="IH122" s="192"/>
      <c r="II122" s="192"/>
      <c r="IJ122" s="192"/>
      <c r="IK122" s="192"/>
      <c r="IL122" s="192"/>
      <c r="IM122" s="192"/>
      <c r="IN122" s="192"/>
      <c r="IO122" s="192"/>
      <c r="IP122" s="192"/>
      <c r="IQ122" s="192"/>
      <c r="IR122" s="192"/>
      <c r="IS122" s="192"/>
      <c r="IT122" s="192"/>
      <c r="IU122" s="192"/>
      <c r="IV122" s="192"/>
      <c r="IW122" s="192"/>
      <c r="IX122" s="192"/>
      <c r="IY122" s="192"/>
      <c r="IZ122" s="192"/>
      <c r="JA122" s="192"/>
      <c r="JB122" s="192"/>
      <c r="JC122" s="192"/>
      <c r="JD122" s="192"/>
      <c r="JE122" s="192"/>
      <c r="JF122" s="192"/>
      <c r="JG122" s="192"/>
      <c r="JH122" s="192"/>
      <c r="JI122" s="192"/>
      <c r="JJ122" s="192"/>
      <c r="JK122" s="192"/>
      <c r="JL122" s="192"/>
      <c r="JM122" s="192"/>
      <c r="JN122" s="192"/>
      <c r="JO122" s="192"/>
      <c r="JP122" s="192"/>
      <c r="JQ122" s="192"/>
      <c r="JR122" s="192"/>
      <c r="JS122" s="192"/>
      <c r="JT122" s="192"/>
      <c r="JU122" s="192"/>
      <c r="JV122" s="192"/>
      <c r="JW122" s="192"/>
      <c r="JX122" s="192"/>
      <c r="JY122" s="192"/>
      <c r="JZ122" s="192"/>
      <c r="KA122" s="192"/>
      <c r="KB122" s="192"/>
      <c r="KC122" s="192"/>
      <c r="KD122" s="192"/>
      <c r="KE122" s="192"/>
      <c r="KF122" s="192"/>
      <c r="KG122" s="192"/>
      <c r="KH122" s="192"/>
      <c r="KI122" s="192"/>
      <c r="KJ122" s="192"/>
      <c r="KK122" s="192"/>
      <c r="KL122" s="192"/>
      <c r="KM122" s="192"/>
      <c r="KN122" s="192"/>
      <c r="KO122" s="192"/>
      <c r="KP122" s="192"/>
      <c r="KQ122" s="192"/>
      <c r="KR122" s="192"/>
      <c r="KS122" s="192"/>
      <c r="KT122" s="192"/>
      <c r="KU122" s="192"/>
      <c r="KV122" s="192"/>
      <c r="KW122" s="192"/>
      <c r="KX122" s="192"/>
      <c r="KY122" s="192"/>
      <c r="KZ122" s="192"/>
      <c r="LA122" s="192"/>
      <c r="LB122" s="192"/>
      <c r="LC122" s="192"/>
      <c r="LD122" s="192"/>
      <c r="LE122" s="192"/>
      <c r="LF122" s="192"/>
      <c r="LG122" s="192"/>
      <c r="LH122" s="192"/>
      <c r="LI122" s="192"/>
      <c r="LJ122" s="192"/>
      <c r="LK122" s="192"/>
      <c r="LL122" s="192"/>
      <c r="LM122" s="192"/>
      <c r="LN122" s="192"/>
      <c r="LO122" s="192"/>
      <c r="LP122" s="192"/>
      <c r="LQ122" s="192"/>
      <c r="LR122" s="192"/>
      <c r="LS122" s="192"/>
      <c r="LT122" s="192"/>
      <c r="LU122" s="192"/>
      <c r="LV122" s="192"/>
      <c r="LW122" s="192"/>
      <c r="LX122" s="192"/>
      <c r="LY122" s="192"/>
      <c r="LZ122" s="192"/>
      <c r="MA122" s="192"/>
      <c r="MB122" s="192"/>
      <c r="MC122" s="192"/>
      <c r="MD122" s="192"/>
      <c r="ME122" s="192"/>
      <c r="MF122" s="192"/>
      <c r="MG122" s="192"/>
      <c r="MH122" s="192"/>
      <c r="MI122" s="192"/>
      <c r="MJ122" s="192"/>
      <c r="MK122" s="192"/>
      <c r="ML122" s="192"/>
      <c r="MM122" s="192"/>
      <c r="MN122" s="192"/>
      <c r="MO122" s="192"/>
      <c r="MP122" s="191"/>
      <c r="MQ122" s="191"/>
      <c r="MR122" s="191"/>
      <c r="MS122" s="191"/>
      <c r="MT122" s="191"/>
      <c r="MU122" s="191"/>
      <c r="MV122" s="191"/>
      <c r="MW122" s="191"/>
      <c r="MX122" s="191"/>
      <c r="MY122" s="272"/>
      <c r="MZ122" s="191"/>
      <c r="NA122" s="191"/>
      <c r="NB122" s="200"/>
      <c r="NC122" s="200"/>
      <c r="ND122" s="200"/>
      <c r="NE122" s="200"/>
      <c r="NF122" s="201"/>
      <c r="NG122" s="201"/>
      <c r="NH122" s="201"/>
      <c r="NI122" s="201"/>
      <c r="NJ122" s="201"/>
      <c r="NK122" s="201"/>
      <c r="NL122" s="201"/>
      <c r="NM122" s="201"/>
      <c r="OD122" s="202"/>
      <c r="OE122" s="202"/>
      <c r="OF122" s="202"/>
      <c r="OG122" s="202"/>
      <c r="OH122" s="202"/>
      <c r="OI122" s="202"/>
      <c r="OJ122" s="196"/>
      <c r="OK122" s="194"/>
      <c r="OL122" s="193"/>
      <c r="OM122" s="328"/>
      <c r="ON122" s="194"/>
      <c r="OO122" s="192"/>
      <c r="OP122" s="289"/>
      <c r="OQ122" s="192"/>
      <c r="OR122" s="261"/>
      <c r="OS122" s="196"/>
      <c r="OT122" s="194"/>
      <c r="OU122" s="193"/>
      <c r="OV122" s="328"/>
      <c r="OW122" s="194"/>
      <c r="OX122" s="192"/>
      <c r="OY122" s="192"/>
      <c r="OZ122" s="192"/>
      <c r="PA122" s="261"/>
      <c r="PB122" s="192"/>
      <c r="PC122" s="305"/>
      <c r="PD122" s="265"/>
      <c r="PE122" s="192"/>
      <c r="PF122" s="192"/>
      <c r="PG122" s="192"/>
      <c r="PH122" s="192"/>
      <c r="PI122" s="294"/>
      <c r="PJ122" s="294"/>
      <c r="PK122" s="192"/>
      <c r="PL122" s="192"/>
      <c r="PM122" s="192"/>
      <c r="PN122" s="192"/>
      <c r="PO122" s="192"/>
      <c r="PP122" s="192"/>
      <c r="PQ122" s="192"/>
      <c r="PR122" s="192"/>
      <c r="PS122" s="192"/>
      <c r="PT122" s="192"/>
      <c r="PU122" s="192"/>
      <c r="PV122" s="300"/>
      <c r="QA122" s="193"/>
      <c r="QB122" s="192"/>
      <c r="QC122" s="192"/>
      <c r="QD122" s="192"/>
      <c r="QF122" s="193"/>
      <c r="QH122" s="193"/>
      <c r="QU122" s="192"/>
    </row>
    <row r="123" spans="1:463" s="22" customFormat="1" x14ac:dyDescent="0.3">
      <c r="A123" s="458"/>
      <c r="D123" s="192"/>
      <c r="E123" s="192"/>
      <c r="F123" s="192"/>
      <c r="G123" s="265"/>
      <c r="H123" s="192"/>
      <c r="I123" s="192"/>
      <c r="J123" s="192"/>
      <c r="K123" s="192"/>
      <c r="L123" s="192"/>
      <c r="M123" s="192"/>
      <c r="AD123" s="193"/>
      <c r="AE123" s="193"/>
      <c r="AF123" s="193"/>
      <c r="AG123" s="193"/>
      <c r="AH123" s="193"/>
      <c r="AI123" s="193"/>
      <c r="AJ123" s="193"/>
      <c r="AK123" s="193"/>
      <c r="AL123" s="193"/>
      <c r="AM123" s="193"/>
      <c r="AN123" s="194"/>
      <c r="AO123" s="193"/>
      <c r="AP123" s="193"/>
      <c r="AQ123" s="193"/>
      <c r="AR123" s="193"/>
      <c r="AS123" s="193"/>
      <c r="AT123" s="193"/>
      <c r="AU123" s="195"/>
      <c r="AV123" s="193"/>
      <c r="AW123" s="193"/>
      <c r="AX123" s="193"/>
      <c r="AY123" s="193"/>
      <c r="AZ123" s="194"/>
      <c r="BA123" s="196"/>
      <c r="BB123" s="193"/>
      <c r="BC123" s="193"/>
      <c r="BD123" s="195"/>
      <c r="BE123" s="195"/>
      <c r="BF123" s="193"/>
      <c r="BG123" s="195"/>
      <c r="BH123" s="195"/>
      <c r="BI123" s="193"/>
      <c r="BJ123" s="195"/>
      <c r="BK123" s="193"/>
      <c r="BL123" s="193"/>
      <c r="BM123" s="194"/>
      <c r="BN123" s="193"/>
      <c r="BO123" s="193"/>
      <c r="BP123" s="193"/>
      <c r="BQ123" s="193"/>
      <c r="BR123" s="193"/>
      <c r="BS123" s="193"/>
      <c r="BT123" s="193"/>
      <c r="BU123" s="193"/>
      <c r="BV123" s="193"/>
      <c r="BW123" s="193"/>
      <c r="BX123" s="194"/>
      <c r="BY123" s="193"/>
      <c r="BZ123" s="193"/>
      <c r="CA123" s="195"/>
      <c r="CB123" s="195"/>
      <c r="CC123" s="193"/>
      <c r="CD123" s="194"/>
      <c r="CE123" s="193"/>
      <c r="CF123" s="193"/>
      <c r="CG123" s="195"/>
      <c r="CH123" s="195"/>
      <c r="CI123" s="193"/>
      <c r="CJ123" s="194"/>
      <c r="CK123" s="194"/>
      <c r="CL123" s="194"/>
      <c r="CM123" s="194"/>
      <c r="CN123" s="194"/>
      <c r="CO123" s="197"/>
      <c r="CP123" s="194"/>
      <c r="CQ123" s="197"/>
      <c r="CR123" s="194"/>
      <c r="CS123" s="194"/>
      <c r="CT123" s="197"/>
      <c r="CU123" s="194"/>
      <c r="CV123" s="194"/>
      <c r="CW123" s="194"/>
      <c r="CX123" s="193"/>
      <c r="CY123" s="193"/>
      <c r="CZ123" s="193"/>
      <c r="DA123" s="193"/>
      <c r="DB123" s="193"/>
      <c r="DC123" s="194"/>
      <c r="DD123" s="193"/>
      <c r="DE123" s="193"/>
      <c r="DF123" s="193"/>
      <c r="DG123" s="193"/>
      <c r="DH123" s="193"/>
      <c r="DI123" s="194"/>
      <c r="DJ123" s="193"/>
      <c r="DK123" s="193"/>
      <c r="DL123" s="193"/>
      <c r="DM123" s="193"/>
      <c r="DN123" s="193"/>
      <c r="DO123" s="193"/>
      <c r="DP123" s="193"/>
      <c r="DQ123" s="193"/>
      <c r="DR123" s="193"/>
      <c r="DS123" s="193"/>
      <c r="DT123" s="194"/>
      <c r="DU123" s="193"/>
      <c r="DV123" s="193"/>
      <c r="DW123" s="193"/>
      <c r="DX123" s="193"/>
      <c r="DY123" s="193"/>
      <c r="DZ123" s="193"/>
      <c r="EA123" s="193"/>
      <c r="EB123" s="193"/>
      <c r="EC123" s="193"/>
      <c r="ED123" s="193"/>
      <c r="EE123" s="193"/>
      <c r="EF123" s="193"/>
      <c r="EG123" s="194"/>
      <c r="EH123" s="194"/>
      <c r="EI123" s="194"/>
      <c r="EJ123" s="194"/>
      <c r="EK123" s="194"/>
      <c r="EL123" s="194"/>
      <c r="EM123" s="194"/>
      <c r="EN123" s="194"/>
      <c r="EO123" s="194"/>
      <c r="EP123" s="194"/>
      <c r="EQ123" s="194"/>
      <c r="ER123" s="194"/>
      <c r="ES123" s="193"/>
      <c r="ET123" s="193"/>
      <c r="EU123" s="193"/>
      <c r="EV123" s="193"/>
      <c r="EW123" s="193"/>
      <c r="EX123" s="193"/>
      <c r="EY123" s="193"/>
      <c r="EZ123" s="193"/>
      <c r="FA123" s="193"/>
      <c r="FB123" s="193"/>
      <c r="FC123" s="194"/>
      <c r="FD123" s="193"/>
      <c r="FE123" s="193"/>
      <c r="FF123" s="193"/>
      <c r="FG123" s="193"/>
      <c r="FH123" s="193"/>
      <c r="FI123" s="194"/>
      <c r="FJ123" s="193"/>
      <c r="FK123" s="193"/>
      <c r="FL123" s="193"/>
      <c r="FM123" s="193"/>
      <c r="FN123" s="193"/>
      <c r="FO123" s="194"/>
      <c r="FP123" s="193"/>
      <c r="FQ123" s="193"/>
      <c r="FR123" s="193"/>
      <c r="FS123" s="193"/>
      <c r="FT123" s="193"/>
      <c r="FU123" s="194"/>
      <c r="FV123" s="193"/>
      <c r="FW123" s="193"/>
      <c r="FX123" s="193"/>
      <c r="FY123" s="193"/>
      <c r="FZ123" s="193"/>
      <c r="GA123" s="193"/>
      <c r="GB123" s="193"/>
      <c r="GC123" s="193"/>
      <c r="GD123" s="193"/>
      <c r="GE123" s="193"/>
      <c r="GF123" s="193"/>
      <c r="GG123" s="195"/>
      <c r="GH123" s="195"/>
      <c r="GI123" s="193"/>
      <c r="GJ123" s="195"/>
      <c r="GK123" s="195"/>
      <c r="GL123" s="193"/>
      <c r="GM123" s="194"/>
      <c r="GN123" s="194"/>
      <c r="GO123" s="194"/>
      <c r="GP123" s="194"/>
      <c r="GQ123" s="194"/>
      <c r="GR123" s="194"/>
      <c r="GS123" s="194"/>
      <c r="GT123" s="194"/>
      <c r="GU123" s="192"/>
      <c r="GV123" s="192"/>
      <c r="GW123" s="192"/>
      <c r="GX123" s="192"/>
      <c r="GY123" s="198"/>
      <c r="HE123" s="198"/>
      <c r="HK123" s="199"/>
      <c r="HR123" s="192"/>
      <c r="HS123" s="192"/>
      <c r="HT123" s="192"/>
      <c r="HU123" s="192"/>
      <c r="HV123" s="192"/>
      <c r="HW123" s="192"/>
      <c r="HX123" s="192"/>
      <c r="HY123" s="192"/>
      <c r="HZ123" s="192"/>
      <c r="IA123" s="192"/>
      <c r="IB123" s="192"/>
      <c r="IC123" s="192"/>
      <c r="ID123" s="192"/>
      <c r="IE123" s="192"/>
      <c r="IF123" s="192"/>
      <c r="IG123" s="192"/>
      <c r="IH123" s="192"/>
      <c r="II123" s="192"/>
      <c r="IJ123" s="192"/>
      <c r="IK123" s="192"/>
      <c r="IL123" s="192"/>
      <c r="IM123" s="192"/>
      <c r="IN123" s="192"/>
      <c r="IO123" s="192"/>
      <c r="IP123" s="192"/>
      <c r="IQ123" s="192"/>
      <c r="IR123" s="192"/>
      <c r="IS123" s="192"/>
      <c r="IT123" s="192"/>
      <c r="IU123" s="192"/>
      <c r="IV123" s="192"/>
      <c r="IW123" s="192"/>
      <c r="IX123" s="192"/>
      <c r="IY123" s="192"/>
      <c r="IZ123" s="192"/>
      <c r="JA123" s="192"/>
      <c r="JB123" s="192"/>
      <c r="JC123" s="192"/>
      <c r="JD123" s="192"/>
      <c r="JE123" s="192"/>
      <c r="JF123" s="192"/>
      <c r="JG123" s="192"/>
      <c r="JH123" s="192"/>
      <c r="JI123" s="192"/>
      <c r="JJ123" s="192"/>
      <c r="JK123" s="192"/>
      <c r="JL123" s="192"/>
      <c r="JM123" s="192"/>
      <c r="JN123" s="192"/>
      <c r="JO123" s="192"/>
      <c r="JP123" s="192"/>
      <c r="JQ123" s="192"/>
      <c r="JR123" s="192"/>
      <c r="JS123" s="192"/>
      <c r="JT123" s="192"/>
      <c r="JU123" s="192"/>
      <c r="JV123" s="192"/>
      <c r="JW123" s="192"/>
      <c r="JX123" s="192"/>
      <c r="JY123" s="192"/>
      <c r="JZ123" s="192"/>
      <c r="KA123" s="192"/>
      <c r="KB123" s="192"/>
      <c r="KC123" s="192"/>
      <c r="KD123" s="192"/>
      <c r="KE123" s="192"/>
      <c r="KF123" s="192"/>
      <c r="KG123" s="192"/>
      <c r="KH123" s="192"/>
      <c r="KI123" s="192"/>
      <c r="KJ123" s="192"/>
      <c r="KK123" s="192"/>
      <c r="KL123" s="192"/>
      <c r="KM123" s="192"/>
      <c r="KN123" s="192"/>
      <c r="KO123" s="192"/>
      <c r="KP123" s="192"/>
      <c r="KQ123" s="192"/>
      <c r="KR123" s="192"/>
      <c r="KS123" s="192"/>
      <c r="KT123" s="192"/>
      <c r="KU123" s="192"/>
      <c r="KV123" s="192"/>
      <c r="KW123" s="192"/>
      <c r="KX123" s="192"/>
      <c r="KY123" s="192"/>
      <c r="KZ123" s="192"/>
      <c r="LA123" s="192"/>
      <c r="LB123" s="192"/>
      <c r="LC123" s="192"/>
      <c r="LD123" s="192"/>
      <c r="LE123" s="192"/>
      <c r="LF123" s="192"/>
      <c r="LG123" s="192"/>
      <c r="LH123" s="192"/>
      <c r="LI123" s="192"/>
      <c r="LJ123" s="192"/>
      <c r="LK123" s="192"/>
      <c r="LL123" s="192"/>
      <c r="LM123" s="192"/>
      <c r="LN123" s="192"/>
      <c r="LO123" s="192"/>
      <c r="LP123" s="192"/>
      <c r="LQ123" s="192"/>
      <c r="LR123" s="192"/>
      <c r="LS123" s="192"/>
      <c r="LT123" s="192"/>
      <c r="LU123" s="192"/>
      <c r="LV123" s="192"/>
      <c r="LW123" s="192"/>
      <c r="LX123" s="192"/>
      <c r="LY123" s="192"/>
      <c r="LZ123" s="192"/>
      <c r="MA123" s="192"/>
      <c r="MB123" s="192"/>
      <c r="MC123" s="192"/>
      <c r="MD123" s="192"/>
      <c r="ME123" s="192"/>
      <c r="MF123" s="192"/>
      <c r="MG123" s="192"/>
      <c r="MH123" s="192"/>
      <c r="MI123" s="192"/>
      <c r="MJ123" s="192"/>
      <c r="MK123" s="192"/>
      <c r="ML123" s="192"/>
      <c r="MM123" s="192"/>
      <c r="MN123" s="192"/>
      <c r="MO123" s="192"/>
      <c r="MP123" s="191"/>
      <c r="MQ123" s="191"/>
      <c r="MR123" s="191"/>
      <c r="MS123" s="191"/>
      <c r="MT123" s="191"/>
      <c r="MU123" s="191"/>
      <c r="MV123" s="191"/>
      <c r="MW123" s="191"/>
      <c r="MX123" s="191"/>
      <c r="MY123" s="272"/>
      <c r="MZ123" s="191"/>
      <c r="NA123" s="191"/>
      <c r="NB123" s="200"/>
      <c r="NC123" s="200"/>
      <c r="ND123" s="200"/>
      <c r="NE123" s="200"/>
      <c r="NF123" s="201"/>
      <c r="NG123" s="201"/>
      <c r="NH123" s="201"/>
      <c r="NI123" s="201"/>
      <c r="NJ123" s="201"/>
      <c r="NK123" s="201"/>
      <c r="NL123" s="201"/>
      <c r="NM123" s="201"/>
      <c r="OD123" s="202"/>
      <c r="OE123" s="202"/>
      <c r="OF123" s="202"/>
      <c r="OG123" s="202"/>
      <c r="OH123" s="202"/>
      <c r="OI123" s="202"/>
      <c r="OJ123" s="196"/>
      <c r="OK123" s="194"/>
      <c r="OL123" s="193"/>
      <c r="OM123" s="328"/>
      <c r="ON123" s="194"/>
      <c r="OO123" s="192"/>
      <c r="OP123" s="289"/>
      <c r="OQ123" s="192"/>
      <c r="OR123" s="261"/>
      <c r="OS123" s="196"/>
      <c r="OT123" s="194"/>
      <c r="OU123" s="193"/>
      <c r="OV123" s="328"/>
      <c r="OW123" s="194"/>
      <c r="OX123" s="192"/>
      <c r="OY123" s="192"/>
      <c r="OZ123" s="192"/>
      <c r="PA123" s="261"/>
      <c r="PB123" s="192"/>
      <c r="PC123" s="305"/>
      <c r="PD123" s="265"/>
      <c r="PE123" s="192"/>
      <c r="PF123" s="192"/>
      <c r="PG123" s="192"/>
      <c r="PH123" s="192"/>
      <c r="PI123" s="294"/>
      <c r="PJ123" s="294"/>
      <c r="PK123" s="192"/>
      <c r="PL123" s="192"/>
      <c r="PM123" s="192"/>
      <c r="PN123" s="192"/>
      <c r="PO123" s="192"/>
      <c r="PP123" s="192"/>
      <c r="PQ123" s="192"/>
      <c r="PR123" s="192"/>
      <c r="PS123" s="192"/>
      <c r="PT123" s="192"/>
      <c r="PU123" s="192"/>
      <c r="PV123" s="300"/>
      <c r="QA123" s="193"/>
      <c r="QB123" s="192"/>
      <c r="QC123" s="192"/>
      <c r="QD123" s="192"/>
      <c r="QF123" s="193"/>
      <c r="QH123" s="193"/>
      <c r="QU123" s="192"/>
    </row>
    <row r="124" spans="1:463" s="22" customFormat="1" x14ac:dyDescent="0.3">
      <c r="A124" s="455"/>
      <c r="D124" s="192"/>
      <c r="E124" s="192"/>
      <c r="F124" s="192"/>
      <c r="G124" s="265"/>
      <c r="H124" s="192"/>
      <c r="I124" s="192"/>
      <c r="J124" s="192"/>
      <c r="K124" s="192"/>
      <c r="L124" s="192"/>
      <c r="M124" s="192"/>
      <c r="AD124" s="193"/>
      <c r="AE124" s="193"/>
      <c r="AF124" s="193"/>
      <c r="AG124" s="193"/>
      <c r="AH124" s="193"/>
      <c r="AI124" s="193"/>
      <c r="AJ124" s="193"/>
      <c r="AK124" s="193"/>
      <c r="AL124" s="193"/>
      <c r="AM124" s="193"/>
      <c r="AN124" s="194"/>
      <c r="AO124" s="193"/>
      <c r="AP124" s="193"/>
      <c r="AQ124" s="193"/>
      <c r="AR124" s="193"/>
      <c r="AS124" s="193"/>
      <c r="AT124" s="193"/>
      <c r="AU124" s="195"/>
      <c r="AV124" s="193"/>
      <c r="AW124" s="193"/>
      <c r="AX124" s="193"/>
      <c r="AY124" s="193"/>
      <c r="AZ124" s="194"/>
      <c r="BA124" s="196"/>
      <c r="BB124" s="193"/>
      <c r="BC124" s="193"/>
      <c r="BD124" s="195"/>
      <c r="BE124" s="195"/>
      <c r="BF124" s="193"/>
      <c r="BG124" s="195"/>
      <c r="BH124" s="195"/>
      <c r="BI124" s="193"/>
      <c r="BJ124" s="195"/>
      <c r="BK124" s="193"/>
      <c r="BL124" s="193"/>
      <c r="BM124" s="194"/>
      <c r="BN124" s="193"/>
      <c r="BO124" s="193"/>
      <c r="BP124" s="193"/>
      <c r="BQ124" s="193"/>
      <c r="BR124" s="193"/>
      <c r="BS124" s="193"/>
      <c r="BT124" s="193"/>
      <c r="BU124" s="193"/>
      <c r="BV124" s="193"/>
      <c r="BW124" s="193"/>
      <c r="BX124" s="194"/>
      <c r="BY124" s="193"/>
      <c r="BZ124" s="193"/>
      <c r="CA124" s="195"/>
      <c r="CB124" s="195"/>
      <c r="CC124" s="193"/>
      <c r="CD124" s="194"/>
      <c r="CE124" s="193"/>
      <c r="CF124" s="193"/>
      <c r="CG124" s="195"/>
      <c r="CH124" s="195"/>
      <c r="CI124" s="193"/>
      <c r="CJ124" s="194"/>
      <c r="CK124" s="194"/>
      <c r="CL124" s="194"/>
      <c r="CM124" s="194"/>
      <c r="CN124" s="194"/>
      <c r="CO124" s="197"/>
      <c r="CP124" s="194"/>
      <c r="CQ124" s="197"/>
      <c r="CR124" s="194"/>
      <c r="CS124" s="194"/>
      <c r="CT124" s="197"/>
      <c r="CU124" s="194"/>
      <c r="CV124" s="194"/>
      <c r="CW124" s="194"/>
      <c r="CX124" s="193"/>
      <c r="CY124" s="193"/>
      <c r="CZ124" s="193"/>
      <c r="DA124" s="193"/>
      <c r="DB124" s="193"/>
      <c r="DC124" s="194"/>
      <c r="DD124" s="193"/>
      <c r="DE124" s="193"/>
      <c r="DF124" s="193"/>
      <c r="DG124" s="193"/>
      <c r="DH124" s="193"/>
      <c r="DI124" s="194"/>
      <c r="DJ124" s="193"/>
      <c r="DK124" s="193"/>
      <c r="DL124" s="193"/>
      <c r="DM124" s="193"/>
      <c r="DN124" s="193"/>
      <c r="DO124" s="193"/>
      <c r="DP124" s="193"/>
      <c r="DQ124" s="193"/>
      <c r="DR124" s="193"/>
      <c r="DS124" s="193"/>
      <c r="DT124" s="194"/>
      <c r="DU124" s="193"/>
      <c r="DV124" s="193"/>
      <c r="DW124" s="193"/>
      <c r="DX124" s="193"/>
      <c r="DY124" s="193"/>
      <c r="DZ124" s="193"/>
      <c r="EA124" s="193"/>
      <c r="EB124" s="193"/>
      <c r="EC124" s="193"/>
      <c r="ED124" s="193"/>
      <c r="EE124" s="193"/>
      <c r="EF124" s="193"/>
      <c r="EG124" s="194"/>
      <c r="EH124" s="194"/>
      <c r="EI124" s="194"/>
      <c r="EJ124" s="194"/>
      <c r="EK124" s="194"/>
      <c r="EL124" s="194"/>
      <c r="EM124" s="194"/>
      <c r="EN124" s="194"/>
      <c r="EO124" s="194"/>
      <c r="EP124" s="194"/>
      <c r="EQ124" s="194"/>
      <c r="ER124" s="194"/>
      <c r="ES124" s="193"/>
      <c r="ET124" s="193"/>
      <c r="EU124" s="193"/>
      <c r="EV124" s="193"/>
      <c r="EW124" s="193"/>
      <c r="EX124" s="193"/>
      <c r="EY124" s="193"/>
      <c r="EZ124" s="193"/>
      <c r="FA124" s="193"/>
      <c r="FB124" s="193"/>
      <c r="FC124" s="194"/>
      <c r="FD124" s="193"/>
      <c r="FE124" s="193"/>
      <c r="FF124" s="193"/>
      <c r="FG124" s="193"/>
      <c r="FH124" s="193"/>
      <c r="FI124" s="194"/>
      <c r="FJ124" s="193"/>
      <c r="FK124" s="193"/>
      <c r="FL124" s="193"/>
      <c r="FM124" s="193"/>
      <c r="FN124" s="193"/>
      <c r="FO124" s="194"/>
      <c r="FP124" s="193"/>
      <c r="FQ124" s="193"/>
      <c r="FR124" s="193"/>
      <c r="FS124" s="193"/>
      <c r="FT124" s="193"/>
      <c r="FU124" s="194"/>
      <c r="FV124" s="193"/>
      <c r="FW124" s="193"/>
      <c r="FX124" s="193"/>
      <c r="FY124" s="193"/>
      <c r="FZ124" s="193"/>
      <c r="GA124" s="193"/>
      <c r="GB124" s="193"/>
      <c r="GC124" s="193"/>
      <c r="GD124" s="193"/>
      <c r="GE124" s="193"/>
      <c r="GF124" s="193"/>
      <c r="GG124" s="195"/>
      <c r="GH124" s="195"/>
      <c r="GI124" s="193"/>
      <c r="GJ124" s="195"/>
      <c r="GK124" s="195"/>
      <c r="GL124" s="193"/>
      <c r="GM124" s="194"/>
      <c r="GN124" s="194"/>
      <c r="GO124" s="194"/>
      <c r="GP124" s="194"/>
      <c r="GQ124" s="194"/>
      <c r="GR124" s="194"/>
      <c r="GS124" s="194"/>
      <c r="GT124" s="194"/>
      <c r="GU124" s="192"/>
      <c r="GV124" s="192"/>
      <c r="GW124" s="192"/>
      <c r="GX124" s="192"/>
      <c r="GY124" s="198"/>
      <c r="HE124" s="198"/>
      <c r="HK124" s="199"/>
      <c r="HR124" s="192"/>
      <c r="HS124" s="192"/>
      <c r="HT124" s="192"/>
      <c r="HU124" s="192"/>
      <c r="HV124" s="192"/>
      <c r="HW124" s="192"/>
      <c r="HX124" s="192"/>
      <c r="HY124" s="192"/>
      <c r="HZ124" s="192"/>
      <c r="IA124" s="192"/>
      <c r="IB124" s="192"/>
      <c r="IC124" s="192"/>
      <c r="ID124" s="192"/>
      <c r="IE124" s="192"/>
      <c r="IF124" s="192"/>
      <c r="IG124" s="192"/>
      <c r="IH124" s="192"/>
      <c r="II124" s="192"/>
      <c r="IJ124" s="192"/>
      <c r="IK124" s="192"/>
      <c r="IL124" s="192"/>
      <c r="IM124" s="192"/>
      <c r="IN124" s="192"/>
      <c r="IO124" s="192"/>
      <c r="IP124" s="192"/>
      <c r="IQ124" s="192"/>
      <c r="IR124" s="192"/>
      <c r="IS124" s="192"/>
      <c r="IT124" s="192"/>
      <c r="IU124" s="192"/>
      <c r="IV124" s="192"/>
      <c r="IW124" s="192"/>
      <c r="IX124" s="192"/>
      <c r="IY124" s="192"/>
      <c r="IZ124" s="192"/>
      <c r="JA124" s="192"/>
      <c r="JB124" s="192"/>
      <c r="JC124" s="192"/>
      <c r="JD124" s="192"/>
      <c r="JE124" s="192"/>
      <c r="JF124" s="192"/>
      <c r="JG124" s="192"/>
      <c r="JH124" s="192"/>
      <c r="JI124" s="192"/>
      <c r="JJ124" s="192"/>
      <c r="JK124" s="192"/>
      <c r="JL124" s="192"/>
      <c r="JM124" s="192"/>
      <c r="JN124" s="192"/>
      <c r="JO124" s="192"/>
      <c r="JP124" s="192"/>
      <c r="JQ124" s="192"/>
      <c r="JR124" s="192"/>
      <c r="JS124" s="192"/>
      <c r="JT124" s="192"/>
      <c r="JU124" s="192"/>
      <c r="JV124" s="192"/>
      <c r="JW124" s="192"/>
      <c r="JX124" s="192"/>
      <c r="JY124" s="192"/>
      <c r="JZ124" s="192"/>
      <c r="KA124" s="192"/>
      <c r="KB124" s="192"/>
      <c r="KC124" s="192"/>
      <c r="KD124" s="192"/>
      <c r="KE124" s="192"/>
      <c r="KF124" s="192"/>
      <c r="KG124" s="192"/>
      <c r="KH124" s="192"/>
      <c r="KI124" s="192"/>
      <c r="KJ124" s="192"/>
      <c r="KK124" s="192"/>
      <c r="KL124" s="192"/>
      <c r="KM124" s="192"/>
      <c r="KN124" s="192"/>
      <c r="KO124" s="192"/>
      <c r="KP124" s="192"/>
      <c r="KQ124" s="192"/>
      <c r="KR124" s="192"/>
      <c r="KS124" s="192"/>
      <c r="KT124" s="192"/>
      <c r="KU124" s="192"/>
      <c r="KV124" s="192"/>
      <c r="KW124" s="192"/>
      <c r="KX124" s="192"/>
      <c r="KY124" s="192"/>
      <c r="KZ124" s="192"/>
      <c r="LA124" s="192"/>
      <c r="LB124" s="192"/>
      <c r="LC124" s="192"/>
      <c r="LD124" s="192"/>
      <c r="LE124" s="192"/>
      <c r="LF124" s="192"/>
      <c r="LG124" s="192"/>
      <c r="LH124" s="192"/>
      <c r="LI124" s="192"/>
      <c r="LJ124" s="192"/>
      <c r="LK124" s="192"/>
      <c r="LL124" s="192"/>
      <c r="LM124" s="192"/>
      <c r="LN124" s="192"/>
      <c r="LO124" s="192"/>
      <c r="LP124" s="192"/>
      <c r="LQ124" s="192"/>
      <c r="LR124" s="192"/>
      <c r="LS124" s="192"/>
      <c r="LT124" s="192"/>
      <c r="LU124" s="192"/>
      <c r="LV124" s="192"/>
      <c r="LW124" s="192"/>
      <c r="LX124" s="192"/>
      <c r="LY124" s="192"/>
      <c r="LZ124" s="192"/>
      <c r="MA124" s="192"/>
      <c r="MB124" s="192"/>
      <c r="MC124" s="192"/>
      <c r="MD124" s="192"/>
      <c r="ME124" s="192"/>
      <c r="MF124" s="192"/>
      <c r="MG124" s="192"/>
      <c r="MH124" s="192"/>
      <c r="MI124" s="192"/>
      <c r="MJ124" s="192"/>
      <c r="MK124" s="192"/>
      <c r="ML124" s="192"/>
      <c r="MM124" s="192"/>
      <c r="MN124" s="192"/>
      <c r="MO124" s="192"/>
      <c r="MP124" s="191"/>
      <c r="MQ124" s="191"/>
      <c r="MR124" s="191"/>
      <c r="MS124" s="191"/>
      <c r="MT124" s="191"/>
      <c r="MU124" s="191"/>
      <c r="MV124" s="191"/>
      <c r="MW124" s="191"/>
      <c r="MX124" s="191"/>
      <c r="MY124" s="272"/>
      <c r="MZ124" s="191"/>
      <c r="NA124" s="191"/>
      <c r="NB124" s="200"/>
      <c r="NC124" s="200"/>
      <c r="ND124" s="200"/>
      <c r="NE124" s="200"/>
      <c r="NF124" s="201"/>
      <c r="NG124" s="201"/>
      <c r="NH124" s="201"/>
      <c r="NI124" s="201"/>
      <c r="NJ124" s="201"/>
      <c r="NK124" s="201"/>
      <c r="NL124" s="201"/>
      <c r="NM124" s="201"/>
      <c r="OD124" s="202"/>
      <c r="OE124" s="202"/>
      <c r="OF124" s="202"/>
      <c r="OG124" s="202"/>
      <c r="OH124" s="202"/>
      <c r="OI124" s="202"/>
      <c r="OJ124" s="196"/>
      <c r="OK124" s="194"/>
      <c r="OL124" s="193"/>
      <c r="OM124" s="328"/>
      <c r="ON124" s="194"/>
      <c r="OO124" s="192"/>
      <c r="OP124" s="289"/>
      <c r="OQ124" s="192"/>
      <c r="OR124" s="261"/>
      <c r="OS124" s="196"/>
      <c r="OT124" s="194"/>
      <c r="OU124" s="193"/>
      <c r="OV124" s="328"/>
      <c r="OW124" s="194"/>
      <c r="OX124" s="192"/>
      <c r="OY124" s="192"/>
      <c r="OZ124" s="192"/>
      <c r="PA124" s="261"/>
      <c r="PB124" s="192"/>
      <c r="PC124" s="305"/>
      <c r="PD124" s="265"/>
      <c r="PE124" s="192"/>
      <c r="PF124" s="192"/>
      <c r="PG124" s="192"/>
      <c r="PH124" s="192"/>
      <c r="PI124" s="294"/>
      <c r="PJ124" s="294"/>
      <c r="PK124" s="192"/>
      <c r="PL124" s="192"/>
      <c r="PM124" s="192"/>
      <c r="PN124" s="192"/>
      <c r="PO124" s="192"/>
      <c r="PP124" s="192"/>
      <c r="PQ124" s="192"/>
      <c r="PR124" s="192"/>
      <c r="PS124" s="192"/>
      <c r="PT124" s="192"/>
      <c r="PU124" s="192"/>
      <c r="PV124" s="300"/>
      <c r="QA124" s="193"/>
      <c r="QB124" s="192"/>
      <c r="QC124" s="192"/>
      <c r="QD124" s="192"/>
      <c r="QF124" s="193"/>
      <c r="QH124" s="193"/>
      <c r="QU124" s="192"/>
    </row>
    <row r="125" spans="1:463" s="22" customFormat="1" ht="14" x14ac:dyDescent="0.3">
      <c r="A125" s="456"/>
      <c r="G125" s="276"/>
      <c r="CN125" s="40"/>
      <c r="CO125" s="222"/>
      <c r="CQ125" s="222"/>
      <c r="CT125" s="222"/>
      <c r="FV125" s="193"/>
      <c r="FW125" s="193"/>
      <c r="FX125" s="193"/>
      <c r="FY125" s="193"/>
      <c r="FZ125" s="193"/>
      <c r="GA125" s="193"/>
      <c r="GB125" s="193"/>
      <c r="GC125" s="193"/>
      <c r="GD125" s="193"/>
      <c r="GE125" s="193"/>
      <c r="GF125" s="193"/>
      <c r="GG125" s="195"/>
      <c r="GH125" s="195"/>
      <c r="GI125" s="193"/>
      <c r="GJ125" s="195"/>
      <c r="GK125" s="195"/>
      <c r="GL125" s="193"/>
      <c r="GM125" s="194"/>
      <c r="GN125" s="194"/>
      <c r="GO125" s="194"/>
      <c r="GP125" s="194"/>
      <c r="GQ125" s="194"/>
      <c r="GR125" s="194"/>
      <c r="GS125" s="194"/>
      <c r="GT125" s="194"/>
      <c r="GU125" s="192"/>
      <c r="GV125" s="192"/>
      <c r="GW125" s="192"/>
      <c r="GX125" s="192"/>
      <c r="GY125" s="198"/>
      <c r="HE125" s="198"/>
      <c r="HK125" s="199"/>
      <c r="HR125" s="192"/>
      <c r="HS125" s="192"/>
      <c r="HT125" s="192"/>
      <c r="HU125" s="192"/>
      <c r="HV125" s="192"/>
      <c r="HW125" s="192"/>
      <c r="HX125" s="192"/>
      <c r="HY125" s="192"/>
      <c r="HZ125" s="192"/>
      <c r="IA125" s="192"/>
      <c r="IB125" s="192"/>
      <c r="IC125" s="192"/>
      <c r="ID125" s="192"/>
      <c r="IE125" s="192"/>
      <c r="IF125" s="192"/>
      <c r="IG125" s="192"/>
      <c r="IH125" s="192"/>
      <c r="II125" s="192"/>
      <c r="IJ125" s="192"/>
      <c r="IK125" s="192"/>
      <c r="IL125" s="192"/>
      <c r="IM125" s="192"/>
      <c r="IN125" s="192"/>
      <c r="IO125" s="192"/>
      <c r="IP125" s="192"/>
      <c r="IQ125" s="192"/>
      <c r="IR125" s="192"/>
      <c r="IS125" s="192"/>
      <c r="IT125" s="192"/>
      <c r="IU125" s="192"/>
      <c r="IV125" s="192"/>
      <c r="IW125" s="192"/>
      <c r="IX125" s="192"/>
      <c r="IY125" s="192"/>
      <c r="IZ125" s="192"/>
      <c r="JA125" s="192"/>
      <c r="JB125" s="192"/>
      <c r="JC125" s="192"/>
      <c r="JD125" s="192"/>
      <c r="JE125" s="192"/>
      <c r="JF125" s="192"/>
      <c r="JG125" s="192"/>
      <c r="JH125" s="192"/>
      <c r="JI125" s="192"/>
      <c r="JJ125" s="192"/>
      <c r="JK125" s="192"/>
      <c r="JL125" s="192"/>
      <c r="JM125" s="192"/>
      <c r="JN125" s="192"/>
      <c r="JO125" s="192"/>
      <c r="JP125" s="192"/>
      <c r="JQ125" s="192"/>
      <c r="JR125" s="192"/>
      <c r="JS125" s="192"/>
      <c r="JT125" s="192"/>
      <c r="JU125" s="192"/>
      <c r="JV125" s="192"/>
      <c r="JW125" s="192"/>
      <c r="JX125" s="192"/>
      <c r="JY125" s="192"/>
      <c r="JZ125" s="192"/>
      <c r="KA125" s="192"/>
      <c r="KB125" s="192"/>
      <c r="KC125" s="192"/>
      <c r="KD125" s="192"/>
      <c r="KE125" s="192"/>
      <c r="KF125" s="192"/>
      <c r="KG125" s="192"/>
      <c r="KH125" s="192"/>
      <c r="KI125" s="192"/>
      <c r="KJ125" s="192"/>
      <c r="KK125" s="192"/>
      <c r="KL125" s="192"/>
      <c r="KM125" s="192"/>
      <c r="KN125" s="192"/>
      <c r="KO125" s="192"/>
      <c r="KP125" s="192"/>
      <c r="KQ125" s="192"/>
      <c r="KR125" s="192"/>
      <c r="KS125" s="192"/>
      <c r="KT125" s="192"/>
      <c r="KU125" s="192"/>
      <c r="KV125" s="192"/>
      <c r="KW125" s="192"/>
      <c r="KX125" s="192"/>
      <c r="KY125" s="192"/>
      <c r="KZ125" s="192"/>
      <c r="LA125" s="192"/>
      <c r="LB125" s="192"/>
      <c r="LC125" s="192"/>
      <c r="LD125" s="192"/>
      <c r="LE125" s="192"/>
      <c r="LF125" s="192"/>
      <c r="LG125" s="192"/>
      <c r="LH125" s="192"/>
      <c r="LI125" s="192"/>
      <c r="LJ125" s="192"/>
      <c r="LK125" s="192"/>
      <c r="LL125" s="192"/>
      <c r="LM125" s="192"/>
      <c r="LN125" s="192"/>
      <c r="LO125" s="192"/>
      <c r="LP125" s="192"/>
      <c r="LQ125" s="192"/>
      <c r="LR125" s="192"/>
      <c r="LS125" s="192"/>
      <c r="LT125" s="192"/>
      <c r="LU125" s="192"/>
      <c r="LV125" s="192"/>
      <c r="LW125" s="192"/>
      <c r="LX125" s="192"/>
      <c r="LY125" s="192"/>
      <c r="LZ125" s="192"/>
      <c r="MA125" s="192"/>
      <c r="MB125" s="192"/>
      <c r="MC125" s="192"/>
      <c r="MD125" s="192"/>
      <c r="ME125" s="192"/>
      <c r="MF125" s="192"/>
      <c r="MG125" s="192"/>
      <c r="MH125" s="192"/>
      <c r="MI125" s="192"/>
      <c r="MJ125" s="192"/>
      <c r="MK125" s="192"/>
      <c r="ML125" s="192"/>
      <c r="MM125" s="192"/>
      <c r="MN125" s="192"/>
      <c r="MO125" s="192"/>
      <c r="MP125" s="81"/>
      <c r="MQ125" s="81"/>
      <c r="MR125" s="81"/>
      <c r="MS125" s="81"/>
      <c r="MT125" s="81"/>
      <c r="MU125" s="81"/>
      <c r="MV125" s="81"/>
      <c r="MW125" s="81"/>
      <c r="MX125" s="81"/>
      <c r="MY125" s="269"/>
      <c r="MZ125" s="81"/>
      <c r="NA125" s="81"/>
      <c r="NB125" s="200"/>
      <c r="NC125" s="200"/>
      <c r="ND125" s="200"/>
      <c r="NE125" s="200"/>
      <c r="NF125" s="201"/>
      <c r="NG125" s="201"/>
      <c r="NH125" s="201"/>
      <c r="NI125" s="201"/>
      <c r="NJ125" s="201"/>
      <c r="NK125" s="201"/>
      <c r="NL125" s="201"/>
      <c r="NM125" s="201"/>
      <c r="OJ125" s="196"/>
      <c r="OK125" s="194"/>
      <c r="OL125" s="193"/>
      <c r="OM125" s="328"/>
      <c r="ON125" s="194"/>
      <c r="OO125" s="192"/>
      <c r="OP125" s="289"/>
      <c r="OQ125" s="192"/>
      <c r="OR125" s="261"/>
      <c r="OS125" s="196"/>
      <c r="OT125" s="194"/>
      <c r="OU125" s="193"/>
      <c r="OV125" s="328"/>
      <c r="OW125" s="194"/>
      <c r="OX125" s="192"/>
      <c r="OY125" s="192"/>
      <c r="OZ125" s="192"/>
      <c r="PA125" s="261"/>
      <c r="PB125" s="192"/>
      <c r="PC125" s="305"/>
      <c r="PD125" s="265"/>
      <c r="PE125" s="192"/>
      <c r="PF125" s="192"/>
      <c r="PG125" s="192"/>
      <c r="PH125" s="192"/>
      <c r="PI125" s="294"/>
      <c r="PJ125" s="294"/>
      <c r="PK125" s="192"/>
      <c r="PL125" s="192"/>
      <c r="PM125" s="192"/>
      <c r="PN125" s="192"/>
      <c r="PO125" s="192"/>
      <c r="PP125" s="192"/>
      <c r="PQ125" s="192"/>
      <c r="PR125" s="192"/>
      <c r="PS125" s="192"/>
      <c r="PT125" s="192"/>
      <c r="PU125" s="192"/>
      <c r="PV125" s="300"/>
      <c r="QA125" s="193"/>
      <c r="QB125" s="192"/>
      <c r="QC125" s="192"/>
      <c r="QD125" s="192"/>
      <c r="QF125" s="193"/>
      <c r="QH125" s="193"/>
      <c r="QU125" s="192"/>
    </row>
    <row r="126" spans="1:463" s="22" customFormat="1" ht="14" x14ac:dyDescent="0.3">
      <c r="A126" s="456"/>
      <c r="G126" s="276"/>
      <c r="CN126" s="40"/>
      <c r="CO126" s="222"/>
      <c r="CQ126" s="222"/>
      <c r="CT126" s="222"/>
      <c r="FV126" s="193"/>
      <c r="FW126" s="193"/>
      <c r="FX126" s="193"/>
      <c r="FY126" s="193"/>
      <c r="FZ126" s="193"/>
      <c r="GA126" s="193"/>
      <c r="GB126" s="193"/>
      <c r="GC126" s="193"/>
      <c r="GD126" s="193"/>
      <c r="GE126" s="193"/>
      <c r="GF126" s="193"/>
      <c r="GG126" s="195"/>
      <c r="GH126" s="195"/>
      <c r="GI126" s="193"/>
      <c r="GJ126" s="195"/>
      <c r="GK126" s="195"/>
      <c r="GL126" s="193"/>
      <c r="GM126" s="194"/>
      <c r="GN126" s="194"/>
      <c r="GO126" s="194"/>
      <c r="GP126" s="194"/>
      <c r="GQ126" s="194"/>
      <c r="GR126" s="194"/>
      <c r="GS126" s="194"/>
      <c r="GT126" s="194"/>
      <c r="GU126" s="192"/>
      <c r="GV126" s="192"/>
      <c r="GW126" s="192"/>
      <c r="GX126" s="192"/>
      <c r="GY126" s="198"/>
      <c r="HE126" s="198"/>
      <c r="HK126" s="199"/>
      <c r="HR126" s="192"/>
      <c r="HS126" s="192"/>
      <c r="HT126" s="192"/>
      <c r="HU126" s="192"/>
      <c r="HV126" s="192"/>
      <c r="HW126" s="192"/>
      <c r="HX126" s="192"/>
      <c r="HY126" s="192"/>
      <c r="HZ126" s="192"/>
      <c r="IA126" s="192"/>
      <c r="IB126" s="192"/>
      <c r="IC126" s="192"/>
      <c r="ID126" s="192"/>
      <c r="IE126" s="192"/>
      <c r="IF126" s="192"/>
      <c r="IG126" s="192"/>
      <c r="IH126" s="192"/>
      <c r="II126" s="192"/>
      <c r="IJ126" s="192"/>
      <c r="IK126" s="192"/>
      <c r="IL126" s="192"/>
      <c r="IM126" s="192"/>
      <c r="IN126" s="192"/>
      <c r="IO126" s="192"/>
      <c r="IP126" s="192"/>
      <c r="IQ126" s="192"/>
      <c r="IR126" s="192"/>
      <c r="IS126" s="192"/>
      <c r="IT126" s="192"/>
      <c r="IU126" s="192"/>
      <c r="IV126" s="192"/>
      <c r="IW126" s="192"/>
      <c r="IX126" s="192"/>
      <c r="IY126" s="192"/>
      <c r="IZ126" s="192"/>
      <c r="JA126" s="192"/>
      <c r="JB126" s="192"/>
      <c r="JC126" s="192"/>
      <c r="JD126" s="192"/>
      <c r="JE126" s="192"/>
      <c r="JF126" s="192"/>
      <c r="JG126" s="192"/>
      <c r="JH126" s="192"/>
      <c r="JI126" s="192"/>
      <c r="JJ126" s="192"/>
      <c r="JK126" s="192"/>
      <c r="JL126" s="192"/>
      <c r="JM126" s="192"/>
      <c r="JN126" s="192"/>
      <c r="JO126" s="192"/>
      <c r="JP126" s="192"/>
      <c r="JQ126" s="192"/>
      <c r="JR126" s="192"/>
      <c r="JS126" s="192"/>
      <c r="JT126" s="192"/>
      <c r="JU126" s="192"/>
      <c r="JV126" s="192"/>
      <c r="JW126" s="192"/>
      <c r="JX126" s="192"/>
      <c r="JY126" s="192"/>
      <c r="JZ126" s="192"/>
      <c r="KA126" s="192"/>
      <c r="KB126" s="192"/>
      <c r="KC126" s="192"/>
      <c r="KD126" s="192"/>
      <c r="KE126" s="192"/>
      <c r="KF126" s="192"/>
      <c r="KG126" s="192"/>
      <c r="KH126" s="192"/>
      <c r="KI126" s="192"/>
      <c r="KJ126" s="192"/>
      <c r="KK126" s="192"/>
      <c r="KL126" s="192"/>
      <c r="KM126" s="192"/>
      <c r="KN126" s="192"/>
      <c r="KO126" s="192"/>
      <c r="KP126" s="192"/>
      <c r="KQ126" s="192"/>
      <c r="KR126" s="192"/>
      <c r="KS126" s="192"/>
      <c r="KT126" s="192"/>
      <c r="KU126" s="192"/>
      <c r="KV126" s="192"/>
      <c r="KW126" s="192"/>
      <c r="KX126" s="192"/>
      <c r="KY126" s="192"/>
      <c r="KZ126" s="192"/>
      <c r="LA126" s="192"/>
      <c r="LB126" s="192"/>
      <c r="LC126" s="192"/>
      <c r="LD126" s="192"/>
      <c r="LE126" s="192"/>
      <c r="LF126" s="192"/>
      <c r="LG126" s="192"/>
      <c r="LH126" s="192"/>
      <c r="LI126" s="192"/>
      <c r="LJ126" s="192"/>
      <c r="LK126" s="192"/>
      <c r="LL126" s="192"/>
      <c r="LM126" s="192"/>
      <c r="LN126" s="192"/>
      <c r="LO126" s="192"/>
      <c r="LP126" s="192"/>
      <c r="LQ126" s="192"/>
      <c r="LR126" s="192"/>
      <c r="LS126" s="192"/>
      <c r="LT126" s="192"/>
      <c r="LU126" s="192"/>
      <c r="LV126" s="192"/>
      <c r="LW126" s="192"/>
      <c r="LX126" s="192"/>
      <c r="LY126" s="192"/>
      <c r="LZ126" s="192"/>
      <c r="MA126" s="192"/>
      <c r="MB126" s="192"/>
      <c r="MC126" s="192"/>
      <c r="MD126" s="192"/>
      <c r="ME126" s="192"/>
      <c r="MF126" s="192"/>
      <c r="MG126" s="192"/>
      <c r="MH126" s="192"/>
      <c r="MI126" s="192"/>
      <c r="MJ126" s="192"/>
      <c r="MK126" s="192"/>
      <c r="ML126" s="192"/>
      <c r="MM126" s="192"/>
      <c r="MN126" s="192"/>
      <c r="MO126" s="192"/>
      <c r="MP126" s="81"/>
      <c r="MQ126" s="81"/>
      <c r="MR126" s="81"/>
      <c r="MS126" s="81"/>
      <c r="MT126" s="81"/>
      <c r="MU126" s="81"/>
      <c r="MV126" s="81"/>
      <c r="MW126" s="81"/>
      <c r="MX126" s="81"/>
      <c r="MY126" s="269"/>
      <c r="MZ126" s="81"/>
      <c r="NA126" s="81"/>
      <c r="NB126" s="200"/>
      <c r="NC126" s="200"/>
      <c r="ND126" s="200"/>
      <c r="NE126" s="200"/>
      <c r="NF126" s="201"/>
      <c r="NG126" s="201"/>
      <c r="NH126" s="201"/>
      <c r="NI126" s="201"/>
      <c r="NJ126" s="201"/>
      <c r="NK126" s="201"/>
      <c r="NL126" s="201"/>
      <c r="NM126" s="201"/>
      <c r="OJ126" s="196"/>
      <c r="OK126" s="194"/>
      <c r="OL126" s="193"/>
      <c r="OM126" s="328"/>
      <c r="ON126" s="194"/>
      <c r="OO126" s="192"/>
      <c r="OP126" s="289"/>
      <c r="OQ126" s="192"/>
      <c r="OR126" s="261"/>
      <c r="OS126" s="196"/>
      <c r="OT126" s="194"/>
      <c r="OU126" s="193"/>
      <c r="OV126" s="328"/>
      <c r="OW126" s="194"/>
      <c r="OX126" s="192"/>
      <c r="OY126" s="192"/>
      <c r="OZ126" s="192"/>
      <c r="PA126" s="261"/>
      <c r="PB126" s="192"/>
      <c r="PC126" s="305"/>
      <c r="PD126" s="265"/>
      <c r="PE126" s="192"/>
      <c r="PF126" s="192"/>
      <c r="PG126" s="192"/>
      <c r="PH126" s="192"/>
      <c r="PI126" s="294"/>
      <c r="PJ126" s="294"/>
      <c r="PK126" s="192"/>
      <c r="PL126" s="192"/>
      <c r="PM126" s="192"/>
      <c r="PN126" s="192"/>
      <c r="PO126" s="192"/>
      <c r="PP126" s="192"/>
      <c r="PQ126" s="192"/>
      <c r="PR126" s="192"/>
      <c r="PS126" s="192"/>
      <c r="PT126" s="192"/>
      <c r="PU126" s="192"/>
      <c r="PV126" s="300"/>
      <c r="QA126" s="193"/>
      <c r="QB126" s="192"/>
      <c r="QC126" s="192"/>
      <c r="QD126" s="192"/>
      <c r="QF126" s="193"/>
      <c r="QH126" s="193"/>
      <c r="QU126" s="192"/>
    </row>
    <row r="127" spans="1:463" s="22" customFormat="1" ht="14" x14ac:dyDescent="0.3">
      <c r="A127" s="456"/>
      <c r="G127" s="276"/>
      <c r="CN127" s="40"/>
      <c r="CO127" s="222"/>
      <c r="CQ127" s="222"/>
      <c r="CT127" s="222"/>
      <c r="FV127" s="193"/>
      <c r="FW127" s="193"/>
      <c r="FX127" s="193"/>
      <c r="FY127" s="193"/>
      <c r="FZ127" s="193"/>
      <c r="GA127" s="193"/>
      <c r="GB127" s="193"/>
      <c r="GC127" s="193"/>
      <c r="GD127" s="193"/>
      <c r="GE127" s="193"/>
      <c r="GF127" s="193"/>
      <c r="GG127" s="195"/>
      <c r="GH127" s="195"/>
      <c r="GI127" s="193"/>
      <c r="GJ127" s="195"/>
      <c r="GK127" s="195"/>
      <c r="GL127" s="193"/>
      <c r="GM127" s="194"/>
      <c r="GN127" s="194"/>
      <c r="GO127" s="194"/>
      <c r="GP127" s="194"/>
      <c r="GQ127" s="194"/>
      <c r="GR127" s="194"/>
      <c r="GS127" s="194"/>
      <c r="GT127" s="194"/>
      <c r="GU127" s="192"/>
      <c r="GV127" s="192"/>
      <c r="GW127" s="192"/>
      <c r="GX127" s="192"/>
      <c r="GY127" s="198"/>
      <c r="HE127" s="198"/>
      <c r="HK127" s="199"/>
      <c r="HR127" s="192"/>
      <c r="HS127" s="192"/>
      <c r="HT127" s="192"/>
      <c r="HU127" s="192"/>
      <c r="HV127" s="192"/>
      <c r="HW127" s="192"/>
      <c r="HX127" s="192"/>
      <c r="HY127" s="192"/>
      <c r="HZ127" s="192"/>
      <c r="IA127" s="192"/>
      <c r="IB127" s="192"/>
      <c r="IC127" s="192"/>
      <c r="ID127" s="192"/>
      <c r="IE127" s="192"/>
      <c r="IF127" s="192"/>
      <c r="IG127" s="192"/>
      <c r="IH127" s="192"/>
      <c r="II127" s="192"/>
      <c r="IJ127" s="192"/>
      <c r="IK127" s="192"/>
      <c r="IL127" s="192"/>
      <c r="IM127" s="192"/>
      <c r="IN127" s="192"/>
      <c r="IO127" s="192"/>
      <c r="IP127" s="192"/>
      <c r="IQ127" s="192"/>
      <c r="IR127" s="192"/>
      <c r="IS127" s="192"/>
      <c r="IT127" s="192"/>
      <c r="IU127" s="192"/>
      <c r="IV127" s="192"/>
      <c r="IW127" s="192"/>
      <c r="IX127" s="192"/>
      <c r="IY127" s="192"/>
      <c r="IZ127" s="192"/>
      <c r="JA127" s="192"/>
      <c r="JB127" s="192"/>
      <c r="JC127" s="192"/>
      <c r="JD127" s="192"/>
      <c r="JE127" s="192"/>
      <c r="JF127" s="192"/>
      <c r="JG127" s="192"/>
      <c r="JH127" s="192"/>
      <c r="JI127" s="192"/>
      <c r="JJ127" s="192"/>
      <c r="JK127" s="192"/>
      <c r="JL127" s="192"/>
      <c r="JM127" s="192"/>
      <c r="JN127" s="192"/>
      <c r="JO127" s="192"/>
      <c r="JP127" s="192"/>
      <c r="JQ127" s="192"/>
      <c r="JR127" s="192"/>
      <c r="JS127" s="192"/>
      <c r="JT127" s="192"/>
      <c r="JU127" s="192"/>
      <c r="JV127" s="192"/>
      <c r="JW127" s="192"/>
      <c r="JX127" s="192"/>
      <c r="JY127" s="192"/>
      <c r="JZ127" s="192"/>
      <c r="KA127" s="192"/>
      <c r="KB127" s="192"/>
      <c r="KC127" s="192"/>
      <c r="KD127" s="192"/>
      <c r="KE127" s="192"/>
      <c r="KF127" s="192"/>
      <c r="KG127" s="192"/>
      <c r="KH127" s="192"/>
      <c r="KI127" s="192"/>
      <c r="KJ127" s="192"/>
      <c r="KK127" s="192"/>
      <c r="KL127" s="192"/>
      <c r="KM127" s="192"/>
      <c r="KN127" s="192"/>
      <c r="KO127" s="192"/>
      <c r="KP127" s="192"/>
      <c r="KQ127" s="192"/>
      <c r="KR127" s="192"/>
      <c r="KS127" s="192"/>
      <c r="KT127" s="192"/>
      <c r="KU127" s="192"/>
      <c r="KV127" s="192"/>
      <c r="KW127" s="192"/>
      <c r="KX127" s="192"/>
      <c r="KY127" s="192"/>
      <c r="KZ127" s="192"/>
      <c r="LA127" s="192"/>
      <c r="LB127" s="192"/>
      <c r="LC127" s="192"/>
      <c r="LD127" s="192"/>
      <c r="LE127" s="192"/>
      <c r="LF127" s="192"/>
      <c r="LG127" s="192"/>
      <c r="LH127" s="192"/>
      <c r="LI127" s="192"/>
      <c r="LJ127" s="192"/>
      <c r="LK127" s="192"/>
      <c r="LL127" s="192"/>
      <c r="LM127" s="192"/>
      <c r="LN127" s="192"/>
      <c r="LO127" s="192"/>
      <c r="LP127" s="192"/>
      <c r="LQ127" s="192"/>
      <c r="LR127" s="192"/>
      <c r="LS127" s="192"/>
      <c r="LT127" s="192"/>
      <c r="LU127" s="192"/>
      <c r="LV127" s="192"/>
      <c r="LW127" s="192"/>
      <c r="LX127" s="192"/>
      <c r="LY127" s="192"/>
      <c r="LZ127" s="192"/>
      <c r="MA127" s="192"/>
      <c r="MB127" s="192"/>
      <c r="MC127" s="192"/>
      <c r="MD127" s="192"/>
      <c r="ME127" s="192"/>
      <c r="MF127" s="192"/>
      <c r="MG127" s="192"/>
      <c r="MH127" s="192"/>
      <c r="MI127" s="192"/>
      <c r="MJ127" s="192"/>
      <c r="MK127" s="192"/>
      <c r="ML127" s="192"/>
      <c r="MM127" s="192"/>
      <c r="MN127" s="192"/>
      <c r="MO127" s="192"/>
      <c r="MP127" s="81"/>
      <c r="MQ127" s="81"/>
      <c r="MR127" s="81"/>
      <c r="MS127" s="81"/>
      <c r="MT127" s="81"/>
      <c r="MU127" s="81"/>
      <c r="MV127" s="81"/>
      <c r="MW127" s="81"/>
      <c r="MX127" s="81"/>
      <c r="MY127" s="269"/>
      <c r="MZ127" s="81"/>
      <c r="NA127" s="81"/>
      <c r="NB127" s="200"/>
      <c r="NC127" s="200"/>
      <c r="ND127" s="200"/>
      <c r="NE127" s="200"/>
      <c r="NF127" s="201"/>
      <c r="NG127" s="201"/>
      <c r="NH127" s="201"/>
      <c r="NI127" s="201"/>
      <c r="NJ127" s="201"/>
      <c r="NK127" s="201"/>
      <c r="NL127" s="201"/>
      <c r="NM127" s="201"/>
      <c r="OJ127" s="196"/>
      <c r="OK127" s="194"/>
      <c r="OL127" s="193"/>
      <c r="OM127" s="328"/>
      <c r="ON127" s="194"/>
      <c r="OO127" s="192"/>
      <c r="OP127" s="289"/>
      <c r="OQ127" s="192"/>
      <c r="OR127" s="261"/>
      <c r="OS127" s="196"/>
      <c r="OT127" s="194"/>
      <c r="OU127" s="193"/>
      <c r="OV127" s="328"/>
      <c r="OW127" s="194"/>
      <c r="OX127" s="192"/>
      <c r="OY127" s="192"/>
      <c r="OZ127" s="192"/>
      <c r="PA127" s="261"/>
      <c r="PB127" s="192"/>
      <c r="PC127" s="305"/>
      <c r="PD127" s="265"/>
      <c r="PE127" s="192"/>
      <c r="PF127" s="192"/>
      <c r="PG127" s="192"/>
      <c r="PH127" s="192"/>
      <c r="PI127" s="294"/>
      <c r="PJ127" s="294"/>
      <c r="PK127" s="192"/>
      <c r="PL127" s="192"/>
      <c r="PM127" s="192"/>
      <c r="PN127" s="192"/>
      <c r="PO127" s="192"/>
      <c r="PP127" s="192"/>
      <c r="PQ127" s="192"/>
      <c r="PR127" s="192"/>
      <c r="PS127" s="192"/>
      <c r="PT127" s="192"/>
      <c r="PU127" s="192"/>
      <c r="PV127" s="300"/>
      <c r="QA127" s="193"/>
      <c r="QB127" s="192"/>
      <c r="QC127" s="192"/>
      <c r="QD127" s="192"/>
      <c r="QF127" s="193"/>
      <c r="QH127" s="193"/>
      <c r="QU127" s="192"/>
    </row>
    <row r="128" spans="1:463" s="22" customFormat="1" ht="14" x14ac:dyDescent="0.3">
      <c r="A128" s="456"/>
      <c r="G128" s="276"/>
      <c r="CN128" s="40"/>
      <c r="CO128" s="222"/>
      <c r="CQ128" s="222"/>
      <c r="CT128" s="222"/>
      <c r="FV128" s="193"/>
      <c r="FW128" s="193"/>
      <c r="FX128" s="193"/>
      <c r="FY128" s="193"/>
      <c r="FZ128" s="193"/>
      <c r="GA128" s="193"/>
      <c r="GB128" s="193"/>
      <c r="GC128" s="193"/>
      <c r="GD128" s="193"/>
      <c r="GE128" s="193"/>
      <c r="GF128" s="193"/>
      <c r="GG128" s="195"/>
      <c r="GH128" s="195"/>
      <c r="GI128" s="193"/>
      <c r="GJ128" s="195"/>
      <c r="GK128" s="195"/>
      <c r="GL128" s="193"/>
      <c r="GM128" s="194"/>
      <c r="GN128" s="194"/>
      <c r="GO128" s="194"/>
      <c r="GP128" s="194"/>
      <c r="GQ128" s="194"/>
      <c r="GR128" s="194"/>
      <c r="GS128" s="194"/>
      <c r="GT128" s="194"/>
      <c r="GU128" s="192"/>
      <c r="GV128" s="192"/>
      <c r="GW128" s="192"/>
      <c r="GX128" s="192"/>
      <c r="GY128" s="198"/>
      <c r="HE128" s="198"/>
      <c r="HK128" s="199"/>
      <c r="HR128" s="192"/>
      <c r="HS128" s="192"/>
      <c r="HT128" s="192"/>
      <c r="HU128" s="192"/>
      <c r="HV128" s="192"/>
      <c r="HW128" s="192"/>
      <c r="HX128" s="192"/>
      <c r="HY128" s="192"/>
      <c r="HZ128" s="192"/>
      <c r="IA128" s="192"/>
      <c r="IB128" s="192"/>
      <c r="IC128" s="192"/>
      <c r="ID128" s="192"/>
      <c r="IE128" s="192"/>
      <c r="IF128" s="192"/>
      <c r="IG128" s="192"/>
      <c r="IH128" s="192"/>
      <c r="II128" s="192"/>
      <c r="IJ128" s="192"/>
      <c r="IK128" s="192"/>
      <c r="IL128" s="192"/>
      <c r="IM128" s="192"/>
      <c r="IN128" s="192"/>
      <c r="IO128" s="192"/>
      <c r="IP128" s="192"/>
      <c r="IQ128" s="192"/>
      <c r="IR128" s="192"/>
      <c r="IS128" s="192"/>
      <c r="IT128" s="192"/>
      <c r="IU128" s="192"/>
      <c r="IV128" s="192"/>
      <c r="IW128" s="192"/>
      <c r="IX128" s="192"/>
      <c r="IY128" s="192"/>
      <c r="IZ128" s="192"/>
      <c r="JA128" s="192"/>
      <c r="JB128" s="192"/>
      <c r="JC128" s="192"/>
      <c r="JD128" s="192"/>
      <c r="JE128" s="192"/>
      <c r="JF128" s="192"/>
      <c r="JG128" s="192"/>
      <c r="JH128" s="192"/>
      <c r="JI128" s="192"/>
      <c r="JJ128" s="192"/>
      <c r="JK128" s="192"/>
      <c r="JL128" s="192"/>
      <c r="JM128" s="192"/>
      <c r="JN128" s="192"/>
      <c r="JO128" s="192"/>
      <c r="JP128" s="192"/>
      <c r="JQ128" s="192"/>
      <c r="JR128" s="192"/>
      <c r="JS128" s="192"/>
      <c r="JT128" s="192"/>
      <c r="JU128" s="192"/>
      <c r="JV128" s="192"/>
      <c r="JW128" s="192"/>
      <c r="JX128" s="192"/>
      <c r="JY128" s="192"/>
      <c r="JZ128" s="192"/>
      <c r="KA128" s="192"/>
      <c r="KB128" s="192"/>
      <c r="KC128" s="192"/>
      <c r="KD128" s="192"/>
      <c r="KE128" s="192"/>
      <c r="KF128" s="192"/>
      <c r="KG128" s="192"/>
      <c r="KH128" s="192"/>
      <c r="KI128" s="192"/>
      <c r="KJ128" s="192"/>
      <c r="KK128" s="192"/>
      <c r="KL128" s="192"/>
      <c r="KM128" s="192"/>
      <c r="KN128" s="192"/>
      <c r="KO128" s="192"/>
      <c r="KP128" s="192"/>
      <c r="KQ128" s="192"/>
      <c r="KR128" s="192"/>
      <c r="KS128" s="192"/>
      <c r="KT128" s="192"/>
      <c r="KU128" s="192"/>
      <c r="KV128" s="192"/>
      <c r="KW128" s="192"/>
      <c r="KX128" s="192"/>
      <c r="KY128" s="192"/>
      <c r="KZ128" s="192"/>
      <c r="LA128" s="192"/>
      <c r="LB128" s="192"/>
      <c r="LC128" s="192"/>
      <c r="LD128" s="192"/>
      <c r="LE128" s="192"/>
      <c r="LF128" s="192"/>
      <c r="LG128" s="192"/>
      <c r="LH128" s="192"/>
      <c r="LI128" s="192"/>
      <c r="LJ128" s="192"/>
      <c r="LK128" s="192"/>
      <c r="LL128" s="192"/>
      <c r="LM128" s="192"/>
      <c r="LN128" s="192"/>
      <c r="LO128" s="192"/>
      <c r="LP128" s="192"/>
      <c r="LQ128" s="192"/>
      <c r="LR128" s="192"/>
      <c r="LS128" s="192"/>
      <c r="LT128" s="192"/>
      <c r="LU128" s="192"/>
      <c r="LV128" s="192"/>
      <c r="LW128" s="192"/>
      <c r="LX128" s="192"/>
      <c r="LY128" s="192"/>
      <c r="LZ128" s="192"/>
      <c r="MA128" s="192"/>
      <c r="MB128" s="192"/>
      <c r="MC128" s="192"/>
      <c r="MD128" s="192"/>
      <c r="ME128" s="192"/>
      <c r="MF128" s="192"/>
      <c r="MG128" s="192"/>
      <c r="MH128" s="192"/>
      <c r="MI128" s="192"/>
      <c r="MJ128" s="192"/>
      <c r="MK128" s="192"/>
      <c r="ML128" s="192"/>
      <c r="MM128" s="192"/>
      <c r="MN128" s="192"/>
      <c r="MO128" s="192"/>
      <c r="MP128" s="81"/>
      <c r="MQ128" s="81"/>
      <c r="MR128" s="81"/>
      <c r="MS128" s="81"/>
      <c r="MT128" s="81"/>
      <c r="MU128" s="81"/>
      <c r="MV128" s="81"/>
      <c r="MW128" s="81"/>
      <c r="MX128" s="81"/>
      <c r="MY128" s="269"/>
      <c r="MZ128" s="81"/>
      <c r="NA128" s="81"/>
      <c r="NB128" s="200"/>
      <c r="NC128" s="200"/>
      <c r="ND128" s="200"/>
      <c r="NE128" s="200"/>
      <c r="NF128" s="201"/>
      <c r="NG128" s="201"/>
      <c r="NH128" s="201"/>
      <c r="NI128" s="201"/>
      <c r="NJ128" s="201"/>
      <c r="NK128" s="201"/>
      <c r="NL128" s="201"/>
      <c r="NM128" s="201"/>
      <c r="OJ128" s="196"/>
      <c r="OK128" s="194"/>
      <c r="OL128" s="193"/>
      <c r="OM128" s="328"/>
      <c r="ON128" s="194"/>
      <c r="OO128" s="192"/>
      <c r="OP128" s="289"/>
      <c r="OQ128" s="192"/>
      <c r="OR128" s="261"/>
      <c r="OS128" s="196"/>
      <c r="OT128" s="194"/>
      <c r="OU128" s="193"/>
      <c r="OV128" s="328"/>
      <c r="OW128" s="194"/>
      <c r="OX128" s="192"/>
      <c r="OY128" s="192"/>
      <c r="OZ128" s="192"/>
      <c r="PA128" s="261"/>
      <c r="PB128" s="192"/>
      <c r="PC128" s="305"/>
      <c r="PD128" s="265"/>
      <c r="PE128" s="192"/>
      <c r="PF128" s="192"/>
      <c r="PG128" s="192"/>
      <c r="PH128" s="192"/>
      <c r="PI128" s="294"/>
      <c r="PJ128" s="294"/>
      <c r="PK128" s="192"/>
      <c r="PL128" s="192"/>
      <c r="PM128" s="192"/>
      <c r="PN128" s="192"/>
      <c r="PO128" s="192"/>
      <c r="PP128" s="192"/>
      <c r="PQ128" s="192"/>
      <c r="PR128" s="192"/>
      <c r="PS128" s="192"/>
      <c r="PT128" s="192"/>
      <c r="PU128" s="192"/>
      <c r="PV128" s="300"/>
      <c r="QA128" s="193"/>
      <c r="QB128" s="192"/>
      <c r="QC128" s="192"/>
      <c r="QD128" s="192"/>
      <c r="QF128" s="193"/>
      <c r="QH128" s="193"/>
      <c r="QU128" s="192"/>
    </row>
    <row r="129" spans="1:463" s="22" customFormat="1" ht="14" x14ac:dyDescent="0.3">
      <c r="A129" s="456"/>
      <c r="G129" s="276"/>
      <c r="CN129" s="40"/>
      <c r="CO129" s="222"/>
      <c r="CQ129" s="222"/>
      <c r="CT129" s="222"/>
      <c r="FV129" s="193"/>
      <c r="FW129" s="193"/>
      <c r="FX129" s="193"/>
      <c r="FY129" s="193"/>
      <c r="FZ129" s="193"/>
      <c r="GA129" s="193"/>
      <c r="GB129" s="193"/>
      <c r="GC129" s="193"/>
      <c r="GD129" s="193"/>
      <c r="GE129" s="193"/>
      <c r="GF129" s="193"/>
      <c r="GG129" s="195"/>
      <c r="GH129" s="195"/>
      <c r="GI129" s="193"/>
      <c r="GJ129" s="195"/>
      <c r="GK129" s="195"/>
      <c r="GL129" s="193"/>
      <c r="GM129" s="194"/>
      <c r="GN129" s="194"/>
      <c r="GO129" s="194"/>
      <c r="GP129" s="194"/>
      <c r="GQ129" s="194"/>
      <c r="GR129" s="194"/>
      <c r="GS129" s="194"/>
      <c r="GT129" s="194"/>
      <c r="GU129" s="192"/>
      <c r="GV129" s="192"/>
      <c r="GW129" s="192"/>
      <c r="GX129" s="192"/>
      <c r="GY129" s="198"/>
      <c r="HE129" s="198"/>
      <c r="HK129" s="199"/>
      <c r="HR129" s="192"/>
      <c r="HS129" s="192"/>
      <c r="HT129" s="192"/>
      <c r="HU129" s="192"/>
      <c r="HV129" s="192"/>
      <c r="HW129" s="192"/>
      <c r="HX129" s="192"/>
      <c r="HY129" s="192"/>
      <c r="HZ129" s="192"/>
      <c r="IA129" s="192"/>
      <c r="IB129" s="192"/>
      <c r="IC129" s="192"/>
      <c r="ID129" s="192"/>
      <c r="IE129" s="192"/>
      <c r="IF129" s="192"/>
      <c r="IG129" s="192"/>
      <c r="IH129" s="192"/>
      <c r="II129" s="192"/>
      <c r="IJ129" s="192"/>
      <c r="IK129" s="192"/>
      <c r="IL129" s="192"/>
      <c r="IM129" s="192"/>
      <c r="IN129" s="192"/>
      <c r="IO129" s="192"/>
      <c r="IP129" s="192"/>
      <c r="IQ129" s="192"/>
      <c r="IR129" s="192"/>
      <c r="IS129" s="192"/>
      <c r="IT129" s="192"/>
      <c r="IU129" s="192"/>
      <c r="IV129" s="192"/>
      <c r="IW129" s="192"/>
      <c r="IX129" s="192"/>
      <c r="IY129" s="192"/>
      <c r="IZ129" s="192"/>
      <c r="JA129" s="192"/>
      <c r="JB129" s="192"/>
      <c r="JC129" s="192"/>
      <c r="JD129" s="192"/>
      <c r="JE129" s="192"/>
      <c r="JF129" s="192"/>
      <c r="JG129" s="192"/>
      <c r="JH129" s="192"/>
      <c r="JI129" s="192"/>
      <c r="JJ129" s="192"/>
      <c r="JK129" s="192"/>
      <c r="JL129" s="192"/>
      <c r="JM129" s="192"/>
      <c r="JN129" s="192"/>
      <c r="JO129" s="192"/>
      <c r="JP129" s="192"/>
      <c r="JQ129" s="192"/>
      <c r="JR129" s="192"/>
      <c r="JS129" s="192"/>
      <c r="JT129" s="192"/>
      <c r="JU129" s="192"/>
      <c r="JV129" s="192"/>
      <c r="JW129" s="192"/>
      <c r="JX129" s="192"/>
      <c r="JY129" s="192"/>
      <c r="JZ129" s="192"/>
      <c r="KA129" s="192"/>
      <c r="KB129" s="192"/>
      <c r="KC129" s="192"/>
      <c r="KD129" s="192"/>
      <c r="KE129" s="192"/>
      <c r="KF129" s="192"/>
      <c r="KG129" s="192"/>
      <c r="KH129" s="192"/>
      <c r="KI129" s="192"/>
      <c r="KJ129" s="192"/>
      <c r="KK129" s="192"/>
      <c r="KL129" s="192"/>
      <c r="KM129" s="192"/>
      <c r="KN129" s="192"/>
      <c r="KO129" s="192"/>
      <c r="KP129" s="192"/>
      <c r="KQ129" s="192"/>
      <c r="KR129" s="192"/>
      <c r="KS129" s="192"/>
      <c r="KT129" s="192"/>
      <c r="KU129" s="192"/>
      <c r="KV129" s="192"/>
      <c r="KW129" s="192"/>
      <c r="KX129" s="192"/>
      <c r="KY129" s="192"/>
      <c r="KZ129" s="192"/>
      <c r="LA129" s="192"/>
      <c r="LB129" s="192"/>
      <c r="LC129" s="192"/>
      <c r="LD129" s="192"/>
      <c r="LE129" s="192"/>
      <c r="LF129" s="192"/>
      <c r="LG129" s="192"/>
      <c r="LH129" s="192"/>
      <c r="LI129" s="192"/>
      <c r="LJ129" s="192"/>
      <c r="LK129" s="192"/>
      <c r="LL129" s="192"/>
      <c r="LM129" s="192"/>
      <c r="LN129" s="192"/>
      <c r="LO129" s="192"/>
      <c r="LP129" s="192"/>
      <c r="LQ129" s="192"/>
      <c r="LR129" s="192"/>
      <c r="LS129" s="192"/>
      <c r="LT129" s="192"/>
      <c r="LU129" s="192"/>
      <c r="LV129" s="192"/>
      <c r="LW129" s="192"/>
      <c r="LX129" s="192"/>
      <c r="LY129" s="192"/>
      <c r="LZ129" s="192"/>
      <c r="MA129" s="192"/>
      <c r="MB129" s="192"/>
      <c r="MC129" s="192"/>
      <c r="MD129" s="192"/>
      <c r="ME129" s="192"/>
      <c r="MF129" s="192"/>
      <c r="MG129" s="192"/>
      <c r="MH129" s="192"/>
      <c r="MI129" s="192"/>
      <c r="MJ129" s="192"/>
      <c r="MK129" s="192"/>
      <c r="ML129" s="192"/>
      <c r="MM129" s="192"/>
      <c r="MN129" s="192"/>
      <c r="MO129" s="192"/>
      <c r="MP129" s="81"/>
      <c r="MQ129" s="81"/>
      <c r="MR129" s="81"/>
      <c r="MS129" s="81"/>
      <c r="MT129" s="81"/>
      <c r="MU129" s="81"/>
      <c r="MV129" s="81"/>
      <c r="MW129" s="81"/>
      <c r="MX129" s="81"/>
      <c r="MY129" s="269"/>
      <c r="MZ129" s="81"/>
      <c r="NA129" s="81"/>
      <c r="NB129" s="200"/>
      <c r="NC129" s="200"/>
      <c r="ND129" s="200"/>
      <c r="NE129" s="200"/>
      <c r="NF129" s="201"/>
      <c r="NG129" s="201"/>
      <c r="NH129" s="201"/>
      <c r="NI129" s="201"/>
      <c r="NJ129" s="201"/>
      <c r="NK129" s="201"/>
      <c r="NL129" s="201"/>
      <c r="NM129" s="201"/>
      <c r="OJ129" s="196"/>
      <c r="OK129" s="194"/>
      <c r="OL129" s="193"/>
      <c r="OM129" s="328"/>
      <c r="ON129" s="194"/>
      <c r="OO129" s="192"/>
      <c r="OP129" s="289"/>
      <c r="OQ129" s="192"/>
      <c r="OR129" s="261"/>
      <c r="OS129" s="196"/>
      <c r="OT129" s="194"/>
      <c r="OU129" s="193"/>
      <c r="OV129" s="328"/>
      <c r="OW129" s="194"/>
      <c r="OX129" s="192"/>
      <c r="OY129" s="192"/>
      <c r="OZ129" s="192"/>
      <c r="PA129" s="261"/>
      <c r="PB129" s="192"/>
      <c r="PC129" s="305"/>
      <c r="PD129" s="265"/>
      <c r="PE129" s="192"/>
      <c r="PF129" s="192"/>
      <c r="PG129" s="192"/>
      <c r="PH129" s="192"/>
      <c r="PI129" s="294"/>
      <c r="PJ129" s="294"/>
      <c r="PK129" s="192"/>
      <c r="PL129" s="192"/>
      <c r="PM129" s="192"/>
      <c r="PN129" s="192"/>
      <c r="PO129" s="192"/>
      <c r="PP129" s="192"/>
      <c r="PQ129" s="192"/>
      <c r="PR129" s="192"/>
      <c r="PS129" s="192"/>
      <c r="PT129" s="192"/>
      <c r="PU129" s="192"/>
      <c r="PV129" s="300"/>
      <c r="QA129" s="193"/>
      <c r="QB129" s="192"/>
      <c r="QC129" s="192"/>
      <c r="QD129" s="192"/>
      <c r="QF129" s="193"/>
      <c r="QH129" s="193"/>
      <c r="QU129" s="192"/>
    </row>
    <row r="130" spans="1:463" s="22" customFormat="1" ht="14" x14ac:dyDescent="0.3">
      <c r="A130" s="456"/>
      <c r="G130" s="276"/>
      <c r="CN130" s="40"/>
      <c r="CO130" s="222"/>
      <c r="CQ130" s="222"/>
      <c r="CT130" s="222"/>
      <c r="FV130" s="193"/>
      <c r="FW130" s="193"/>
      <c r="FX130" s="193"/>
      <c r="FY130" s="193"/>
      <c r="FZ130" s="193"/>
      <c r="GA130" s="193"/>
      <c r="GB130" s="193"/>
      <c r="GC130" s="193"/>
      <c r="GD130" s="193"/>
      <c r="GE130" s="193"/>
      <c r="GF130" s="193"/>
      <c r="GG130" s="195"/>
      <c r="GH130" s="195"/>
      <c r="GI130" s="193"/>
      <c r="GJ130" s="195"/>
      <c r="GK130" s="195"/>
      <c r="GL130" s="193"/>
      <c r="GM130" s="194"/>
      <c r="GN130" s="194"/>
      <c r="GO130" s="194"/>
      <c r="GP130" s="194"/>
      <c r="GQ130" s="194"/>
      <c r="GR130" s="194"/>
      <c r="GS130" s="194"/>
      <c r="GT130" s="194"/>
      <c r="GU130" s="192"/>
      <c r="GV130" s="192"/>
      <c r="GW130" s="192"/>
      <c r="GX130" s="192"/>
      <c r="GY130" s="198"/>
      <c r="HE130" s="198"/>
      <c r="HK130" s="199"/>
      <c r="HR130" s="192"/>
      <c r="HS130" s="192"/>
      <c r="HT130" s="192"/>
      <c r="HU130" s="192"/>
      <c r="HV130" s="192"/>
      <c r="HW130" s="192"/>
      <c r="HX130" s="192"/>
      <c r="HY130" s="192"/>
      <c r="HZ130" s="192"/>
      <c r="IA130" s="192"/>
      <c r="IB130" s="192"/>
      <c r="IC130" s="192"/>
      <c r="ID130" s="192"/>
      <c r="IE130" s="192"/>
      <c r="IF130" s="192"/>
      <c r="IG130" s="192"/>
      <c r="IH130" s="192"/>
      <c r="II130" s="192"/>
      <c r="IJ130" s="192"/>
      <c r="IK130" s="192"/>
      <c r="IL130" s="192"/>
      <c r="IM130" s="192"/>
      <c r="IN130" s="192"/>
      <c r="IO130" s="192"/>
      <c r="IP130" s="192"/>
      <c r="IQ130" s="192"/>
      <c r="IR130" s="192"/>
      <c r="IS130" s="192"/>
      <c r="IT130" s="192"/>
      <c r="IU130" s="192"/>
      <c r="IV130" s="192"/>
      <c r="IW130" s="192"/>
      <c r="IX130" s="192"/>
      <c r="IY130" s="192"/>
      <c r="IZ130" s="192"/>
      <c r="JA130" s="192"/>
      <c r="JB130" s="192"/>
      <c r="JC130" s="192"/>
      <c r="JD130" s="192"/>
      <c r="JE130" s="192"/>
      <c r="JF130" s="192"/>
      <c r="JG130" s="192"/>
      <c r="JH130" s="192"/>
      <c r="JI130" s="192"/>
      <c r="JJ130" s="192"/>
      <c r="JK130" s="192"/>
      <c r="JL130" s="192"/>
      <c r="JM130" s="192"/>
      <c r="JN130" s="192"/>
      <c r="JO130" s="192"/>
      <c r="JP130" s="192"/>
      <c r="JQ130" s="192"/>
      <c r="JR130" s="192"/>
      <c r="JS130" s="192"/>
      <c r="JT130" s="192"/>
      <c r="JU130" s="192"/>
      <c r="JV130" s="192"/>
      <c r="JW130" s="192"/>
      <c r="JX130" s="192"/>
      <c r="JY130" s="192"/>
      <c r="JZ130" s="192"/>
      <c r="KA130" s="192"/>
      <c r="KB130" s="192"/>
      <c r="KC130" s="192"/>
      <c r="KD130" s="192"/>
      <c r="KE130" s="192"/>
      <c r="KF130" s="192"/>
      <c r="KG130" s="192"/>
      <c r="KH130" s="192"/>
      <c r="KI130" s="192"/>
      <c r="KJ130" s="192"/>
      <c r="KK130" s="192"/>
      <c r="KL130" s="192"/>
      <c r="KM130" s="192"/>
      <c r="KN130" s="192"/>
      <c r="KO130" s="192"/>
      <c r="KP130" s="192"/>
      <c r="KQ130" s="192"/>
      <c r="KR130" s="192"/>
      <c r="KS130" s="192"/>
      <c r="KT130" s="192"/>
      <c r="KU130" s="192"/>
      <c r="KV130" s="192"/>
      <c r="KW130" s="192"/>
      <c r="KX130" s="192"/>
      <c r="KY130" s="192"/>
      <c r="KZ130" s="192"/>
      <c r="LA130" s="192"/>
      <c r="LB130" s="192"/>
      <c r="LC130" s="192"/>
      <c r="LD130" s="192"/>
      <c r="LE130" s="192"/>
      <c r="LF130" s="192"/>
      <c r="LG130" s="192"/>
      <c r="LH130" s="192"/>
      <c r="LI130" s="192"/>
      <c r="LJ130" s="192"/>
      <c r="LK130" s="192"/>
      <c r="LL130" s="192"/>
      <c r="LM130" s="192"/>
      <c r="LN130" s="192"/>
      <c r="LO130" s="192"/>
      <c r="LP130" s="192"/>
      <c r="LQ130" s="192"/>
      <c r="LR130" s="192"/>
      <c r="LS130" s="192"/>
      <c r="LT130" s="192"/>
      <c r="LU130" s="192"/>
      <c r="LV130" s="192"/>
      <c r="LW130" s="192"/>
      <c r="LX130" s="192"/>
      <c r="LY130" s="192"/>
      <c r="LZ130" s="192"/>
      <c r="MA130" s="192"/>
      <c r="MB130" s="192"/>
      <c r="MC130" s="192"/>
      <c r="MD130" s="192"/>
      <c r="ME130" s="192"/>
      <c r="MF130" s="192"/>
      <c r="MG130" s="192"/>
      <c r="MH130" s="192"/>
      <c r="MI130" s="192"/>
      <c r="MJ130" s="192"/>
      <c r="MK130" s="192"/>
      <c r="ML130" s="192"/>
      <c r="MM130" s="192"/>
      <c r="MN130" s="192"/>
      <c r="MO130" s="192"/>
      <c r="MP130" s="81"/>
      <c r="MQ130" s="81"/>
      <c r="MR130" s="81"/>
      <c r="MS130" s="81"/>
      <c r="MT130" s="81"/>
      <c r="MU130" s="81"/>
      <c r="MV130" s="81"/>
      <c r="MW130" s="81"/>
      <c r="MX130" s="81"/>
      <c r="MY130" s="269"/>
      <c r="MZ130" s="81"/>
      <c r="NA130" s="81"/>
      <c r="NB130" s="200"/>
      <c r="NC130" s="200"/>
      <c r="ND130" s="200"/>
      <c r="NE130" s="200"/>
      <c r="NF130" s="201"/>
      <c r="NG130" s="201"/>
      <c r="NH130" s="201"/>
      <c r="NI130" s="201"/>
      <c r="NJ130" s="201"/>
      <c r="NK130" s="201"/>
      <c r="NL130" s="201"/>
      <c r="NM130" s="201"/>
      <c r="OJ130" s="196"/>
      <c r="OK130" s="194"/>
      <c r="OL130" s="193"/>
      <c r="OM130" s="328"/>
      <c r="ON130" s="194"/>
      <c r="OO130" s="192"/>
      <c r="OP130" s="289"/>
      <c r="OQ130" s="192"/>
      <c r="OR130" s="261"/>
      <c r="OS130" s="196"/>
      <c r="OT130" s="194"/>
      <c r="OU130" s="193"/>
      <c r="OV130" s="328"/>
      <c r="OW130" s="194"/>
      <c r="OX130" s="192"/>
      <c r="OY130" s="192"/>
      <c r="OZ130" s="192"/>
      <c r="PA130" s="261"/>
      <c r="PB130" s="192"/>
      <c r="PC130" s="305"/>
      <c r="PD130" s="265"/>
      <c r="PE130" s="192"/>
      <c r="PF130" s="192"/>
      <c r="PG130" s="192"/>
      <c r="PH130" s="192"/>
      <c r="PI130" s="294"/>
      <c r="PJ130" s="294"/>
      <c r="PK130" s="192"/>
      <c r="PL130" s="192"/>
      <c r="PM130" s="192"/>
      <c r="PN130" s="192"/>
      <c r="PO130" s="192"/>
      <c r="PP130" s="192"/>
      <c r="PQ130" s="192"/>
      <c r="PR130" s="192"/>
      <c r="PS130" s="192"/>
      <c r="PT130" s="192"/>
      <c r="PU130" s="192"/>
      <c r="PV130" s="300"/>
      <c r="QA130" s="193"/>
      <c r="QB130" s="192"/>
      <c r="QC130" s="192"/>
      <c r="QD130" s="192"/>
      <c r="QF130" s="193"/>
      <c r="QH130" s="193"/>
      <c r="QU130" s="192"/>
    </row>
    <row r="131" spans="1:463" s="22" customFormat="1" ht="14" x14ac:dyDescent="0.3">
      <c r="A131" s="456"/>
      <c r="G131" s="276"/>
      <c r="CN131" s="40"/>
      <c r="CO131" s="222"/>
      <c r="CQ131" s="222"/>
      <c r="CT131" s="222"/>
      <c r="FV131" s="193"/>
      <c r="FW131" s="193"/>
      <c r="FX131" s="193"/>
      <c r="FY131" s="193"/>
      <c r="FZ131" s="193"/>
      <c r="GA131" s="193"/>
      <c r="GB131" s="193"/>
      <c r="GC131" s="193"/>
      <c r="GD131" s="193"/>
      <c r="GE131" s="193"/>
      <c r="GF131" s="193"/>
      <c r="GG131" s="195"/>
      <c r="GH131" s="195"/>
      <c r="GI131" s="193"/>
      <c r="GJ131" s="195"/>
      <c r="GK131" s="195"/>
      <c r="GL131" s="193"/>
      <c r="GM131" s="194"/>
      <c r="GN131" s="194"/>
      <c r="GO131" s="194"/>
      <c r="GP131" s="194"/>
      <c r="GQ131" s="194"/>
      <c r="GR131" s="194"/>
      <c r="GS131" s="194"/>
      <c r="GT131" s="194"/>
      <c r="GU131" s="192"/>
      <c r="GV131" s="192"/>
      <c r="GW131" s="192"/>
      <c r="GX131" s="192"/>
      <c r="GY131" s="198"/>
      <c r="HE131" s="198"/>
      <c r="HK131" s="199"/>
      <c r="HR131" s="192"/>
      <c r="HS131" s="192"/>
      <c r="HT131" s="192"/>
      <c r="HU131" s="192"/>
      <c r="HV131" s="192"/>
      <c r="HW131" s="192"/>
      <c r="HX131" s="192"/>
      <c r="HY131" s="192"/>
      <c r="HZ131" s="192"/>
      <c r="IA131" s="192"/>
      <c r="IB131" s="192"/>
      <c r="IC131" s="192"/>
      <c r="ID131" s="192"/>
      <c r="IE131" s="192"/>
      <c r="IF131" s="192"/>
      <c r="IG131" s="192"/>
      <c r="IH131" s="192"/>
      <c r="II131" s="192"/>
      <c r="IJ131" s="192"/>
      <c r="IK131" s="192"/>
      <c r="IL131" s="192"/>
      <c r="IM131" s="192"/>
      <c r="IN131" s="192"/>
      <c r="IO131" s="192"/>
      <c r="IP131" s="192"/>
      <c r="IQ131" s="192"/>
      <c r="IR131" s="192"/>
      <c r="IS131" s="192"/>
      <c r="IT131" s="192"/>
      <c r="IU131" s="192"/>
      <c r="IV131" s="192"/>
      <c r="IW131" s="192"/>
      <c r="IX131" s="192"/>
      <c r="IY131" s="192"/>
      <c r="IZ131" s="192"/>
      <c r="JA131" s="192"/>
      <c r="JB131" s="192"/>
      <c r="JC131" s="192"/>
      <c r="JD131" s="192"/>
      <c r="JE131" s="192"/>
      <c r="JF131" s="192"/>
      <c r="JG131" s="192"/>
      <c r="JH131" s="192"/>
      <c r="JI131" s="192"/>
      <c r="JJ131" s="192"/>
      <c r="JK131" s="192"/>
      <c r="JL131" s="192"/>
      <c r="JM131" s="192"/>
      <c r="JN131" s="192"/>
      <c r="JO131" s="192"/>
      <c r="JP131" s="192"/>
      <c r="JQ131" s="192"/>
      <c r="JR131" s="192"/>
      <c r="JS131" s="192"/>
      <c r="JT131" s="192"/>
      <c r="JU131" s="192"/>
      <c r="JV131" s="192"/>
      <c r="JW131" s="192"/>
      <c r="JX131" s="192"/>
      <c r="JY131" s="192"/>
      <c r="JZ131" s="192"/>
      <c r="KA131" s="192"/>
      <c r="KB131" s="192"/>
      <c r="KC131" s="192"/>
      <c r="KD131" s="192"/>
      <c r="KE131" s="192"/>
      <c r="KF131" s="192"/>
      <c r="KG131" s="192"/>
      <c r="KH131" s="192"/>
      <c r="KI131" s="192"/>
      <c r="KJ131" s="192"/>
      <c r="KK131" s="192"/>
      <c r="KL131" s="192"/>
      <c r="KM131" s="192"/>
      <c r="KN131" s="192"/>
      <c r="KO131" s="192"/>
      <c r="KP131" s="192"/>
      <c r="KQ131" s="192"/>
      <c r="KR131" s="192"/>
      <c r="KS131" s="192"/>
      <c r="KT131" s="192"/>
      <c r="KU131" s="192"/>
      <c r="KV131" s="192"/>
      <c r="KW131" s="192"/>
      <c r="KX131" s="192"/>
      <c r="KY131" s="192"/>
      <c r="KZ131" s="192"/>
      <c r="LA131" s="192"/>
      <c r="LB131" s="192"/>
      <c r="LC131" s="192"/>
      <c r="LD131" s="192"/>
      <c r="LE131" s="192"/>
      <c r="LF131" s="192"/>
      <c r="LG131" s="192"/>
      <c r="LH131" s="192"/>
      <c r="LI131" s="192"/>
      <c r="LJ131" s="192"/>
      <c r="LK131" s="192"/>
      <c r="LL131" s="192"/>
      <c r="LM131" s="192"/>
      <c r="LN131" s="192"/>
      <c r="LO131" s="192"/>
      <c r="LP131" s="192"/>
      <c r="LQ131" s="192"/>
      <c r="LR131" s="192"/>
      <c r="LS131" s="192"/>
      <c r="LT131" s="192"/>
      <c r="LU131" s="192"/>
      <c r="LV131" s="192"/>
      <c r="LW131" s="192"/>
      <c r="LX131" s="192"/>
      <c r="LY131" s="192"/>
      <c r="LZ131" s="192"/>
      <c r="MA131" s="192"/>
      <c r="MB131" s="192"/>
      <c r="MC131" s="192"/>
      <c r="MD131" s="192"/>
      <c r="ME131" s="192"/>
      <c r="MF131" s="192"/>
      <c r="MG131" s="192"/>
      <c r="MH131" s="192"/>
      <c r="MI131" s="192"/>
      <c r="MJ131" s="192"/>
      <c r="MK131" s="192"/>
      <c r="ML131" s="192"/>
      <c r="MM131" s="192"/>
      <c r="MN131" s="192"/>
      <c r="MO131" s="192"/>
      <c r="MP131" s="81"/>
      <c r="MQ131" s="81"/>
      <c r="MR131" s="81"/>
      <c r="MS131" s="81"/>
      <c r="MT131" s="81"/>
      <c r="MU131" s="81"/>
      <c r="MV131" s="81"/>
      <c r="MW131" s="81"/>
      <c r="MX131" s="81"/>
      <c r="MY131" s="269"/>
      <c r="MZ131" s="81"/>
      <c r="NA131" s="81"/>
      <c r="NB131" s="200"/>
      <c r="NC131" s="200"/>
      <c r="ND131" s="200"/>
      <c r="NE131" s="200"/>
      <c r="NF131" s="201"/>
      <c r="NG131" s="201"/>
      <c r="NH131" s="201"/>
      <c r="NI131" s="201"/>
      <c r="NJ131" s="201"/>
      <c r="NK131" s="201"/>
      <c r="NL131" s="201"/>
      <c r="NM131" s="201"/>
      <c r="OJ131" s="196"/>
      <c r="OK131" s="194"/>
      <c r="OL131" s="193"/>
      <c r="OM131" s="328"/>
      <c r="ON131" s="194"/>
      <c r="OO131" s="192"/>
      <c r="OP131" s="289"/>
      <c r="OQ131" s="192"/>
      <c r="OR131" s="261"/>
      <c r="OS131" s="196"/>
      <c r="OT131" s="194"/>
      <c r="OU131" s="193"/>
      <c r="OV131" s="328"/>
      <c r="OW131" s="194"/>
      <c r="OX131" s="192"/>
      <c r="OY131" s="192"/>
      <c r="OZ131" s="192"/>
      <c r="PA131" s="261"/>
      <c r="PB131" s="192"/>
      <c r="PC131" s="305"/>
      <c r="PD131" s="265"/>
      <c r="PE131" s="192"/>
      <c r="PF131" s="192"/>
      <c r="PG131" s="192"/>
      <c r="PH131" s="192"/>
      <c r="PI131" s="294"/>
      <c r="PJ131" s="294"/>
      <c r="PK131" s="192"/>
      <c r="PL131" s="192"/>
      <c r="PM131" s="192"/>
      <c r="PN131" s="192"/>
      <c r="PO131" s="192"/>
      <c r="PP131" s="192"/>
      <c r="PQ131" s="192"/>
      <c r="PR131" s="192"/>
      <c r="PS131" s="192"/>
      <c r="PT131" s="192"/>
      <c r="PU131" s="192"/>
      <c r="PV131" s="300"/>
      <c r="QA131" s="193"/>
      <c r="QB131" s="192"/>
      <c r="QC131" s="192"/>
      <c r="QD131" s="192"/>
      <c r="QF131" s="193"/>
      <c r="QH131" s="193"/>
      <c r="QU131" s="192"/>
    </row>
    <row r="132" spans="1:463" s="22" customFormat="1" ht="14" x14ac:dyDescent="0.3">
      <c r="A132" s="456"/>
      <c r="G132" s="276"/>
      <c r="CN132" s="40"/>
      <c r="CO132" s="222"/>
      <c r="CQ132" s="222"/>
      <c r="CT132" s="222"/>
      <c r="FV132" s="193"/>
      <c r="FW132" s="193"/>
      <c r="FX132" s="193"/>
      <c r="FY132" s="193"/>
      <c r="FZ132" s="193"/>
      <c r="GA132" s="193"/>
      <c r="GB132" s="193"/>
      <c r="GC132" s="193"/>
      <c r="GD132" s="193"/>
      <c r="GE132" s="193"/>
      <c r="GF132" s="193"/>
      <c r="GG132" s="195"/>
      <c r="GH132" s="195"/>
      <c r="GI132" s="193"/>
      <c r="GJ132" s="195"/>
      <c r="GK132" s="195"/>
      <c r="GL132" s="193"/>
      <c r="GM132" s="194"/>
      <c r="GN132" s="194"/>
      <c r="GO132" s="194"/>
      <c r="GP132" s="194"/>
      <c r="GQ132" s="194"/>
      <c r="GR132" s="194"/>
      <c r="GS132" s="194"/>
      <c r="GT132" s="194"/>
      <c r="GU132" s="192"/>
      <c r="GV132" s="192"/>
      <c r="GW132" s="192"/>
      <c r="GX132" s="192"/>
      <c r="GY132" s="198"/>
      <c r="HE132" s="198"/>
      <c r="HK132" s="199"/>
      <c r="HR132" s="192"/>
      <c r="HS132" s="192"/>
      <c r="HT132" s="192"/>
      <c r="HU132" s="192"/>
      <c r="HV132" s="192"/>
      <c r="HW132" s="192"/>
      <c r="HX132" s="192"/>
      <c r="HY132" s="192"/>
      <c r="HZ132" s="192"/>
      <c r="IA132" s="192"/>
      <c r="IB132" s="192"/>
      <c r="IC132" s="192"/>
      <c r="ID132" s="192"/>
      <c r="IE132" s="192"/>
      <c r="IF132" s="192"/>
      <c r="IG132" s="192"/>
      <c r="IH132" s="192"/>
      <c r="II132" s="192"/>
      <c r="IJ132" s="192"/>
      <c r="IK132" s="192"/>
      <c r="IL132" s="192"/>
      <c r="IM132" s="192"/>
      <c r="IN132" s="192"/>
      <c r="IO132" s="192"/>
      <c r="IP132" s="192"/>
      <c r="IQ132" s="192"/>
      <c r="IR132" s="192"/>
      <c r="IS132" s="192"/>
      <c r="IT132" s="192"/>
      <c r="IU132" s="192"/>
      <c r="IV132" s="192"/>
      <c r="IW132" s="192"/>
      <c r="IX132" s="192"/>
      <c r="IY132" s="192"/>
      <c r="IZ132" s="192"/>
      <c r="JA132" s="192"/>
      <c r="JB132" s="192"/>
      <c r="JC132" s="192"/>
      <c r="JD132" s="192"/>
      <c r="JE132" s="192"/>
      <c r="JF132" s="192"/>
      <c r="JG132" s="192"/>
      <c r="JH132" s="192"/>
      <c r="JI132" s="192"/>
      <c r="JJ132" s="192"/>
      <c r="JK132" s="192"/>
      <c r="JL132" s="192"/>
      <c r="JM132" s="192"/>
      <c r="JN132" s="192"/>
      <c r="JO132" s="192"/>
      <c r="JP132" s="192"/>
      <c r="JQ132" s="192"/>
      <c r="JR132" s="192"/>
      <c r="JS132" s="192"/>
      <c r="JT132" s="192"/>
      <c r="JU132" s="192"/>
      <c r="JV132" s="192"/>
      <c r="JW132" s="192"/>
      <c r="JX132" s="192"/>
      <c r="JY132" s="192"/>
      <c r="JZ132" s="192"/>
      <c r="KA132" s="192"/>
      <c r="KB132" s="192"/>
      <c r="KC132" s="192"/>
      <c r="KD132" s="192"/>
      <c r="KE132" s="192"/>
      <c r="KF132" s="192"/>
      <c r="KG132" s="192"/>
      <c r="KH132" s="192"/>
      <c r="KI132" s="192"/>
      <c r="KJ132" s="192"/>
      <c r="KK132" s="192"/>
      <c r="KL132" s="192"/>
      <c r="KM132" s="192"/>
      <c r="KN132" s="192"/>
      <c r="KO132" s="192"/>
      <c r="KP132" s="192"/>
      <c r="KQ132" s="192"/>
      <c r="KR132" s="192"/>
      <c r="KS132" s="192"/>
      <c r="KT132" s="192"/>
      <c r="KU132" s="192"/>
      <c r="KV132" s="192"/>
      <c r="KW132" s="192"/>
      <c r="KX132" s="192"/>
      <c r="KY132" s="192"/>
      <c r="KZ132" s="192"/>
      <c r="LA132" s="192"/>
      <c r="LB132" s="192"/>
      <c r="LC132" s="192"/>
      <c r="LD132" s="192"/>
      <c r="LE132" s="192"/>
      <c r="LF132" s="192"/>
      <c r="LG132" s="192"/>
      <c r="LH132" s="192"/>
      <c r="LI132" s="192"/>
      <c r="LJ132" s="192"/>
      <c r="LK132" s="192"/>
      <c r="LL132" s="192"/>
      <c r="LM132" s="192"/>
      <c r="LN132" s="192"/>
      <c r="LO132" s="192"/>
      <c r="LP132" s="192"/>
      <c r="LQ132" s="192"/>
      <c r="LR132" s="192"/>
      <c r="LS132" s="192"/>
      <c r="LT132" s="192"/>
      <c r="LU132" s="192"/>
      <c r="LV132" s="192"/>
      <c r="LW132" s="192"/>
      <c r="LX132" s="192"/>
      <c r="LY132" s="192"/>
      <c r="LZ132" s="192"/>
      <c r="MA132" s="192"/>
      <c r="MB132" s="192"/>
      <c r="MC132" s="192"/>
      <c r="MD132" s="192"/>
      <c r="ME132" s="192"/>
      <c r="MF132" s="192"/>
      <c r="MG132" s="192"/>
      <c r="MH132" s="192"/>
      <c r="MI132" s="192"/>
      <c r="MJ132" s="192"/>
      <c r="MK132" s="192"/>
      <c r="ML132" s="192"/>
      <c r="MM132" s="192"/>
      <c r="MN132" s="192"/>
      <c r="MO132" s="192"/>
      <c r="MP132" s="81"/>
      <c r="MQ132" s="81"/>
      <c r="MR132" s="81"/>
      <c r="MS132" s="81"/>
      <c r="MT132" s="81"/>
      <c r="MU132" s="81"/>
      <c r="MV132" s="81"/>
      <c r="MW132" s="81"/>
      <c r="MX132" s="81"/>
      <c r="MY132" s="269"/>
      <c r="MZ132" s="81"/>
      <c r="NA132" s="81"/>
      <c r="NB132" s="200"/>
      <c r="NC132" s="200"/>
      <c r="ND132" s="200"/>
      <c r="NE132" s="200"/>
      <c r="NF132" s="201"/>
      <c r="NG132" s="201"/>
      <c r="NH132" s="201"/>
      <c r="NI132" s="201"/>
      <c r="NJ132" s="201"/>
      <c r="NK132" s="201"/>
      <c r="NL132" s="201"/>
      <c r="NM132" s="201"/>
      <c r="OJ132" s="196"/>
      <c r="OK132" s="194"/>
      <c r="OL132" s="193"/>
      <c r="OM132" s="328"/>
      <c r="ON132" s="194"/>
      <c r="OO132" s="192"/>
      <c r="OP132" s="289"/>
      <c r="OQ132" s="192"/>
      <c r="OR132" s="261"/>
      <c r="OS132" s="196"/>
      <c r="OT132" s="194"/>
      <c r="OU132" s="193"/>
      <c r="OV132" s="328"/>
      <c r="OW132" s="194"/>
      <c r="OX132" s="192"/>
      <c r="OY132" s="192"/>
      <c r="OZ132" s="192"/>
      <c r="PA132" s="261"/>
      <c r="PB132" s="192"/>
      <c r="PC132" s="305"/>
      <c r="PD132" s="265"/>
      <c r="PE132" s="192"/>
      <c r="PF132" s="192"/>
      <c r="PG132" s="192"/>
      <c r="PH132" s="192"/>
      <c r="PI132" s="294"/>
      <c r="PJ132" s="294"/>
      <c r="PK132" s="192"/>
      <c r="PL132" s="192"/>
      <c r="PM132" s="192"/>
      <c r="PN132" s="192"/>
      <c r="PO132" s="192"/>
      <c r="PP132" s="192"/>
      <c r="PQ132" s="192"/>
      <c r="PR132" s="192"/>
      <c r="PS132" s="192"/>
      <c r="PT132" s="192"/>
      <c r="PU132" s="192"/>
      <c r="PV132" s="300"/>
      <c r="QA132" s="193"/>
      <c r="QB132" s="192"/>
      <c r="QC132" s="192"/>
      <c r="QD132" s="192"/>
      <c r="QF132" s="193"/>
      <c r="QH132" s="193"/>
      <c r="QU132" s="192"/>
    </row>
    <row r="133" spans="1:463" s="22" customFormat="1" ht="14" x14ac:dyDescent="0.3">
      <c r="A133" s="456"/>
      <c r="G133" s="276"/>
      <c r="CN133" s="40"/>
      <c r="CO133" s="222"/>
      <c r="CQ133" s="222"/>
      <c r="CT133" s="222"/>
      <c r="FV133" s="193"/>
      <c r="FW133" s="193"/>
      <c r="FX133" s="193"/>
      <c r="FY133" s="193"/>
      <c r="FZ133" s="193"/>
      <c r="GA133" s="193"/>
      <c r="GB133" s="193"/>
      <c r="GC133" s="193"/>
      <c r="GD133" s="193"/>
      <c r="GE133" s="193"/>
      <c r="GF133" s="193"/>
      <c r="GG133" s="195"/>
      <c r="GH133" s="195"/>
      <c r="GI133" s="193"/>
      <c r="GJ133" s="195"/>
      <c r="GK133" s="195"/>
      <c r="GL133" s="193"/>
      <c r="GM133" s="194"/>
      <c r="GN133" s="194"/>
      <c r="GO133" s="194"/>
      <c r="GP133" s="194"/>
      <c r="GQ133" s="194"/>
      <c r="GR133" s="194"/>
      <c r="GS133" s="194"/>
      <c r="GT133" s="194"/>
      <c r="GU133" s="192"/>
      <c r="GV133" s="192"/>
      <c r="GW133" s="192"/>
      <c r="GX133" s="192"/>
      <c r="GY133" s="198"/>
      <c r="HE133" s="198"/>
      <c r="HK133" s="199"/>
      <c r="HR133" s="192"/>
      <c r="HS133" s="192"/>
      <c r="HT133" s="192"/>
      <c r="HU133" s="192"/>
      <c r="HV133" s="192"/>
      <c r="HW133" s="192"/>
      <c r="HX133" s="192"/>
      <c r="HY133" s="192"/>
      <c r="HZ133" s="192"/>
      <c r="IA133" s="192"/>
      <c r="IB133" s="192"/>
      <c r="IC133" s="192"/>
      <c r="ID133" s="192"/>
      <c r="IE133" s="192"/>
      <c r="IF133" s="192"/>
      <c r="IG133" s="192"/>
      <c r="IH133" s="192"/>
      <c r="II133" s="192"/>
      <c r="IJ133" s="192"/>
      <c r="IK133" s="192"/>
      <c r="IL133" s="192"/>
      <c r="IM133" s="192"/>
      <c r="IN133" s="192"/>
      <c r="IO133" s="192"/>
      <c r="IP133" s="192"/>
      <c r="IQ133" s="192"/>
      <c r="IR133" s="192"/>
      <c r="IS133" s="192"/>
      <c r="IT133" s="192"/>
      <c r="IU133" s="192"/>
      <c r="IV133" s="192"/>
      <c r="IW133" s="192"/>
      <c r="IX133" s="192"/>
      <c r="IY133" s="192"/>
      <c r="IZ133" s="192"/>
      <c r="JA133" s="192"/>
      <c r="JB133" s="192"/>
      <c r="JC133" s="192"/>
      <c r="JD133" s="192"/>
      <c r="JE133" s="192"/>
      <c r="JF133" s="192"/>
      <c r="JG133" s="192"/>
      <c r="JH133" s="192"/>
      <c r="JI133" s="192"/>
      <c r="JJ133" s="192"/>
      <c r="JK133" s="192"/>
      <c r="JL133" s="192"/>
      <c r="JM133" s="192"/>
      <c r="JN133" s="192"/>
      <c r="JO133" s="192"/>
      <c r="JP133" s="192"/>
      <c r="JQ133" s="192"/>
      <c r="JR133" s="192"/>
      <c r="JS133" s="192"/>
      <c r="JT133" s="192"/>
      <c r="JU133" s="192"/>
      <c r="JV133" s="192"/>
      <c r="JW133" s="192"/>
      <c r="JX133" s="192"/>
      <c r="JY133" s="192"/>
      <c r="JZ133" s="192"/>
      <c r="KA133" s="192"/>
      <c r="KB133" s="192"/>
      <c r="KC133" s="192"/>
      <c r="KD133" s="192"/>
      <c r="KE133" s="192"/>
      <c r="KF133" s="192"/>
      <c r="KG133" s="192"/>
      <c r="KH133" s="192"/>
      <c r="KI133" s="192"/>
      <c r="KJ133" s="192"/>
      <c r="KK133" s="192"/>
      <c r="KL133" s="192"/>
      <c r="KM133" s="192"/>
      <c r="KN133" s="192"/>
      <c r="KO133" s="192"/>
      <c r="KP133" s="192"/>
      <c r="KQ133" s="192"/>
      <c r="KR133" s="192"/>
      <c r="KS133" s="192"/>
      <c r="KT133" s="192"/>
      <c r="KU133" s="192"/>
      <c r="KV133" s="192"/>
      <c r="KW133" s="192"/>
      <c r="KX133" s="192"/>
      <c r="KY133" s="192"/>
      <c r="KZ133" s="192"/>
      <c r="LA133" s="192"/>
      <c r="LB133" s="192"/>
      <c r="LC133" s="192"/>
      <c r="LD133" s="192"/>
      <c r="LE133" s="192"/>
      <c r="LF133" s="192"/>
      <c r="LG133" s="192"/>
      <c r="LH133" s="192"/>
      <c r="LI133" s="192"/>
      <c r="LJ133" s="192"/>
      <c r="LK133" s="192"/>
      <c r="LL133" s="192"/>
      <c r="LM133" s="192"/>
      <c r="LN133" s="192"/>
      <c r="LO133" s="192"/>
      <c r="LP133" s="192"/>
      <c r="LQ133" s="192"/>
      <c r="LR133" s="192"/>
      <c r="LS133" s="192"/>
      <c r="LT133" s="192"/>
      <c r="LU133" s="192"/>
      <c r="LV133" s="192"/>
      <c r="LW133" s="192"/>
      <c r="LX133" s="192"/>
      <c r="LY133" s="192"/>
      <c r="LZ133" s="192"/>
      <c r="MA133" s="192"/>
      <c r="MB133" s="192"/>
      <c r="MC133" s="192"/>
      <c r="MD133" s="192"/>
      <c r="ME133" s="192"/>
      <c r="MF133" s="192"/>
      <c r="MG133" s="192"/>
      <c r="MH133" s="192"/>
      <c r="MI133" s="192"/>
      <c r="MJ133" s="192"/>
      <c r="MK133" s="192"/>
      <c r="ML133" s="192"/>
      <c r="MM133" s="192"/>
      <c r="MN133" s="192"/>
      <c r="MO133" s="192"/>
      <c r="MP133" s="81"/>
      <c r="MQ133" s="81"/>
      <c r="MR133" s="81"/>
      <c r="MS133" s="81"/>
      <c r="MT133" s="81"/>
      <c r="MU133" s="81"/>
      <c r="MV133" s="81"/>
      <c r="MW133" s="81"/>
      <c r="MX133" s="81"/>
      <c r="MY133" s="269"/>
      <c r="MZ133" s="81"/>
      <c r="NA133" s="81"/>
      <c r="NB133" s="200"/>
      <c r="NC133" s="200"/>
      <c r="ND133" s="200"/>
      <c r="NE133" s="200"/>
      <c r="NF133" s="201"/>
      <c r="NG133" s="201"/>
      <c r="NH133" s="201"/>
      <c r="NI133" s="201"/>
      <c r="NJ133" s="201"/>
      <c r="NK133" s="201"/>
      <c r="NL133" s="201"/>
      <c r="NM133" s="201"/>
      <c r="OJ133" s="196"/>
      <c r="OK133" s="194"/>
      <c r="OL133" s="193"/>
      <c r="OM133" s="328"/>
      <c r="ON133" s="194"/>
      <c r="OO133" s="192"/>
      <c r="OP133" s="289"/>
      <c r="OQ133" s="192"/>
      <c r="OR133" s="261"/>
      <c r="OS133" s="196"/>
      <c r="OT133" s="194"/>
      <c r="OU133" s="193"/>
      <c r="OV133" s="328"/>
      <c r="OW133" s="194"/>
      <c r="OX133" s="192"/>
      <c r="OY133" s="192"/>
      <c r="OZ133" s="192"/>
      <c r="PA133" s="261"/>
      <c r="PB133" s="192"/>
      <c r="PC133" s="305"/>
      <c r="PD133" s="265"/>
      <c r="PE133" s="192"/>
      <c r="PF133" s="192"/>
      <c r="PG133" s="192"/>
      <c r="PH133" s="192"/>
      <c r="PI133" s="294"/>
      <c r="PJ133" s="294"/>
      <c r="PK133" s="192"/>
      <c r="PL133" s="192"/>
      <c r="PM133" s="192"/>
      <c r="PN133" s="192"/>
      <c r="PO133" s="192"/>
      <c r="PP133" s="192"/>
      <c r="PQ133" s="192"/>
      <c r="PR133" s="192"/>
      <c r="PS133" s="192"/>
      <c r="PT133" s="192"/>
      <c r="PU133" s="192"/>
      <c r="PV133" s="300"/>
      <c r="QA133" s="193"/>
      <c r="QB133" s="192"/>
      <c r="QC133" s="192"/>
      <c r="QD133" s="192"/>
      <c r="QF133" s="193"/>
      <c r="QH133" s="193"/>
      <c r="QU133" s="192"/>
    </row>
    <row r="134" spans="1:463" s="22" customFormat="1" ht="14" x14ac:dyDescent="0.3">
      <c r="A134" s="456"/>
      <c r="G134" s="276"/>
      <c r="CN134" s="40"/>
      <c r="CO134" s="222"/>
      <c r="CQ134" s="222"/>
      <c r="CT134" s="222"/>
      <c r="FV134" s="193"/>
      <c r="FW134" s="193"/>
      <c r="FX134" s="193"/>
      <c r="FY134" s="193"/>
      <c r="FZ134" s="193"/>
      <c r="GA134" s="193"/>
      <c r="GB134" s="193"/>
      <c r="GC134" s="193"/>
      <c r="GD134" s="193"/>
      <c r="GE134" s="193"/>
      <c r="GF134" s="193"/>
      <c r="GG134" s="195"/>
      <c r="GH134" s="195"/>
      <c r="GI134" s="193"/>
      <c r="GJ134" s="195"/>
      <c r="GK134" s="195"/>
      <c r="GL134" s="193"/>
      <c r="GM134" s="194"/>
      <c r="GN134" s="194"/>
      <c r="GO134" s="194"/>
      <c r="GP134" s="194"/>
      <c r="GQ134" s="194"/>
      <c r="GR134" s="194"/>
      <c r="GS134" s="194"/>
      <c r="GT134" s="194"/>
      <c r="GU134" s="192"/>
      <c r="GV134" s="192"/>
      <c r="GW134" s="192"/>
      <c r="GX134" s="192"/>
      <c r="GY134" s="198"/>
      <c r="HE134" s="198"/>
      <c r="HK134" s="199"/>
      <c r="HR134" s="192"/>
      <c r="HS134" s="192"/>
      <c r="HT134" s="192"/>
      <c r="HU134" s="192"/>
      <c r="HV134" s="192"/>
      <c r="HW134" s="192"/>
      <c r="HX134" s="192"/>
      <c r="HY134" s="192"/>
      <c r="HZ134" s="192"/>
      <c r="IA134" s="192"/>
      <c r="IB134" s="192"/>
      <c r="IC134" s="192"/>
      <c r="ID134" s="192"/>
      <c r="IE134" s="192"/>
      <c r="IF134" s="192"/>
      <c r="IG134" s="192"/>
      <c r="IH134" s="192"/>
      <c r="II134" s="192"/>
      <c r="IJ134" s="192"/>
      <c r="IK134" s="192"/>
      <c r="IL134" s="192"/>
      <c r="IM134" s="192"/>
      <c r="IN134" s="192"/>
      <c r="IO134" s="192"/>
      <c r="IP134" s="192"/>
      <c r="IQ134" s="192"/>
      <c r="IR134" s="192"/>
      <c r="IS134" s="192"/>
      <c r="IT134" s="192"/>
      <c r="IU134" s="192"/>
      <c r="IV134" s="192"/>
      <c r="IW134" s="192"/>
      <c r="IX134" s="192"/>
      <c r="IY134" s="192"/>
      <c r="IZ134" s="192"/>
      <c r="JA134" s="192"/>
      <c r="JB134" s="192"/>
      <c r="JC134" s="192"/>
      <c r="JD134" s="192"/>
      <c r="JE134" s="192"/>
      <c r="JF134" s="192"/>
      <c r="JG134" s="192"/>
      <c r="JH134" s="192"/>
      <c r="JI134" s="192"/>
      <c r="JJ134" s="192"/>
      <c r="JK134" s="192"/>
      <c r="JL134" s="192"/>
      <c r="JM134" s="192"/>
      <c r="JN134" s="192"/>
      <c r="JO134" s="192"/>
      <c r="JP134" s="192"/>
      <c r="JQ134" s="192"/>
      <c r="JR134" s="192"/>
      <c r="JS134" s="192"/>
      <c r="JT134" s="192"/>
      <c r="JU134" s="192"/>
      <c r="JV134" s="192"/>
      <c r="JW134" s="192"/>
      <c r="JX134" s="192"/>
      <c r="JY134" s="192"/>
      <c r="JZ134" s="192"/>
      <c r="KA134" s="192"/>
      <c r="KB134" s="192"/>
      <c r="KC134" s="192"/>
      <c r="KD134" s="192"/>
      <c r="KE134" s="192"/>
      <c r="KF134" s="192"/>
      <c r="KG134" s="192"/>
      <c r="KH134" s="192"/>
      <c r="KI134" s="192"/>
      <c r="KJ134" s="192"/>
      <c r="KK134" s="192"/>
      <c r="KL134" s="192"/>
      <c r="KM134" s="192"/>
      <c r="KN134" s="192"/>
      <c r="KO134" s="192"/>
      <c r="KP134" s="192"/>
      <c r="KQ134" s="192"/>
      <c r="KR134" s="192"/>
      <c r="KS134" s="192"/>
      <c r="KT134" s="192"/>
      <c r="KU134" s="192"/>
      <c r="KV134" s="192"/>
      <c r="KW134" s="192"/>
      <c r="KX134" s="192"/>
      <c r="KY134" s="192"/>
      <c r="KZ134" s="192"/>
      <c r="LA134" s="192"/>
      <c r="LB134" s="192"/>
      <c r="LC134" s="192"/>
      <c r="LD134" s="192"/>
      <c r="LE134" s="192"/>
      <c r="LF134" s="192"/>
      <c r="LG134" s="192"/>
      <c r="LH134" s="192"/>
      <c r="LI134" s="192"/>
      <c r="LJ134" s="192"/>
      <c r="LK134" s="192"/>
      <c r="LL134" s="192"/>
      <c r="LM134" s="192"/>
      <c r="LN134" s="192"/>
      <c r="LO134" s="192"/>
      <c r="LP134" s="192"/>
      <c r="LQ134" s="192"/>
      <c r="LR134" s="192"/>
      <c r="LS134" s="192"/>
      <c r="LT134" s="192"/>
      <c r="LU134" s="192"/>
      <c r="LV134" s="192"/>
      <c r="LW134" s="192"/>
      <c r="LX134" s="192"/>
      <c r="LY134" s="192"/>
      <c r="LZ134" s="192"/>
      <c r="MA134" s="192"/>
      <c r="MB134" s="192"/>
      <c r="MC134" s="192"/>
      <c r="MD134" s="192"/>
      <c r="ME134" s="192"/>
      <c r="MF134" s="192"/>
      <c r="MG134" s="192"/>
      <c r="MH134" s="192"/>
      <c r="MI134" s="192"/>
      <c r="MJ134" s="192"/>
      <c r="MK134" s="192"/>
      <c r="ML134" s="192"/>
      <c r="MM134" s="192"/>
      <c r="MN134" s="192"/>
      <c r="MO134" s="192"/>
      <c r="MP134" s="81"/>
      <c r="MQ134" s="81"/>
      <c r="MR134" s="81"/>
      <c r="MS134" s="81"/>
      <c r="MT134" s="81"/>
      <c r="MU134" s="81"/>
      <c r="MV134" s="81"/>
      <c r="MW134" s="81"/>
      <c r="MX134" s="81"/>
      <c r="MY134" s="269"/>
      <c r="MZ134" s="81"/>
      <c r="NA134" s="81"/>
      <c r="NB134" s="200"/>
      <c r="NC134" s="200"/>
      <c r="ND134" s="200"/>
      <c r="NE134" s="200"/>
      <c r="NF134" s="201"/>
      <c r="NG134" s="201"/>
      <c r="NH134" s="201"/>
      <c r="NI134" s="201"/>
      <c r="NJ134" s="201"/>
      <c r="NK134" s="201"/>
      <c r="NL134" s="201"/>
      <c r="NM134" s="201"/>
      <c r="OJ134" s="196"/>
      <c r="OK134" s="194"/>
      <c r="OL134" s="193"/>
      <c r="OM134" s="328"/>
      <c r="ON134" s="194"/>
      <c r="OO134" s="192"/>
      <c r="OP134" s="289"/>
      <c r="OQ134" s="192"/>
      <c r="OR134" s="261"/>
      <c r="OS134" s="196"/>
      <c r="OT134" s="194"/>
      <c r="OU134" s="193"/>
      <c r="OV134" s="328"/>
      <c r="OW134" s="194"/>
      <c r="OX134" s="192"/>
      <c r="OY134" s="192"/>
      <c r="OZ134" s="192"/>
      <c r="PA134" s="261"/>
      <c r="PB134" s="192"/>
      <c r="PC134" s="305"/>
      <c r="PD134" s="265"/>
      <c r="PE134" s="192"/>
      <c r="PF134" s="192"/>
      <c r="PG134" s="192"/>
      <c r="PH134" s="192"/>
      <c r="PI134" s="294"/>
      <c r="PJ134" s="294"/>
      <c r="PK134" s="192"/>
      <c r="PL134" s="192"/>
      <c r="PM134" s="192"/>
      <c r="PN134" s="192"/>
      <c r="PO134" s="192"/>
      <c r="PP134" s="192"/>
      <c r="PQ134" s="192"/>
      <c r="PR134" s="192"/>
      <c r="PS134" s="192"/>
      <c r="PT134" s="192"/>
      <c r="PU134" s="192"/>
      <c r="PV134" s="300"/>
      <c r="QA134" s="193"/>
      <c r="QB134" s="192"/>
      <c r="QC134" s="192"/>
      <c r="QD134" s="192"/>
      <c r="QF134" s="193"/>
      <c r="QH134" s="193"/>
      <c r="QU134" s="192"/>
    </row>
    <row r="135" spans="1:463" s="22" customFormat="1" ht="14" x14ac:dyDescent="0.3">
      <c r="A135" s="456"/>
      <c r="G135" s="276"/>
      <c r="CN135" s="40"/>
      <c r="CO135" s="222"/>
      <c r="CQ135" s="222"/>
      <c r="CT135" s="222"/>
      <c r="FV135" s="193"/>
      <c r="FW135" s="193"/>
      <c r="FX135" s="193"/>
      <c r="FY135" s="193"/>
      <c r="FZ135" s="193"/>
      <c r="GA135" s="193"/>
      <c r="GB135" s="193"/>
      <c r="GC135" s="193"/>
      <c r="GD135" s="193"/>
      <c r="GE135" s="193"/>
      <c r="GF135" s="193"/>
      <c r="GG135" s="195"/>
      <c r="GH135" s="195"/>
      <c r="GI135" s="193"/>
      <c r="GJ135" s="195"/>
      <c r="GK135" s="195"/>
      <c r="GL135" s="193"/>
      <c r="GM135" s="194"/>
      <c r="GN135" s="194"/>
      <c r="GO135" s="194"/>
      <c r="GP135" s="194"/>
      <c r="GQ135" s="194"/>
      <c r="GR135" s="194"/>
      <c r="GS135" s="194"/>
      <c r="GT135" s="194"/>
      <c r="GU135" s="192"/>
      <c r="GV135" s="192"/>
      <c r="GW135" s="192"/>
      <c r="GX135" s="192"/>
      <c r="GY135" s="198"/>
      <c r="HE135" s="198"/>
      <c r="HK135" s="199"/>
      <c r="HR135" s="192"/>
      <c r="HS135" s="192"/>
      <c r="HT135" s="192"/>
      <c r="HU135" s="192"/>
      <c r="HV135" s="192"/>
      <c r="HW135" s="192"/>
      <c r="HX135" s="192"/>
      <c r="HY135" s="192"/>
      <c r="HZ135" s="192"/>
      <c r="IA135" s="192"/>
      <c r="IB135" s="192"/>
      <c r="IC135" s="192"/>
      <c r="ID135" s="192"/>
      <c r="IE135" s="192"/>
      <c r="IF135" s="192"/>
      <c r="IG135" s="192"/>
      <c r="IH135" s="192"/>
      <c r="II135" s="192"/>
      <c r="IJ135" s="192"/>
      <c r="IK135" s="192"/>
      <c r="IL135" s="192"/>
      <c r="IM135" s="192"/>
      <c r="IN135" s="192"/>
      <c r="IO135" s="192"/>
      <c r="IP135" s="192"/>
      <c r="IQ135" s="192"/>
      <c r="IR135" s="192"/>
      <c r="IS135" s="192"/>
      <c r="IT135" s="192"/>
      <c r="IU135" s="192"/>
      <c r="IV135" s="192"/>
      <c r="IW135" s="192"/>
      <c r="IX135" s="192"/>
      <c r="IY135" s="192"/>
      <c r="IZ135" s="192"/>
      <c r="JA135" s="192"/>
      <c r="JB135" s="192"/>
      <c r="JC135" s="192"/>
      <c r="JD135" s="192"/>
      <c r="JE135" s="192"/>
      <c r="JF135" s="192"/>
      <c r="JG135" s="192"/>
      <c r="JH135" s="192"/>
      <c r="JI135" s="192"/>
      <c r="JJ135" s="192"/>
      <c r="JK135" s="192"/>
      <c r="JL135" s="192"/>
      <c r="JM135" s="192"/>
      <c r="JN135" s="192"/>
      <c r="JO135" s="192"/>
      <c r="JP135" s="192"/>
      <c r="JQ135" s="192"/>
      <c r="JR135" s="192"/>
      <c r="JS135" s="192"/>
      <c r="JT135" s="192"/>
      <c r="JU135" s="192"/>
      <c r="JV135" s="192"/>
      <c r="JW135" s="192"/>
      <c r="JX135" s="192"/>
      <c r="JY135" s="192"/>
      <c r="JZ135" s="192"/>
      <c r="KA135" s="192"/>
      <c r="KB135" s="192"/>
      <c r="KC135" s="192"/>
      <c r="KD135" s="192"/>
      <c r="KE135" s="192"/>
      <c r="KF135" s="192"/>
      <c r="KG135" s="192"/>
      <c r="KH135" s="192"/>
      <c r="KI135" s="192"/>
      <c r="KJ135" s="192"/>
      <c r="KK135" s="192"/>
      <c r="KL135" s="192"/>
      <c r="KM135" s="192"/>
      <c r="KN135" s="192"/>
      <c r="KO135" s="192"/>
      <c r="KP135" s="192"/>
      <c r="KQ135" s="192"/>
      <c r="KR135" s="192"/>
      <c r="KS135" s="192"/>
      <c r="KT135" s="192"/>
      <c r="KU135" s="192"/>
      <c r="KV135" s="192"/>
      <c r="KW135" s="192"/>
      <c r="KX135" s="192"/>
      <c r="KY135" s="192"/>
      <c r="KZ135" s="192"/>
      <c r="LA135" s="192"/>
      <c r="LB135" s="192"/>
      <c r="LC135" s="192"/>
      <c r="LD135" s="192"/>
      <c r="LE135" s="192"/>
      <c r="LF135" s="192"/>
      <c r="LG135" s="192"/>
      <c r="LH135" s="192"/>
      <c r="LI135" s="192"/>
      <c r="LJ135" s="192"/>
      <c r="LK135" s="192"/>
      <c r="LL135" s="192"/>
      <c r="LM135" s="192"/>
      <c r="LN135" s="192"/>
      <c r="LO135" s="192"/>
      <c r="LP135" s="192"/>
      <c r="LQ135" s="192"/>
      <c r="LR135" s="192"/>
      <c r="LS135" s="192"/>
      <c r="LT135" s="192"/>
      <c r="LU135" s="192"/>
      <c r="LV135" s="192"/>
      <c r="LW135" s="192"/>
      <c r="LX135" s="192"/>
      <c r="LY135" s="192"/>
      <c r="LZ135" s="192"/>
      <c r="MA135" s="192"/>
      <c r="MB135" s="192"/>
      <c r="MC135" s="192"/>
      <c r="MD135" s="192"/>
      <c r="ME135" s="192"/>
      <c r="MF135" s="192"/>
      <c r="MG135" s="192"/>
      <c r="MH135" s="192"/>
      <c r="MI135" s="192"/>
      <c r="MJ135" s="192"/>
      <c r="MK135" s="192"/>
      <c r="ML135" s="192"/>
      <c r="MM135" s="192"/>
      <c r="MN135" s="192"/>
      <c r="MO135" s="192"/>
      <c r="MP135" s="81"/>
      <c r="MQ135" s="81"/>
      <c r="MR135" s="81"/>
      <c r="MS135" s="81"/>
      <c r="MT135" s="81"/>
      <c r="MU135" s="81"/>
      <c r="MV135" s="81"/>
      <c r="MW135" s="81"/>
      <c r="MX135" s="81"/>
      <c r="MY135" s="269"/>
      <c r="MZ135" s="81"/>
      <c r="NA135" s="81"/>
      <c r="NB135" s="200"/>
      <c r="NC135" s="200"/>
      <c r="ND135" s="200"/>
      <c r="NE135" s="200"/>
      <c r="NF135" s="201"/>
      <c r="NG135" s="201"/>
      <c r="NH135" s="201"/>
      <c r="NI135" s="201"/>
      <c r="NJ135" s="201"/>
      <c r="NK135" s="201"/>
      <c r="NL135" s="201"/>
      <c r="NM135" s="201"/>
      <c r="OJ135" s="196"/>
      <c r="OK135" s="194"/>
      <c r="OL135" s="193"/>
      <c r="OM135" s="328"/>
      <c r="ON135" s="194"/>
      <c r="OO135" s="192"/>
      <c r="OP135" s="289"/>
      <c r="OQ135" s="192"/>
      <c r="OR135" s="261"/>
      <c r="OS135" s="196"/>
      <c r="OT135" s="194"/>
      <c r="OU135" s="193"/>
      <c r="OV135" s="328"/>
      <c r="OW135" s="194"/>
      <c r="OX135" s="192"/>
      <c r="OY135" s="192"/>
      <c r="OZ135" s="192"/>
      <c r="PA135" s="261"/>
      <c r="PB135" s="192"/>
      <c r="PC135" s="305"/>
      <c r="PD135" s="265"/>
      <c r="PE135" s="192"/>
      <c r="PF135" s="192"/>
      <c r="PG135" s="192"/>
      <c r="PH135" s="192"/>
      <c r="PI135" s="294"/>
      <c r="PJ135" s="294"/>
      <c r="PK135" s="192"/>
      <c r="PL135" s="192"/>
      <c r="PM135" s="192"/>
      <c r="PN135" s="192"/>
      <c r="PO135" s="192"/>
      <c r="PP135" s="192"/>
      <c r="PQ135" s="192"/>
      <c r="PR135" s="192"/>
      <c r="PS135" s="192"/>
      <c r="PT135" s="192"/>
      <c r="PU135" s="192"/>
      <c r="PV135" s="300"/>
      <c r="QA135" s="193"/>
      <c r="QB135" s="192"/>
      <c r="QC135" s="192"/>
      <c r="QD135" s="192"/>
      <c r="QF135" s="193"/>
      <c r="QH135" s="193"/>
      <c r="QU135" s="192"/>
    </row>
    <row r="136" spans="1:463" s="22" customFormat="1" ht="14" x14ac:dyDescent="0.3">
      <c r="A136" s="456"/>
      <c r="G136" s="276"/>
      <c r="CN136" s="40"/>
      <c r="CO136" s="222"/>
      <c r="CQ136" s="222"/>
      <c r="CT136" s="222"/>
      <c r="FV136" s="193"/>
      <c r="FW136" s="193"/>
      <c r="FX136" s="193"/>
      <c r="FY136" s="193"/>
      <c r="FZ136" s="193"/>
      <c r="GA136" s="193"/>
      <c r="GB136" s="193"/>
      <c r="GC136" s="193"/>
      <c r="GD136" s="193"/>
      <c r="GE136" s="193"/>
      <c r="GF136" s="193"/>
      <c r="GG136" s="195"/>
      <c r="GH136" s="195"/>
      <c r="GI136" s="193"/>
      <c r="GJ136" s="195"/>
      <c r="GK136" s="195"/>
      <c r="GL136" s="193"/>
      <c r="GM136" s="194"/>
      <c r="GN136" s="194"/>
      <c r="GO136" s="194"/>
      <c r="GP136" s="194"/>
      <c r="GQ136" s="194"/>
      <c r="GR136" s="194"/>
      <c r="GS136" s="194"/>
      <c r="GT136" s="194"/>
      <c r="GU136" s="192"/>
      <c r="GV136" s="192"/>
      <c r="GW136" s="192"/>
      <c r="GX136" s="192"/>
      <c r="GY136" s="198"/>
      <c r="HE136" s="198"/>
      <c r="HK136" s="199"/>
      <c r="HR136" s="192"/>
      <c r="HS136" s="192"/>
      <c r="HT136" s="192"/>
      <c r="HU136" s="192"/>
      <c r="HV136" s="192"/>
      <c r="HW136" s="192"/>
      <c r="HX136" s="192"/>
      <c r="HY136" s="192"/>
      <c r="HZ136" s="192"/>
      <c r="IA136" s="192"/>
      <c r="IB136" s="192"/>
      <c r="IC136" s="192"/>
      <c r="ID136" s="192"/>
      <c r="IE136" s="192"/>
      <c r="IF136" s="192"/>
      <c r="IG136" s="192"/>
      <c r="IH136" s="192"/>
      <c r="II136" s="192"/>
      <c r="IJ136" s="192"/>
      <c r="IK136" s="192"/>
      <c r="IL136" s="192"/>
      <c r="IM136" s="192"/>
      <c r="IN136" s="192"/>
      <c r="IO136" s="192"/>
      <c r="IP136" s="192"/>
      <c r="IQ136" s="192"/>
      <c r="IR136" s="192"/>
      <c r="IS136" s="192"/>
      <c r="IT136" s="192"/>
      <c r="IU136" s="192"/>
      <c r="IV136" s="192"/>
      <c r="IW136" s="192"/>
      <c r="IX136" s="192"/>
      <c r="IY136" s="192"/>
      <c r="IZ136" s="192"/>
      <c r="JA136" s="192"/>
      <c r="JB136" s="192"/>
      <c r="JC136" s="192"/>
      <c r="JD136" s="192"/>
      <c r="JE136" s="192"/>
      <c r="JF136" s="192"/>
      <c r="JG136" s="192"/>
      <c r="JH136" s="192"/>
      <c r="JI136" s="192"/>
      <c r="JJ136" s="192"/>
      <c r="JK136" s="192"/>
      <c r="JL136" s="192"/>
      <c r="JM136" s="192"/>
      <c r="JN136" s="192"/>
      <c r="JO136" s="192"/>
      <c r="JP136" s="192"/>
      <c r="JQ136" s="192"/>
      <c r="JR136" s="192"/>
      <c r="JS136" s="192"/>
      <c r="JT136" s="192"/>
      <c r="JU136" s="192"/>
      <c r="JV136" s="192"/>
      <c r="JW136" s="192"/>
      <c r="JX136" s="192"/>
      <c r="JY136" s="192"/>
      <c r="JZ136" s="192"/>
      <c r="KA136" s="192"/>
      <c r="KB136" s="192"/>
      <c r="KC136" s="192"/>
      <c r="KD136" s="192"/>
      <c r="KE136" s="192"/>
      <c r="KF136" s="192"/>
      <c r="KG136" s="192"/>
      <c r="KH136" s="192"/>
      <c r="KI136" s="192"/>
      <c r="KJ136" s="192"/>
      <c r="KK136" s="192"/>
      <c r="KL136" s="192"/>
      <c r="KM136" s="192"/>
      <c r="KN136" s="192"/>
      <c r="KO136" s="192"/>
      <c r="KP136" s="192"/>
      <c r="KQ136" s="192"/>
      <c r="KR136" s="192"/>
      <c r="KS136" s="192"/>
      <c r="KT136" s="192"/>
      <c r="KU136" s="192"/>
      <c r="KV136" s="192"/>
      <c r="KW136" s="192"/>
      <c r="KX136" s="192"/>
      <c r="KY136" s="192"/>
      <c r="KZ136" s="192"/>
      <c r="LA136" s="192"/>
      <c r="LB136" s="192"/>
      <c r="LC136" s="192"/>
      <c r="LD136" s="192"/>
      <c r="LE136" s="192"/>
      <c r="LF136" s="192"/>
      <c r="LG136" s="192"/>
      <c r="LH136" s="192"/>
      <c r="LI136" s="192"/>
      <c r="LJ136" s="192"/>
      <c r="LK136" s="192"/>
      <c r="LL136" s="192"/>
      <c r="LM136" s="192"/>
      <c r="LN136" s="192"/>
      <c r="LO136" s="192"/>
      <c r="LP136" s="192"/>
      <c r="LQ136" s="192"/>
      <c r="LR136" s="192"/>
      <c r="LS136" s="192"/>
      <c r="LT136" s="192"/>
      <c r="LU136" s="192"/>
      <c r="LV136" s="192"/>
      <c r="LW136" s="192"/>
      <c r="LX136" s="192"/>
      <c r="LY136" s="192"/>
      <c r="LZ136" s="192"/>
      <c r="MA136" s="192"/>
      <c r="MB136" s="192"/>
      <c r="MC136" s="192"/>
      <c r="MD136" s="192"/>
      <c r="ME136" s="192"/>
      <c r="MF136" s="192"/>
      <c r="MG136" s="192"/>
      <c r="MH136" s="192"/>
      <c r="MI136" s="192"/>
      <c r="MJ136" s="192"/>
      <c r="MK136" s="192"/>
      <c r="ML136" s="192"/>
      <c r="MM136" s="192"/>
      <c r="MN136" s="192"/>
      <c r="MO136" s="192"/>
      <c r="MP136" s="81"/>
      <c r="MQ136" s="81"/>
      <c r="MR136" s="81"/>
      <c r="MS136" s="81"/>
      <c r="MT136" s="81"/>
      <c r="MU136" s="81"/>
      <c r="MV136" s="81"/>
      <c r="MW136" s="81"/>
      <c r="MX136" s="81"/>
      <c r="MY136" s="269"/>
      <c r="MZ136" s="81"/>
      <c r="NA136" s="81"/>
      <c r="NB136" s="200"/>
      <c r="NC136" s="200"/>
      <c r="ND136" s="200"/>
      <c r="NE136" s="200"/>
      <c r="NF136" s="201"/>
      <c r="NG136" s="201"/>
      <c r="NH136" s="201"/>
      <c r="NI136" s="201"/>
      <c r="NJ136" s="201"/>
      <c r="NK136" s="201"/>
      <c r="NL136" s="201"/>
      <c r="NM136" s="201"/>
      <c r="OJ136" s="196"/>
      <c r="OK136" s="194"/>
      <c r="OL136" s="193"/>
      <c r="OM136" s="328"/>
      <c r="ON136" s="194"/>
      <c r="OO136" s="192"/>
      <c r="OP136" s="289"/>
      <c r="OQ136" s="192"/>
      <c r="OR136" s="261"/>
      <c r="OS136" s="196"/>
      <c r="OT136" s="194"/>
      <c r="OU136" s="193"/>
      <c r="OV136" s="328"/>
      <c r="OW136" s="194"/>
      <c r="OX136" s="192"/>
      <c r="OY136" s="192"/>
      <c r="OZ136" s="192"/>
      <c r="PA136" s="261"/>
      <c r="PB136" s="192"/>
      <c r="PC136" s="305"/>
      <c r="PD136" s="265"/>
      <c r="PE136" s="192"/>
      <c r="PF136" s="192"/>
      <c r="PG136" s="192"/>
      <c r="PH136" s="192"/>
      <c r="PI136" s="294"/>
      <c r="PJ136" s="294"/>
      <c r="PK136" s="192"/>
      <c r="PL136" s="192"/>
      <c r="PM136" s="192"/>
      <c r="PN136" s="192"/>
      <c r="PO136" s="192"/>
      <c r="PP136" s="192"/>
      <c r="PQ136" s="192"/>
      <c r="PR136" s="192"/>
      <c r="PS136" s="192"/>
      <c r="PT136" s="192"/>
      <c r="PU136" s="192"/>
      <c r="PV136" s="300"/>
      <c r="QA136" s="193"/>
      <c r="QB136" s="192"/>
      <c r="QC136" s="192"/>
      <c r="QD136" s="192"/>
      <c r="QF136" s="193"/>
      <c r="QH136" s="193"/>
      <c r="QU136" s="192"/>
    </row>
    <row r="137" spans="1:463" s="22" customFormat="1" ht="14" x14ac:dyDescent="0.3">
      <c r="A137" s="456"/>
      <c r="G137" s="276"/>
      <c r="CN137" s="40"/>
      <c r="CO137" s="222"/>
      <c r="CQ137" s="222"/>
      <c r="CT137" s="222"/>
      <c r="FV137" s="193"/>
      <c r="FW137" s="193"/>
      <c r="FX137" s="193"/>
      <c r="FY137" s="193"/>
      <c r="FZ137" s="193"/>
      <c r="GA137" s="193"/>
      <c r="GB137" s="193"/>
      <c r="GC137" s="193"/>
      <c r="GD137" s="193"/>
      <c r="GE137" s="193"/>
      <c r="GF137" s="193"/>
      <c r="GG137" s="195"/>
      <c r="GH137" s="195"/>
      <c r="GI137" s="193"/>
      <c r="GJ137" s="195"/>
      <c r="GK137" s="195"/>
      <c r="GL137" s="193"/>
      <c r="GM137" s="194"/>
      <c r="GN137" s="194"/>
      <c r="GO137" s="194"/>
      <c r="GP137" s="194"/>
      <c r="GQ137" s="194"/>
      <c r="GR137" s="194"/>
      <c r="GS137" s="194"/>
      <c r="GT137" s="194"/>
      <c r="GU137" s="192"/>
      <c r="GV137" s="192"/>
      <c r="GW137" s="192"/>
      <c r="GX137" s="192"/>
      <c r="GY137" s="198"/>
      <c r="HE137" s="198"/>
      <c r="HK137" s="199"/>
      <c r="HR137" s="192"/>
      <c r="HS137" s="192"/>
      <c r="HT137" s="192"/>
      <c r="HU137" s="192"/>
      <c r="HV137" s="192"/>
      <c r="HW137" s="192"/>
      <c r="HX137" s="192"/>
      <c r="HY137" s="192"/>
      <c r="HZ137" s="192"/>
      <c r="IA137" s="192"/>
      <c r="IB137" s="192"/>
      <c r="IC137" s="192"/>
      <c r="ID137" s="192"/>
      <c r="IE137" s="192"/>
      <c r="IF137" s="192"/>
      <c r="IG137" s="192"/>
      <c r="IH137" s="192"/>
      <c r="II137" s="192"/>
      <c r="IJ137" s="192"/>
      <c r="IK137" s="192"/>
      <c r="IL137" s="192"/>
      <c r="IM137" s="192"/>
      <c r="IN137" s="192"/>
      <c r="IO137" s="192"/>
      <c r="IP137" s="192"/>
      <c r="IQ137" s="192"/>
      <c r="IR137" s="192"/>
      <c r="IS137" s="192"/>
      <c r="IT137" s="192"/>
      <c r="IU137" s="192"/>
      <c r="IV137" s="192"/>
      <c r="IW137" s="192"/>
      <c r="IX137" s="192"/>
      <c r="IY137" s="192"/>
      <c r="IZ137" s="192"/>
      <c r="JA137" s="192"/>
      <c r="JB137" s="192"/>
      <c r="JC137" s="192"/>
      <c r="JD137" s="192"/>
      <c r="JE137" s="192"/>
      <c r="JF137" s="192"/>
      <c r="JG137" s="192"/>
      <c r="JH137" s="192"/>
      <c r="JI137" s="192"/>
      <c r="JJ137" s="192"/>
      <c r="JK137" s="192"/>
      <c r="JL137" s="192"/>
      <c r="JM137" s="192"/>
      <c r="JN137" s="192"/>
      <c r="JO137" s="192"/>
      <c r="JP137" s="192"/>
      <c r="JQ137" s="192"/>
      <c r="JR137" s="192"/>
      <c r="JS137" s="192"/>
      <c r="JT137" s="192"/>
      <c r="JU137" s="192"/>
      <c r="JV137" s="192"/>
      <c r="JW137" s="192"/>
      <c r="JX137" s="192"/>
      <c r="JY137" s="192"/>
      <c r="JZ137" s="192"/>
      <c r="KA137" s="192"/>
      <c r="KB137" s="192"/>
      <c r="KC137" s="192"/>
      <c r="KD137" s="192"/>
      <c r="KE137" s="192"/>
      <c r="KF137" s="192"/>
      <c r="KG137" s="192"/>
      <c r="KH137" s="192"/>
      <c r="KI137" s="192"/>
      <c r="KJ137" s="192"/>
      <c r="KK137" s="192"/>
      <c r="KL137" s="192"/>
      <c r="KM137" s="192"/>
      <c r="KN137" s="192"/>
      <c r="KO137" s="192"/>
      <c r="KP137" s="192"/>
      <c r="KQ137" s="192"/>
      <c r="KR137" s="192"/>
      <c r="KS137" s="192"/>
      <c r="KT137" s="192"/>
      <c r="KU137" s="192"/>
      <c r="KV137" s="192"/>
      <c r="KW137" s="192"/>
      <c r="KX137" s="192"/>
      <c r="KY137" s="192"/>
      <c r="KZ137" s="192"/>
      <c r="LA137" s="192"/>
      <c r="LB137" s="192"/>
      <c r="LC137" s="192"/>
      <c r="LD137" s="192"/>
      <c r="LE137" s="192"/>
      <c r="LF137" s="192"/>
      <c r="LG137" s="192"/>
      <c r="LH137" s="192"/>
      <c r="LI137" s="192"/>
      <c r="LJ137" s="192"/>
      <c r="LK137" s="192"/>
      <c r="LL137" s="192"/>
      <c r="LM137" s="192"/>
      <c r="LN137" s="192"/>
      <c r="LO137" s="192"/>
      <c r="LP137" s="192"/>
      <c r="LQ137" s="192"/>
      <c r="LR137" s="192"/>
      <c r="LS137" s="192"/>
      <c r="LT137" s="192"/>
      <c r="LU137" s="192"/>
      <c r="LV137" s="192"/>
      <c r="LW137" s="192"/>
      <c r="LX137" s="192"/>
      <c r="LY137" s="192"/>
      <c r="LZ137" s="192"/>
      <c r="MA137" s="192"/>
      <c r="MB137" s="192"/>
      <c r="MC137" s="192"/>
      <c r="MD137" s="192"/>
      <c r="ME137" s="192"/>
      <c r="MF137" s="192"/>
      <c r="MG137" s="192"/>
      <c r="MH137" s="192"/>
      <c r="MI137" s="192"/>
      <c r="MJ137" s="192"/>
      <c r="MK137" s="192"/>
      <c r="ML137" s="192"/>
      <c r="MM137" s="192"/>
      <c r="MN137" s="192"/>
      <c r="MO137" s="192"/>
      <c r="MP137" s="81"/>
      <c r="MQ137" s="81"/>
      <c r="MR137" s="81"/>
      <c r="MS137" s="81"/>
      <c r="MT137" s="81"/>
      <c r="MU137" s="81"/>
      <c r="MV137" s="81"/>
      <c r="MW137" s="81"/>
      <c r="MX137" s="81"/>
      <c r="MY137" s="269"/>
      <c r="MZ137" s="81"/>
      <c r="NA137" s="81"/>
      <c r="NB137" s="200"/>
      <c r="NC137" s="200"/>
      <c r="ND137" s="200"/>
      <c r="NE137" s="200"/>
      <c r="NF137" s="201"/>
      <c r="NG137" s="201"/>
      <c r="NH137" s="201"/>
      <c r="NI137" s="201"/>
      <c r="NJ137" s="201"/>
      <c r="NK137" s="201"/>
      <c r="NL137" s="201"/>
      <c r="NM137" s="201"/>
      <c r="OJ137" s="196"/>
      <c r="OK137" s="194"/>
      <c r="OL137" s="193"/>
      <c r="OM137" s="328"/>
      <c r="ON137" s="194"/>
      <c r="OO137" s="192"/>
      <c r="OP137" s="289"/>
      <c r="OQ137" s="192"/>
      <c r="OR137" s="261"/>
      <c r="OS137" s="196"/>
      <c r="OT137" s="194"/>
      <c r="OU137" s="193"/>
      <c r="OV137" s="328"/>
      <c r="OW137" s="194"/>
      <c r="OX137" s="192"/>
      <c r="OY137" s="192"/>
      <c r="OZ137" s="192"/>
      <c r="PA137" s="261"/>
      <c r="PB137" s="192"/>
      <c r="PC137" s="305"/>
      <c r="PD137" s="265"/>
      <c r="PE137" s="192"/>
      <c r="PF137" s="192"/>
      <c r="PG137" s="192"/>
      <c r="PH137" s="192"/>
      <c r="PI137" s="294"/>
      <c r="PJ137" s="294"/>
      <c r="PK137" s="192"/>
      <c r="PL137" s="192"/>
      <c r="PM137" s="192"/>
      <c r="PN137" s="192"/>
      <c r="PO137" s="192"/>
      <c r="PP137" s="192"/>
      <c r="PQ137" s="192"/>
      <c r="PR137" s="192"/>
      <c r="PS137" s="192"/>
      <c r="PT137" s="192"/>
      <c r="PU137" s="192"/>
      <c r="PV137" s="300"/>
      <c r="QA137" s="193"/>
      <c r="QB137" s="192"/>
      <c r="QC137" s="192"/>
      <c r="QD137" s="192"/>
      <c r="QF137" s="193"/>
      <c r="QH137" s="193"/>
      <c r="QU137" s="192"/>
    </row>
    <row r="138" spans="1:463" s="22" customFormat="1" ht="14" x14ac:dyDescent="0.3">
      <c r="A138" s="456"/>
      <c r="G138" s="276"/>
      <c r="CN138" s="40"/>
      <c r="CO138" s="222"/>
      <c r="CQ138" s="222"/>
      <c r="CT138" s="222"/>
      <c r="FV138" s="193"/>
      <c r="FW138" s="193"/>
      <c r="FX138" s="193"/>
      <c r="FY138" s="193"/>
      <c r="FZ138" s="193"/>
      <c r="GA138" s="193"/>
      <c r="GB138" s="193"/>
      <c r="GC138" s="193"/>
      <c r="GD138" s="193"/>
      <c r="GE138" s="193"/>
      <c r="GF138" s="193"/>
      <c r="GG138" s="195"/>
      <c r="GH138" s="195"/>
      <c r="GI138" s="193"/>
      <c r="GJ138" s="195"/>
      <c r="GK138" s="195"/>
      <c r="GL138" s="193"/>
      <c r="GM138" s="194"/>
      <c r="GN138" s="194"/>
      <c r="GO138" s="194"/>
      <c r="GP138" s="194"/>
      <c r="GQ138" s="194"/>
      <c r="GR138" s="194"/>
      <c r="GS138" s="194"/>
      <c r="GT138" s="194"/>
      <c r="GU138" s="192"/>
      <c r="GV138" s="192"/>
      <c r="GW138" s="192"/>
      <c r="GX138" s="192"/>
      <c r="GY138" s="198"/>
      <c r="HE138" s="198"/>
      <c r="HK138" s="199"/>
      <c r="HR138" s="192"/>
      <c r="HS138" s="192"/>
      <c r="HT138" s="192"/>
      <c r="HU138" s="192"/>
      <c r="HV138" s="192"/>
      <c r="HW138" s="192"/>
      <c r="HX138" s="192"/>
      <c r="HY138" s="192"/>
      <c r="HZ138" s="192"/>
      <c r="IA138" s="192"/>
      <c r="IB138" s="192"/>
      <c r="IC138" s="192"/>
      <c r="ID138" s="192"/>
      <c r="IE138" s="192"/>
      <c r="IF138" s="192"/>
      <c r="IG138" s="192"/>
      <c r="IH138" s="192"/>
      <c r="II138" s="192"/>
      <c r="IJ138" s="192"/>
      <c r="IK138" s="192"/>
      <c r="IL138" s="192"/>
      <c r="IM138" s="192"/>
      <c r="IN138" s="192"/>
      <c r="IO138" s="192"/>
      <c r="IP138" s="192"/>
      <c r="IQ138" s="192"/>
      <c r="IR138" s="192"/>
      <c r="IS138" s="192"/>
      <c r="IT138" s="192"/>
      <c r="IU138" s="192"/>
      <c r="IV138" s="192"/>
      <c r="IW138" s="192"/>
      <c r="IX138" s="192"/>
      <c r="IY138" s="192"/>
      <c r="IZ138" s="192"/>
      <c r="JA138" s="192"/>
      <c r="JB138" s="192"/>
      <c r="JC138" s="192"/>
      <c r="JD138" s="192"/>
      <c r="JE138" s="192"/>
      <c r="JF138" s="192"/>
      <c r="JG138" s="192"/>
      <c r="JH138" s="192"/>
      <c r="JI138" s="192"/>
      <c r="JJ138" s="192"/>
      <c r="JK138" s="192"/>
      <c r="JL138" s="192"/>
      <c r="JM138" s="192"/>
      <c r="JN138" s="192"/>
      <c r="JO138" s="192"/>
      <c r="JP138" s="192"/>
      <c r="JQ138" s="192"/>
      <c r="JR138" s="192"/>
      <c r="JS138" s="192"/>
      <c r="JT138" s="192"/>
      <c r="JU138" s="192"/>
      <c r="JV138" s="192"/>
      <c r="JW138" s="192"/>
      <c r="JX138" s="192"/>
      <c r="JY138" s="192"/>
      <c r="JZ138" s="192"/>
      <c r="KA138" s="192"/>
      <c r="KB138" s="192"/>
      <c r="KC138" s="192"/>
      <c r="KD138" s="192"/>
      <c r="KE138" s="192"/>
      <c r="KF138" s="192"/>
      <c r="KG138" s="192"/>
      <c r="KH138" s="192"/>
      <c r="KI138" s="192"/>
      <c r="KJ138" s="192"/>
      <c r="KK138" s="192"/>
      <c r="KL138" s="192"/>
      <c r="KM138" s="192"/>
      <c r="KN138" s="192"/>
      <c r="KO138" s="192"/>
      <c r="KP138" s="192"/>
      <c r="KQ138" s="192"/>
      <c r="KR138" s="192"/>
      <c r="KS138" s="192"/>
      <c r="KT138" s="192"/>
      <c r="KU138" s="192"/>
      <c r="KV138" s="192"/>
      <c r="KW138" s="192"/>
      <c r="KX138" s="192"/>
      <c r="KY138" s="192"/>
      <c r="KZ138" s="192"/>
      <c r="LA138" s="192"/>
      <c r="LB138" s="192"/>
      <c r="LC138" s="192"/>
      <c r="LD138" s="192"/>
      <c r="LE138" s="192"/>
      <c r="LF138" s="192"/>
      <c r="LG138" s="192"/>
      <c r="LH138" s="192"/>
      <c r="LI138" s="192"/>
      <c r="LJ138" s="192"/>
      <c r="LK138" s="192"/>
      <c r="LL138" s="192"/>
      <c r="LM138" s="192"/>
      <c r="LN138" s="192"/>
      <c r="LO138" s="192"/>
      <c r="LP138" s="192"/>
      <c r="LQ138" s="192"/>
      <c r="LR138" s="192"/>
      <c r="LS138" s="192"/>
      <c r="LT138" s="192"/>
      <c r="LU138" s="192"/>
      <c r="LV138" s="192"/>
      <c r="LW138" s="192"/>
      <c r="LX138" s="192"/>
      <c r="LY138" s="192"/>
      <c r="LZ138" s="192"/>
      <c r="MA138" s="192"/>
      <c r="MB138" s="192"/>
      <c r="MC138" s="192"/>
      <c r="MD138" s="192"/>
      <c r="ME138" s="192"/>
      <c r="MF138" s="192"/>
      <c r="MG138" s="192"/>
      <c r="MH138" s="192"/>
      <c r="MI138" s="192"/>
      <c r="MJ138" s="192"/>
      <c r="MK138" s="192"/>
      <c r="ML138" s="192"/>
      <c r="MM138" s="192"/>
      <c r="MN138" s="192"/>
      <c r="MO138" s="192"/>
      <c r="MP138" s="81"/>
      <c r="MQ138" s="81"/>
      <c r="MR138" s="81"/>
      <c r="MS138" s="81"/>
      <c r="MT138" s="81"/>
      <c r="MU138" s="81"/>
      <c r="MV138" s="81"/>
      <c r="MW138" s="81"/>
      <c r="MX138" s="81"/>
      <c r="MY138" s="269"/>
      <c r="MZ138" s="81"/>
      <c r="NA138" s="81"/>
      <c r="NB138" s="200"/>
      <c r="NC138" s="200"/>
      <c r="ND138" s="200"/>
      <c r="NE138" s="200"/>
      <c r="NF138" s="201"/>
      <c r="NG138" s="201"/>
      <c r="NH138" s="201"/>
      <c r="NI138" s="201"/>
      <c r="NJ138" s="201"/>
      <c r="NK138" s="201"/>
      <c r="NL138" s="201"/>
      <c r="NM138" s="201"/>
      <c r="OJ138" s="196"/>
      <c r="OK138" s="194"/>
      <c r="OL138" s="193"/>
      <c r="OM138" s="328"/>
      <c r="ON138" s="194"/>
      <c r="OO138" s="192"/>
      <c r="OP138" s="289"/>
      <c r="OQ138" s="192"/>
      <c r="OR138" s="261"/>
      <c r="OS138" s="196"/>
      <c r="OT138" s="194"/>
      <c r="OU138" s="193"/>
      <c r="OV138" s="328"/>
      <c r="OW138" s="194"/>
      <c r="OX138" s="192"/>
      <c r="OY138" s="192"/>
      <c r="OZ138" s="192"/>
      <c r="PA138" s="261"/>
      <c r="PB138" s="192"/>
      <c r="PC138" s="305"/>
      <c r="PD138" s="265"/>
      <c r="PE138" s="192"/>
      <c r="PF138" s="192"/>
      <c r="PG138" s="192"/>
      <c r="PH138" s="192"/>
      <c r="PI138" s="294"/>
      <c r="PJ138" s="294"/>
      <c r="PK138" s="192"/>
      <c r="PL138" s="192"/>
      <c r="PM138" s="192"/>
      <c r="PN138" s="192"/>
      <c r="PO138" s="192"/>
      <c r="PP138" s="192"/>
      <c r="PQ138" s="192"/>
      <c r="PR138" s="192"/>
      <c r="PS138" s="192"/>
      <c r="PT138" s="192"/>
      <c r="PU138" s="192"/>
      <c r="PV138" s="300"/>
      <c r="QA138" s="193"/>
      <c r="QB138" s="192"/>
      <c r="QC138" s="192"/>
      <c r="QD138" s="192"/>
      <c r="QF138" s="193"/>
      <c r="QH138" s="193"/>
      <c r="QU138" s="192"/>
    </row>
    <row r="139" spans="1:463" s="22" customFormat="1" ht="14" x14ac:dyDescent="0.3">
      <c r="A139" s="456"/>
      <c r="G139" s="276"/>
      <c r="CN139" s="40"/>
      <c r="CO139" s="222"/>
      <c r="CQ139" s="222"/>
      <c r="CT139" s="222"/>
      <c r="FV139" s="193"/>
      <c r="FW139" s="193"/>
      <c r="FX139" s="193"/>
      <c r="FY139" s="193"/>
      <c r="FZ139" s="193"/>
      <c r="GA139" s="193"/>
      <c r="GB139" s="193"/>
      <c r="GC139" s="193"/>
      <c r="GD139" s="193"/>
      <c r="GE139" s="193"/>
      <c r="GF139" s="193"/>
      <c r="GG139" s="195"/>
      <c r="GH139" s="195"/>
      <c r="GI139" s="193"/>
      <c r="GJ139" s="195"/>
      <c r="GK139" s="195"/>
      <c r="GL139" s="193"/>
      <c r="GM139" s="194"/>
      <c r="GN139" s="194"/>
      <c r="GO139" s="194"/>
      <c r="GP139" s="194"/>
      <c r="GQ139" s="194"/>
      <c r="GR139" s="194"/>
      <c r="GS139" s="194"/>
      <c r="GT139" s="194"/>
      <c r="GU139" s="192"/>
      <c r="GV139" s="192"/>
      <c r="GW139" s="192"/>
      <c r="GX139" s="192"/>
      <c r="GY139" s="198"/>
      <c r="HE139" s="198"/>
      <c r="HK139" s="199"/>
      <c r="HR139" s="192"/>
      <c r="HS139" s="192"/>
      <c r="HT139" s="192"/>
      <c r="HU139" s="192"/>
      <c r="HV139" s="192"/>
      <c r="HW139" s="192"/>
      <c r="HX139" s="192"/>
      <c r="HY139" s="192"/>
      <c r="HZ139" s="192"/>
      <c r="IA139" s="192"/>
      <c r="IB139" s="192"/>
      <c r="IC139" s="192"/>
      <c r="ID139" s="192"/>
      <c r="IE139" s="192"/>
      <c r="IF139" s="192"/>
      <c r="IG139" s="192"/>
      <c r="IH139" s="192"/>
      <c r="II139" s="192"/>
      <c r="IJ139" s="192"/>
      <c r="IK139" s="192"/>
      <c r="IL139" s="192"/>
      <c r="IM139" s="192"/>
      <c r="IN139" s="192"/>
      <c r="IO139" s="192"/>
      <c r="IP139" s="192"/>
      <c r="IQ139" s="192"/>
      <c r="IR139" s="192"/>
      <c r="IS139" s="192"/>
      <c r="IT139" s="192"/>
      <c r="IU139" s="192"/>
      <c r="IV139" s="192"/>
      <c r="IW139" s="192"/>
      <c r="IX139" s="192"/>
      <c r="IY139" s="192"/>
      <c r="IZ139" s="192"/>
      <c r="JA139" s="192"/>
      <c r="JB139" s="192"/>
      <c r="JC139" s="192"/>
      <c r="JD139" s="192"/>
      <c r="JE139" s="192"/>
      <c r="JF139" s="192"/>
      <c r="JG139" s="192"/>
      <c r="JH139" s="192"/>
      <c r="JI139" s="192"/>
      <c r="JJ139" s="192"/>
      <c r="JK139" s="192"/>
      <c r="JL139" s="192"/>
      <c r="JM139" s="192"/>
      <c r="JN139" s="192"/>
      <c r="JO139" s="192"/>
      <c r="JP139" s="192"/>
      <c r="JQ139" s="192"/>
      <c r="JR139" s="192"/>
      <c r="JS139" s="192"/>
      <c r="JT139" s="192"/>
      <c r="JU139" s="192"/>
      <c r="JV139" s="192"/>
      <c r="JW139" s="192"/>
      <c r="JX139" s="192"/>
      <c r="JY139" s="192"/>
      <c r="JZ139" s="192"/>
      <c r="KA139" s="192"/>
      <c r="KB139" s="192"/>
      <c r="KC139" s="192"/>
      <c r="KD139" s="192"/>
      <c r="KE139" s="192"/>
      <c r="KF139" s="192"/>
      <c r="KG139" s="192"/>
      <c r="KH139" s="192"/>
      <c r="KI139" s="192"/>
      <c r="KJ139" s="192"/>
      <c r="KK139" s="192"/>
      <c r="KL139" s="192"/>
      <c r="KM139" s="192"/>
      <c r="KN139" s="192"/>
      <c r="KO139" s="192"/>
      <c r="KP139" s="192"/>
      <c r="KQ139" s="192"/>
      <c r="KR139" s="192"/>
      <c r="KS139" s="192"/>
      <c r="KT139" s="192"/>
      <c r="KU139" s="192"/>
      <c r="KV139" s="192"/>
      <c r="KW139" s="192"/>
      <c r="KX139" s="192"/>
      <c r="KY139" s="192"/>
      <c r="KZ139" s="192"/>
      <c r="LA139" s="192"/>
      <c r="LB139" s="192"/>
      <c r="LC139" s="192"/>
      <c r="LD139" s="192"/>
      <c r="LE139" s="192"/>
      <c r="LF139" s="192"/>
      <c r="LG139" s="192"/>
      <c r="LH139" s="192"/>
      <c r="LI139" s="192"/>
      <c r="LJ139" s="192"/>
      <c r="LK139" s="192"/>
      <c r="LL139" s="192"/>
      <c r="LM139" s="192"/>
      <c r="LN139" s="192"/>
      <c r="LO139" s="192"/>
      <c r="LP139" s="192"/>
      <c r="LQ139" s="192"/>
      <c r="LR139" s="192"/>
      <c r="LS139" s="192"/>
      <c r="LT139" s="192"/>
      <c r="LU139" s="192"/>
      <c r="LV139" s="192"/>
      <c r="LW139" s="192"/>
      <c r="LX139" s="192"/>
      <c r="LY139" s="192"/>
      <c r="LZ139" s="192"/>
      <c r="MA139" s="192"/>
      <c r="MB139" s="192"/>
      <c r="MC139" s="192"/>
      <c r="MD139" s="192"/>
      <c r="ME139" s="192"/>
      <c r="MF139" s="192"/>
      <c r="MG139" s="192"/>
      <c r="MH139" s="192"/>
      <c r="MI139" s="192"/>
      <c r="MJ139" s="192"/>
      <c r="MK139" s="192"/>
      <c r="ML139" s="192"/>
      <c r="MM139" s="192"/>
      <c r="MN139" s="192"/>
      <c r="MO139" s="192"/>
      <c r="MP139" s="81"/>
      <c r="MQ139" s="81"/>
      <c r="MR139" s="81"/>
      <c r="MS139" s="81"/>
      <c r="MT139" s="81"/>
      <c r="MU139" s="81"/>
      <c r="MV139" s="81"/>
      <c r="MW139" s="81"/>
      <c r="MX139" s="81"/>
      <c r="MY139" s="269"/>
      <c r="MZ139" s="81"/>
      <c r="NA139" s="81"/>
      <c r="NB139" s="200"/>
      <c r="NC139" s="200"/>
      <c r="ND139" s="200"/>
      <c r="NE139" s="200"/>
      <c r="NF139" s="201"/>
      <c r="NG139" s="201"/>
      <c r="NH139" s="201"/>
      <c r="NI139" s="201"/>
      <c r="NJ139" s="201"/>
      <c r="NK139" s="201"/>
      <c r="NL139" s="201"/>
      <c r="NM139" s="201"/>
      <c r="OJ139" s="196"/>
      <c r="OK139" s="194"/>
      <c r="OL139" s="193"/>
      <c r="OM139" s="328"/>
      <c r="ON139" s="194"/>
      <c r="OO139" s="192"/>
      <c r="OP139" s="289"/>
      <c r="OQ139" s="192"/>
      <c r="OR139" s="261"/>
      <c r="OS139" s="196"/>
      <c r="OT139" s="194"/>
      <c r="OU139" s="193"/>
      <c r="OV139" s="328"/>
      <c r="OW139" s="194"/>
      <c r="OX139" s="192"/>
      <c r="OY139" s="192"/>
      <c r="OZ139" s="192"/>
      <c r="PA139" s="261"/>
      <c r="PB139" s="192"/>
      <c r="PC139" s="305"/>
      <c r="PD139" s="265"/>
      <c r="PE139" s="192"/>
      <c r="PF139" s="192"/>
      <c r="PG139" s="192"/>
      <c r="PH139" s="192"/>
      <c r="PI139" s="294"/>
      <c r="PJ139" s="294"/>
      <c r="PK139" s="192"/>
      <c r="PL139" s="192"/>
      <c r="PM139" s="192"/>
      <c r="PN139" s="192"/>
      <c r="PO139" s="192"/>
      <c r="PP139" s="192"/>
      <c r="PQ139" s="192"/>
      <c r="PR139" s="192"/>
      <c r="PS139" s="192"/>
      <c r="PT139" s="192"/>
      <c r="PU139" s="192"/>
      <c r="PV139" s="300"/>
      <c r="QA139" s="193"/>
      <c r="QB139" s="192"/>
      <c r="QC139" s="192"/>
      <c r="QD139" s="192"/>
      <c r="QF139" s="193"/>
      <c r="QH139" s="193"/>
      <c r="QU139" s="192"/>
    </row>
    <row r="140" spans="1:463" s="22" customFormat="1" ht="14" x14ac:dyDescent="0.3">
      <c r="A140" s="456"/>
      <c r="G140" s="276"/>
      <c r="CN140" s="40"/>
      <c r="CO140" s="222"/>
      <c r="CQ140" s="222"/>
      <c r="CT140" s="222"/>
      <c r="FV140" s="193"/>
      <c r="FW140" s="193"/>
      <c r="FX140" s="193"/>
      <c r="FY140" s="193"/>
      <c r="FZ140" s="193"/>
      <c r="GA140" s="193"/>
      <c r="GB140" s="193"/>
      <c r="GC140" s="193"/>
      <c r="GD140" s="193"/>
      <c r="GE140" s="193"/>
      <c r="GF140" s="193"/>
      <c r="GG140" s="195"/>
      <c r="GH140" s="195"/>
      <c r="GI140" s="193"/>
      <c r="GJ140" s="195"/>
      <c r="GK140" s="195"/>
      <c r="GL140" s="193"/>
      <c r="GM140" s="194"/>
      <c r="GN140" s="194"/>
      <c r="GO140" s="194"/>
      <c r="GP140" s="194"/>
      <c r="GQ140" s="194"/>
      <c r="GR140" s="194"/>
      <c r="GS140" s="194"/>
      <c r="GT140" s="194"/>
      <c r="GU140" s="192"/>
      <c r="GV140" s="192"/>
      <c r="GW140" s="192"/>
      <c r="GX140" s="192"/>
      <c r="GY140" s="198"/>
      <c r="HE140" s="198"/>
      <c r="HK140" s="199"/>
      <c r="HR140" s="192"/>
      <c r="HS140" s="192"/>
      <c r="HT140" s="192"/>
      <c r="HU140" s="192"/>
      <c r="HV140" s="192"/>
      <c r="HW140" s="192"/>
      <c r="HX140" s="192"/>
      <c r="HY140" s="192"/>
      <c r="HZ140" s="192"/>
      <c r="IA140" s="192"/>
      <c r="IB140" s="192"/>
      <c r="IC140" s="192"/>
      <c r="ID140" s="192"/>
      <c r="IE140" s="192"/>
      <c r="IF140" s="192"/>
      <c r="IG140" s="192"/>
      <c r="IH140" s="192"/>
      <c r="II140" s="192"/>
      <c r="IJ140" s="192"/>
      <c r="IK140" s="192"/>
      <c r="IL140" s="192"/>
      <c r="IM140" s="192"/>
      <c r="IN140" s="192"/>
      <c r="IO140" s="192"/>
      <c r="IP140" s="192"/>
      <c r="IQ140" s="192"/>
      <c r="IR140" s="192"/>
      <c r="IS140" s="192"/>
      <c r="IT140" s="192"/>
      <c r="IU140" s="192"/>
      <c r="IV140" s="192"/>
      <c r="IW140" s="192"/>
      <c r="IX140" s="192"/>
      <c r="IY140" s="192"/>
      <c r="IZ140" s="192"/>
      <c r="JA140" s="192"/>
      <c r="JB140" s="192"/>
      <c r="JC140" s="192"/>
      <c r="JD140" s="192"/>
      <c r="JE140" s="192"/>
      <c r="JF140" s="192"/>
      <c r="JG140" s="192"/>
      <c r="JH140" s="192"/>
      <c r="JI140" s="192"/>
      <c r="JJ140" s="192"/>
      <c r="JK140" s="192"/>
      <c r="JL140" s="192"/>
      <c r="JM140" s="192"/>
      <c r="JN140" s="192"/>
      <c r="JO140" s="192"/>
      <c r="JP140" s="192"/>
      <c r="JQ140" s="192"/>
      <c r="JR140" s="192"/>
      <c r="JS140" s="192"/>
      <c r="JT140" s="192"/>
      <c r="JU140" s="192"/>
      <c r="JV140" s="192"/>
      <c r="JW140" s="192"/>
      <c r="JX140" s="192"/>
      <c r="JY140" s="192"/>
      <c r="JZ140" s="192"/>
      <c r="KA140" s="192"/>
      <c r="KB140" s="192"/>
      <c r="KC140" s="192"/>
      <c r="KD140" s="192"/>
      <c r="KE140" s="192"/>
      <c r="KF140" s="192"/>
      <c r="KG140" s="192"/>
      <c r="KH140" s="192"/>
      <c r="KI140" s="192"/>
      <c r="KJ140" s="192"/>
      <c r="KK140" s="192"/>
      <c r="KL140" s="192"/>
      <c r="KM140" s="192"/>
      <c r="KN140" s="192"/>
      <c r="KO140" s="192"/>
      <c r="KP140" s="192"/>
      <c r="KQ140" s="192"/>
      <c r="KR140" s="192"/>
      <c r="KS140" s="192"/>
      <c r="KT140" s="192"/>
      <c r="KU140" s="192"/>
      <c r="KV140" s="192"/>
      <c r="KW140" s="192"/>
      <c r="KX140" s="192"/>
      <c r="KY140" s="192"/>
      <c r="KZ140" s="192"/>
      <c r="LA140" s="192"/>
      <c r="LB140" s="192"/>
      <c r="LC140" s="192"/>
      <c r="LD140" s="192"/>
      <c r="LE140" s="192"/>
      <c r="LF140" s="192"/>
      <c r="LG140" s="192"/>
      <c r="LH140" s="192"/>
      <c r="LI140" s="192"/>
      <c r="LJ140" s="192"/>
      <c r="LK140" s="192"/>
      <c r="LL140" s="192"/>
      <c r="LM140" s="192"/>
      <c r="LN140" s="192"/>
      <c r="LO140" s="192"/>
      <c r="LP140" s="192"/>
      <c r="LQ140" s="192"/>
      <c r="LR140" s="192"/>
      <c r="LS140" s="192"/>
      <c r="LT140" s="192"/>
      <c r="LU140" s="192"/>
      <c r="LV140" s="192"/>
      <c r="LW140" s="192"/>
      <c r="LX140" s="192"/>
      <c r="LY140" s="192"/>
      <c r="LZ140" s="192"/>
      <c r="MA140" s="192"/>
      <c r="MB140" s="192"/>
      <c r="MC140" s="192"/>
      <c r="MD140" s="192"/>
      <c r="ME140" s="192"/>
      <c r="MF140" s="192"/>
      <c r="MG140" s="192"/>
      <c r="MH140" s="192"/>
      <c r="MI140" s="192"/>
      <c r="MJ140" s="192"/>
      <c r="MK140" s="192"/>
      <c r="ML140" s="192"/>
      <c r="MM140" s="192"/>
      <c r="MN140" s="192"/>
      <c r="MO140" s="192"/>
      <c r="MP140" s="81"/>
      <c r="MQ140" s="81"/>
      <c r="MR140" s="81"/>
      <c r="MS140" s="81"/>
      <c r="MT140" s="81"/>
      <c r="MU140" s="81"/>
      <c r="MV140" s="81"/>
      <c r="MW140" s="81"/>
      <c r="MX140" s="81"/>
      <c r="MY140" s="269"/>
      <c r="MZ140" s="81"/>
      <c r="NA140" s="81"/>
      <c r="NB140" s="200"/>
      <c r="NC140" s="200"/>
      <c r="ND140" s="200"/>
      <c r="NE140" s="200"/>
      <c r="NF140" s="201"/>
      <c r="NG140" s="201"/>
      <c r="NH140" s="201"/>
      <c r="NI140" s="201"/>
      <c r="NJ140" s="201"/>
      <c r="NK140" s="201"/>
      <c r="NL140" s="201"/>
      <c r="NM140" s="201"/>
      <c r="OJ140" s="196"/>
      <c r="OK140" s="194"/>
      <c r="OL140" s="193"/>
      <c r="OM140" s="328"/>
      <c r="ON140" s="194"/>
      <c r="OO140" s="192"/>
      <c r="OP140" s="289"/>
      <c r="OQ140" s="192"/>
      <c r="OR140" s="261"/>
      <c r="OS140" s="196"/>
      <c r="OT140" s="194"/>
      <c r="OU140" s="193"/>
      <c r="OV140" s="328"/>
      <c r="OW140" s="194"/>
      <c r="OX140" s="192"/>
      <c r="OY140" s="192"/>
      <c r="OZ140" s="192"/>
      <c r="PA140" s="261"/>
      <c r="PB140" s="192"/>
      <c r="PC140" s="305"/>
      <c r="PD140" s="265"/>
      <c r="PE140" s="192"/>
      <c r="PF140" s="192"/>
      <c r="PG140" s="192"/>
      <c r="PH140" s="192"/>
      <c r="PI140" s="294"/>
      <c r="PJ140" s="294"/>
      <c r="PK140" s="192"/>
      <c r="PL140" s="192"/>
      <c r="PM140" s="192"/>
      <c r="PN140" s="192"/>
      <c r="PO140" s="192"/>
      <c r="PP140" s="192"/>
      <c r="PQ140" s="192"/>
      <c r="PR140" s="192"/>
      <c r="PS140" s="192"/>
      <c r="PT140" s="192"/>
      <c r="PU140" s="192"/>
      <c r="PV140" s="300"/>
      <c r="QA140" s="193"/>
      <c r="QB140" s="192"/>
      <c r="QC140" s="192"/>
      <c r="QD140" s="192"/>
      <c r="QF140" s="193"/>
      <c r="QH140" s="193"/>
      <c r="QU140" s="192"/>
    </row>
    <row r="141" spans="1:463" s="22" customFormat="1" ht="14" x14ac:dyDescent="0.3">
      <c r="A141" s="456"/>
      <c r="G141" s="276"/>
      <c r="CN141" s="40"/>
      <c r="CO141" s="222"/>
      <c r="CQ141" s="222"/>
      <c r="CT141" s="222"/>
      <c r="FV141" s="193"/>
      <c r="FW141" s="193"/>
      <c r="FX141" s="193"/>
      <c r="FY141" s="193"/>
      <c r="FZ141" s="193"/>
      <c r="GA141" s="193"/>
      <c r="GB141" s="193"/>
      <c r="GC141" s="193"/>
      <c r="GD141" s="193"/>
      <c r="GE141" s="193"/>
      <c r="GF141" s="193"/>
      <c r="GG141" s="195"/>
      <c r="GH141" s="195"/>
      <c r="GI141" s="193"/>
      <c r="GJ141" s="195"/>
      <c r="GK141" s="195"/>
      <c r="GL141" s="193"/>
      <c r="GM141" s="194"/>
      <c r="GN141" s="194"/>
      <c r="GO141" s="194"/>
      <c r="GP141" s="194"/>
      <c r="GQ141" s="194"/>
      <c r="GR141" s="194"/>
      <c r="GS141" s="194"/>
      <c r="GT141" s="194"/>
      <c r="GU141" s="192"/>
      <c r="GV141" s="192"/>
      <c r="GW141" s="192"/>
      <c r="GX141" s="192"/>
      <c r="GY141" s="198"/>
      <c r="HE141" s="198"/>
      <c r="HK141" s="199"/>
      <c r="HR141" s="192"/>
      <c r="HS141" s="192"/>
      <c r="HT141" s="192"/>
      <c r="HU141" s="192"/>
      <c r="HV141" s="192"/>
      <c r="HW141" s="192"/>
      <c r="HX141" s="192"/>
      <c r="HY141" s="192"/>
      <c r="HZ141" s="192"/>
      <c r="IA141" s="192"/>
      <c r="IB141" s="192"/>
      <c r="IC141" s="192"/>
      <c r="ID141" s="192"/>
      <c r="IE141" s="192"/>
      <c r="IF141" s="192"/>
      <c r="IG141" s="192"/>
      <c r="IH141" s="192"/>
      <c r="II141" s="192"/>
      <c r="IJ141" s="192"/>
      <c r="IK141" s="192"/>
      <c r="IL141" s="192"/>
      <c r="IM141" s="192"/>
      <c r="IN141" s="192"/>
      <c r="IO141" s="192"/>
      <c r="IP141" s="192"/>
      <c r="IQ141" s="192"/>
      <c r="IR141" s="192"/>
      <c r="IS141" s="192"/>
      <c r="IT141" s="192"/>
      <c r="IU141" s="192"/>
      <c r="IV141" s="192"/>
      <c r="IW141" s="192"/>
      <c r="IX141" s="192"/>
      <c r="IY141" s="192"/>
      <c r="IZ141" s="192"/>
      <c r="JA141" s="192"/>
      <c r="JB141" s="192"/>
      <c r="JC141" s="192"/>
      <c r="JD141" s="192"/>
      <c r="JE141" s="192"/>
      <c r="JF141" s="192"/>
      <c r="JG141" s="192"/>
      <c r="JH141" s="192"/>
      <c r="JI141" s="192"/>
      <c r="JJ141" s="192"/>
      <c r="JK141" s="192"/>
      <c r="JL141" s="192"/>
      <c r="JM141" s="192"/>
      <c r="JN141" s="192"/>
      <c r="JO141" s="192"/>
      <c r="JP141" s="192"/>
      <c r="JQ141" s="192"/>
      <c r="JR141" s="192"/>
      <c r="JS141" s="192"/>
      <c r="JT141" s="192"/>
      <c r="JU141" s="192"/>
      <c r="JV141" s="192"/>
      <c r="JW141" s="192"/>
      <c r="JX141" s="192"/>
      <c r="JY141" s="192"/>
      <c r="JZ141" s="192"/>
      <c r="KA141" s="192"/>
      <c r="KB141" s="192"/>
      <c r="KC141" s="192"/>
      <c r="KD141" s="192"/>
      <c r="KE141" s="192"/>
      <c r="KF141" s="192"/>
      <c r="KG141" s="192"/>
      <c r="KH141" s="192"/>
      <c r="KI141" s="192"/>
      <c r="KJ141" s="192"/>
      <c r="KK141" s="192"/>
      <c r="KL141" s="192"/>
      <c r="KM141" s="192"/>
      <c r="KN141" s="192"/>
      <c r="KO141" s="192"/>
      <c r="KP141" s="192"/>
      <c r="KQ141" s="192"/>
      <c r="KR141" s="192"/>
      <c r="KS141" s="192"/>
      <c r="KT141" s="192"/>
      <c r="KU141" s="192"/>
      <c r="KV141" s="192"/>
      <c r="KW141" s="192"/>
      <c r="KX141" s="192"/>
      <c r="KY141" s="192"/>
      <c r="KZ141" s="192"/>
      <c r="LA141" s="192"/>
      <c r="LB141" s="192"/>
      <c r="LC141" s="192"/>
      <c r="LD141" s="192"/>
      <c r="LE141" s="192"/>
      <c r="LF141" s="192"/>
      <c r="LG141" s="192"/>
      <c r="LH141" s="192"/>
      <c r="LI141" s="192"/>
      <c r="LJ141" s="192"/>
      <c r="LK141" s="192"/>
      <c r="LL141" s="192"/>
      <c r="LM141" s="192"/>
      <c r="LN141" s="192"/>
      <c r="LO141" s="192"/>
      <c r="LP141" s="192"/>
      <c r="LQ141" s="192"/>
      <c r="LR141" s="192"/>
      <c r="LS141" s="192"/>
      <c r="LT141" s="192"/>
      <c r="LU141" s="192"/>
      <c r="LV141" s="192"/>
      <c r="LW141" s="192"/>
      <c r="LX141" s="192"/>
      <c r="LY141" s="192"/>
      <c r="LZ141" s="192"/>
      <c r="MA141" s="192"/>
      <c r="MB141" s="192"/>
      <c r="MC141" s="192"/>
      <c r="MD141" s="192"/>
      <c r="ME141" s="192"/>
      <c r="MF141" s="192"/>
      <c r="MG141" s="192"/>
      <c r="MH141" s="192"/>
      <c r="MI141" s="192"/>
      <c r="MJ141" s="192"/>
      <c r="MK141" s="192"/>
      <c r="ML141" s="192"/>
      <c r="MM141" s="192"/>
      <c r="MN141" s="192"/>
      <c r="MO141" s="192"/>
      <c r="MP141" s="81"/>
      <c r="MQ141" s="81"/>
      <c r="MR141" s="81"/>
      <c r="MS141" s="81"/>
      <c r="MT141" s="81"/>
      <c r="MU141" s="81"/>
      <c r="MV141" s="81"/>
      <c r="MW141" s="81"/>
      <c r="MX141" s="81"/>
      <c r="MY141" s="269"/>
      <c r="MZ141" s="81"/>
      <c r="NA141" s="81"/>
      <c r="NB141" s="200"/>
      <c r="NC141" s="200"/>
      <c r="ND141" s="200"/>
      <c r="NE141" s="200"/>
      <c r="NF141" s="201"/>
      <c r="NG141" s="201"/>
      <c r="NH141" s="201"/>
      <c r="NI141" s="201"/>
      <c r="NJ141" s="201"/>
      <c r="NK141" s="201"/>
      <c r="NL141" s="201"/>
      <c r="NM141" s="201"/>
      <c r="OJ141" s="196"/>
      <c r="OK141" s="194"/>
      <c r="OL141" s="193"/>
      <c r="OM141" s="328"/>
      <c r="ON141" s="194"/>
      <c r="OO141" s="192"/>
      <c r="OP141" s="289"/>
      <c r="OQ141" s="192"/>
      <c r="OR141" s="261"/>
      <c r="OS141" s="196"/>
      <c r="OT141" s="194"/>
      <c r="OU141" s="193"/>
      <c r="OV141" s="328"/>
      <c r="OW141" s="194"/>
      <c r="OX141" s="192"/>
      <c r="OY141" s="192"/>
      <c r="OZ141" s="192"/>
      <c r="PA141" s="261"/>
      <c r="PB141" s="192"/>
      <c r="PC141" s="305"/>
      <c r="PD141" s="265"/>
      <c r="PE141" s="192"/>
      <c r="PF141" s="192"/>
      <c r="PG141" s="192"/>
      <c r="PH141" s="192"/>
      <c r="PI141" s="294"/>
      <c r="PJ141" s="294"/>
      <c r="PK141" s="192"/>
      <c r="PL141" s="192"/>
      <c r="PM141" s="192"/>
      <c r="PN141" s="192"/>
      <c r="PO141" s="192"/>
      <c r="PP141" s="192"/>
      <c r="PQ141" s="192"/>
      <c r="PR141" s="192"/>
      <c r="PS141" s="192"/>
      <c r="PT141" s="192"/>
      <c r="PU141" s="192"/>
      <c r="PV141" s="300"/>
      <c r="QA141" s="193"/>
      <c r="QB141" s="192"/>
      <c r="QC141" s="192"/>
      <c r="QD141" s="192"/>
      <c r="QF141" s="193"/>
      <c r="QH141" s="193"/>
      <c r="QU141" s="192"/>
    </row>
    <row r="142" spans="1:463" s="22" customFormat="1" ht="14" x14ac:dyDescent="0.3">
      <c r="A142" s="456"/>
      <c r="G142" s="276"/>
      <c r="CN142" s="40"/>
      <c r="CO142" s="222"/>
      <c r="CQ142" s="222"/>
      <c r="CT142" s="222"/>
      <c r="FV142" s="193"/>
      <c r="FW142" s="193"/>
      <c r="FX142" s="193"/>
      <c r="FY142" s="193"/>
      <c r="FZ142" s="193"/>
      <c r="GA142" s="193"/>
      <c r="GB142" s="193"/>
      <c r="GC142" s="193"/>
      <c r="GD142" s="193"/>
      <c r="GE142" s="193"/>
      <c r="GF142" s="193"/>
      <c r="GG142" s="195"/>
      <c r="GH142" s="195"/>
      <c r="GI142" s="193"/>
      <c r="GJ142" s="195"/>
      <c r="GK142" s="195"/>
      <c r="GL142" s="193"/>
      <c r="GM142" s="194"/>
      <c r="GN142" s="194"/>
      <c r="GO142" s="194"/>
      <c r="GP142" s="194"/>
      <c r="GQ142" s="194"/>
      <c r="GR142" s="194"/>
      <c r="GS142" s="194"/>
      <c r="GT142" s="194"/>
      <c r="GU142" s="192"/>
      <c r="GV142" s="192"/>
      <c r="GW142" s="192"/>
      <c r="GX142" s="192"/>
      <c r="GY142" s="198"/>
      <c r="HE142" s="198"/>
      <c r="HK142" s="199"/>
      <c r="HR142" s="192"/>
      <c r="HS142" s="192"/>
      <c r="HT142" s="192"/>
      <c r="HU142" s="192"/>
      <c r="HV142" s="192"/>
      <c r="HW142" s="192"/>
      <c r="HX142" s="192"/>
      <c r="HY142" s="192"/>
      <c r="HZ142" s="192"/>
      <c r="IA142" s="192"/>
      <c r="IB142" s="192"/>
      <c r="IC142" s="192"/>
      <c r="ID142" s="192"/>
      <c r="IE142" s="192"/>
      <c r="IF142" s="192"/>
      <c r="IG142" s="192"/>
      <c r="IH142" s="192"/>
      <c r="II142" s="192"/>
      <c r="IJ142" s="192"/>
      <c r="IK142" s="192"/>
      <c r="IL142" s="192"/>
      <c r="IM142" s="192"/>
      <c r="IN142" s="192"/>
      <c r="IO142" s="192"/>
      <c r="IP142" s="192"/>
      <c r="IQ142" s="192"/>
      <c r="IR142" s="192"/>
      <c r="IS142" s="192"/>
      <c r="IT142" s="192"/>
      <c r="IU142" s="192"/>
      <c r="IV142" s="192"/>
      <c r="IW142" s="192"/>
      <c r="IX142" s="192"/>
      <c r="IY142" s="192"/>
      <c r="IZ142" s="192"/>
      <c r="JA142" s="192"/>
      <c r="JB142" s="192"/>
      <c r="JC142" s="192"/>
      <c r="JD142" s="192"/>
      <c r="JE142" s="192"/>
      <c r="JF142" s="192"/>
      <c r="JG142" s="192"/>
      <c r="JH142" s="192"/>
      <c r="JI142" s="192"/>
      <c r="JJ142" s="192"/>
      <c r="JK142" s="192"/>
      <c r="JL142" s="192"/>
      <c r="JM142" s="192"/>
      <c r="JN142" s="192"/>
      <c r="JO142" s="192"/>
      <c r="JP142" s="192"/>
      <c r="JQ142" s="192"/>
      <c r="JR142" s="192"/>
      <c r="JS142" s="192"/>
      <c r="JT142" s="192"/>
      <c r="JU142" s="192"/>
      <c r="JV142" s="192"/>
      <c r="JW142" s="192"/>
      <c r="JX142" s="192"/>
      <c r="JY142" s="192"/>
      <c r="JZ142" s="192"/>
      <c r="KA142" s="192"/>
      <c r="KB142" s="192"/>
      <c r="KC142" s="192"/>
      <c r="KD142" s="192"/>
      <c r="KE142" s="192"/>
      <c r="KF142" s="192"/>
      <c r="KG142" s="192"/>
      <c r="KH142" s="192"/>
      <c r="KI142" s="192"/>
      <c r="KJ142" s="192"/>
      <c r="KK142" s="192"/>
      <c r="KL142" s="192"/>
      <c r="KM142" s="192"/>
      <c r="KN142" s="192"/>
      <c r="KO142" s="192"/>
      <c r="KP142" s="192"/>
      <c r="KQ142" s="192"/>
      <c r="KR142" s="192"/>
      <c r="KS142" s="192"/>
      <c r="KT142" s="192"/>
      <c r="KU142" s="192"/>
      <c r="KV142" s="192"/>
      <c r="KW142" s="192"/>
      <c r="KX142" s="192"/>
      <c r="KY142" s="192"/>
      <c r="KZ142" s="192"/>
      <c r="LA142" s="192"/>
      <c r="LB142" s="192"/>
      <c r="LC142" s="192"/>
      <c r="LD142" s="192"/>
      <c r="LE142" s="192"/>
      <c r="LF142" s="192"/>
      <c r="LG142" s="192"/>
      <c r="LH142" s="192"/>
      <c r="LI142" s="192"/>
      <c r="LJ142" s="192"/>
      <c r="LK142" s="192"/>
      <c r="LL142" s="192"/>
      <c r="LM142" s="192"/>
      <c r="LN142" s="192"/>
      <c r="LO142" s="192"/>
      <c r="LP142" s="192"/>
      <c r="LQ142" s="192"/>
      <c r="LR142" s="192"/>
      <c r="LS142" s="192"/>
      <c r="LT142" s="192"/>
      <c r="LU142" s="192"/>
      <c r="LV142" s="192"/>
      <c r="LW142" s="192"/>
      <c r="LX142" s="192"/>
      <c r="LY142" s="192"/>
      <c r="LZ142" s="192"/>
      <c r="MA142" s="192"/>
      <c r="MB142" s="192"/>
      <c r="MC142" s="192"/>
      <c r="MD142" s="192"/>
      <c r="ME142" s="192"/>
      <c r="MF142" s="192"/>
      <c r="MG142" s="192"/>
      <c r="MH142" s="192"/>
      <c r="MI142" s="192"/>
      <c r="MJ142" s="192"/>
      <c r="MK142" s="192"/>
      <c r="ML142" s="192"/>
      <c r="MM142" s="192"/>
      <c r="MN142" s="192"/>
      <c r="MO142" s="192"/>
      <c r="MP142" s="81"/>
      <c r="MQ142" s="81"/>
      <c r="MR142" s="81"/>
      <c r="MS142" s="81"/>
      <c r="MT142" s="81"/>
      <c r="MU142" s="81"/>
      <c r="MV142" s="81"/>
      <c r="MW142" s="81"/>
      <c r="MX142" s="81"/>
      <c r="MY142" s="269"/>
      <c r="MZ142" s="81"/>
      <c r="NA142" s="81"/>
      <c r="NB142" s="200"/>
      <c r="NC142" s="200"/>
      <c r="ND142" s="200"/>
      <c r="NE142" s="200"/>
      <c r="NF142" s="201"/>
      <c r="NG142" s="201"/>
      <c r="NH142" s="201"/>
      <c r="NI142" s="201"/>
      <c r="NJ142" s="201"/>
      <c r="NK142" s="201"/>
      <c r="NL142" s="201"/>
      <c r="NM142" s="201"/>
      <c r="OJ142" s="196"/>
      <c r="OK142" s="194"/>
      <c r="OL142" s="193"/>
      <c r="OM142" s="328"/>
      <c r="ON142" s="194"/>
      <c r="OO142" s="192"/>
      <c r="OP142" s="289"/>
      <c r="OQ142" s="192"/>
      <c r="OR142" s="261"/>
      <c r="OS142" s="196"/>
      <c r="OT142" s="194"/>
      <c r="OU142" s="193"/>
      <c r="OV142" s="328"/>
      <c r="OW142" s="194"/>
      <c r="OX142" s="192"/>
      <c r="OY142" s="192"/>
      <c r="OZ142" s="192"/>
      <c r="PA142" s="261"/>
      <c r="PB142" s="192"/>
      <c r="PC142" s="305"/>
      <c r="PD142" s="265"/>
      <c r="PE142" s="192"/>
      <c r="PF142" s="192"/>
      <c r="PG142" s="192"/>
      <c r="PH142" s="192"/>
      <c r="PI142" s="294"/>
      <c r="PJ142" s="294"/>
      <c r="PK142" s="192"/>
      <c r="PL142" s="192"/>
      <c r="PM142" s="192"/>
      <c r="PN142" s="192"/>
      <c r="PO142" s="192"/>
      <c r="PP142" s="192"/>
      <c r="PQ142" s="192"/>
      <c r="PR142" s="192"/>
      <c r="PS142" s="192"/>
      <c r="PT142" s="192"/>
      <c r="PU142" s="192"/>
      <c r="PV142" s="300"/>
      <c r="QA142" s="193"/>
      <c r="QB142" s="192"/>
      <c r="QC142" s="192"/>
      <c r="QD142" s="192"/>
      <c r="QF142" s="193"/>
      <c r="QH142" s="193"/>
      <c r="QU142" s="192"/>
    </row>
    <row r="143" spans="1:463" s="22" customFormat="1" ht="14" x14ac:dyDescent="0.3">
      <c r="A143" s="456"/>
      <c r="G143" s="276"/>
      <c r="CN143" s="40"/>
      <c r="CO143" s="222"/>
      <c r="CQ143" s="222"/>
      <c r="CT143" s="222"/>
      <c r="FV143" s="193"/>
      <c r="FW143" s="193"/>
      <c r="FX143" s="193"/>
      <c r="FY143" s="193"/>
      <c r="FZ143" s="193"/>
      <c r="GA143" s="193"/>
      <c r="GB143" s="193"/>
      <c r="GC143" s="193"/>
      <c r="GD143" s="193"/>
      <c r="GE143" s="193"/>
      <c r="GF143" s="193"/>
      <c r="GG143" s="195"/>
      <c r="GH143" s="195"/>
      <c r="GI143" s="193"/>
      <c r="GJ143" s="195"/>
      <c r="GK143" s="195"/>
      <c r="GL143" s="193"/>
      <c r="GM143" s="194"/>
      <c r="GN143" s="194"/>
      <c r="GO143" s="194"/>
      <c r="GP143" s="194"/>
      <c r="GQ143" s="194"/>
      <c r="GR143" s="194"/>
      <c r="GS143" s="194"/>
      <c r="GT143" s="194"/>
      <c r="GU143" s="192"/>
      <c r="GV143" s="192"/>
      <c r="GW143" s="192"/>
      <c r="GX143" s="192"/>
      <c r="GY143" s="198"/>
      <c r="HE143" s="198"/>
      <c r="HK143" s="199"/>
      <c r="HR143" s="192"/>
      <c r="HS143" s="192"/>
      <c r="HT143" s="192"/>
      <c r="HU143" s="192"/>
      <c r="HV143" s="192"/>
      <c r="HW143" s="192"/>
      <c r="HX143" s="192"/>
      <c r="HY143" s="192"/>
      <c r="HZ143" s="192"/>
      <c r="IA143" s="192"/>
      <c r="IB143" s="192"/>
      <c r="IC143" s="192"/>
      <c r="ID143" s="192"/>
      <c r="IE143" s="192"/>
      <c r="IF143" s="192"/>
      <c r="IG143" s="192"/>
      <c r="IH143" s="192"/>
      <c r="II143" s="192"/>
      <c r="IJ143" s="192"/>
      <c r="IK143" s="192"/>
      <c r="IL143" s="192"/>
      <c r="IM143" s="192"/>
      <c r="IN143" s="192"/>
      <c r="IO143" s="192"/>
      <c r="IP143" s="192"/>
      <c r="IQ143" s="192"/>
      <c r="IR143" s="192"/>
      <c r="IS143" s="192"/>
      <c r="IT143" s="192"/>
      <c r="IU143" s="192"/>
      <c r="IV143" s="192"/>
      <c r="IW143" s="192"/>
      <c r="IX143" s="192"/>
      <c r="IY143" s="192"/>
      <c r="IZ143" s="192"/>
      <c r="JA143" s="192"/>
      <c r="JB143" s="192"/>
      <c r="JC143" s="192"/>
      <c r="JD143" s="192"/>
      <c r="JE143" s="192"/>
      <c r="JF143" s="192"/>
      <c r="JG143" s="192"/>
      <c r="JH143" s="192"/>
      <c r="JI143" s="192"/>
      <c r="JJ143" s="192"/>
      <c r="JK143" s="192"/>
      <c r="JL143" s="192"/>
      <c r="JM143" s="192"/>
      <c r="JN143" s="192"/>
      <c r="JO143" s="192"/>
      <c r="JP143" s="192"/>
      <c r="JQ143" s="192"/>
      <c r="JR143" s="192"/>
      <c r="JS143" s="192"/>
      <c r="JT143" s="192"/>
      <c r="JU143" s="192"/>
      <c r="JV143" s="192"/>
      <c r="JW143" s="192"/>
      <c r="JX143" s="192"/>
      <c r="JY143" s="192"/>
      <c r="JZ143" s="192"/>
      <c r="KA143" s="192"/>
      <c r="KB143" s="192"/>
      <c r="KC143" s="192"/>
      <c r="KD143" s="192"/>
      <c r="KE143" s="192"/>
      <c r="KF143" s="192"/>
      <c r="KG143" s="192"/>
      <c r="KH143" s="192"/>
      <c r="KI143" s="192"/>
      <c r="KJ143" s="192"/>
      <c r="KK143" s="192"/>
      <c r="KL143" s="192"/>
      <c r="KM143" s="192"/>
      <c r="KN143" s="192"/>
      <c r="KO143" s="192"/>
      <c r="KP143" s="192"/>
      <c r="KQ143" s="192"/>
      <c r="KR143" s="192"/>
      <c r="KS143" s="192"/>
      <c r="KT143" s="192"/>
      <c r="KU143" s="192"/>
      <c r="KV143" s="192"/>
      <c r="KW143" s="192"/>
      <c r="KX143" s="192"/>
      <c r="KY143" s="192"/>
      <c r="KZ143" s="192"/>
      <c r="LA143" s="192"/>
      <c r="LB143" s="192"/>
      <c r="LC143" s="192"/>
      <c r="LD143" s="192"/>
      <c r="LE143" s="192"/>
      <c r="LF143" s="192"/>
      <c r="LG143" s="192"/>
      <c r="LH143" s="192"/>
      <c r="LI143" s="192"/>
      <c r="LJ143" s="192"/>
      <c r="LK143" s="192"/>
      <c r="LL143" s="192"/>
      <c r="LM143" s="192"/>
      <c r="LN143" s="192"/>
      <c r="LO143" s="192"/>
      <c r="LP143" s="192"/>
      <c r="LQ143" s="192"/>
      <c r="LR143" s="192"/>
      <c r="LS143" s="192"/>
      <c r="LT143" s="192"/>
      <c r="LU143" s="192"/>
      <c r="LV143" s="192"/>
      <c r="LW143" s="192"/>
      <c r="LX143" s="192"/>
      <c r="LY143" s="192"/>
      <c r="LZ143" s="192"/>
      <c r="MA143" s="192"/>
      <c r="MB143" s="192"/>
      <c r="MC143" s="192"/>
      <c r="MD143" s="192"/>
      <c r="ME143" s="192"/>
      <c r="MF143" s="192"/>
      <c r="MG143" s="192"/>
      <c r="MH143" s="192"/>
      <c r="MI143" s="192"/>
      <c r="MJ143" s="192"/>
      <c r="MK143" s="192"/>
      <c r="ML143" s="192"/>
      <c r="MM143" s="192"/>
      <c r="MN143" s="192"/>
      <c r="MO143" s="192"/>
      <c r="MP143" s="81"/>
      <c r="MQ143" s="81"/>
      <c r="MR143" s="81"/>
      <c r="MS143" s="81"/>
      <c r="MT143" s="81"/>
      <c r="MU143" s="81"/>
      <c r="MV143" s="81"/>
      <c r="MW143" s="81"/>
      <c r="MX143" s="81"/>
      <c r="MY143" s="269"/>
      <c r="MZ143" s="81"/>
      <c r="NA143" s="81"/>
      <c r="NB143" s="200"/>
      <c r="NC143" s="200"/>
      <c r="ND143" s="200"/>
      <c r="NE143" s="200"/>
      <c r="NF143" s="201"/>
      <c r="NG143" s="201"/>
      <c r="NH143" s="201"/>
      <c r="NI143" s="201"/>
      <c r="NJ143" s="201"/>
      <c r="NK143" s="201"/>
      <c r="NL143" s="201"/>
      <c r="NM143" s="201"/>
      <c r="OJ143" s="196"/>
      <c r="OK143" s="194"/>
      <c r="OL143" s="193"/>
      <c r="OM143" s="328"/>
      <c r="ON143" s="194"/>
      <c r="OO143" s="192"/>
      <c r="OP143" s="289"/>
      <c r="OQ143" s="192"/>
      <c r="OR143" s="261"/>
      <c r="OS143" s="196"/>
      <c r="OT143" s="194"/>
      <c r="OU143" s="193"/>
      <c r="OV143" s="328"/>
      <c r="OW143" s="194"/>
      <c r="OX143" s="192"/>
      <c r="OY143" s="192"/>
      <c r="OZ143" s="192"/>
      <c r="PA143" s="261"/>
      <c r="PB143" s="192"/>
      <c r="PC143" s="305"/>
      <c r="PD143" s="265"/>
      <c r="PE143" s="192"/>
      <c r="PF143" s="192"/>
      <c r="PG143" s="192"/>
      <c r="PH143" s="192"/>
      <c r="PI143" s="294"/>
      <c r="PJ143" s="294"/>
      <c r="PK143" s="192"/>
      <c r="PL143" s="192"/>
      <c r="PM143" s="192"/>
      <c r="PN143" s="192"/>
      <c r="PO143" s="192"/>
      <c r="PP143" s="192"/>
      <c r="PQ143" s="192"/>
      <c r="PR143" s="192"/>
      <c r="PS143" s="192"/>
      <c r="PT143" s="192"/>
      <c r="PU143" s="192"/>
      <c r="PV143" s="300"/>
      <c r="QA143" s="193"/>
      <c r="QB143" s="192"/>
      <c r="QC143" s="192"/>
      <c r="QD143" s="192"/>
      <c r="QF143" s="193"/>
      <c r="QH143" s="193"/>
      <c r="QU143" s="192"/>
    </row>
    <row r="144" spans="1:463" s="22" customFormat="1" ht="14" x14ac:dyDescent="0.3">
      <c r="A144" s="456"/>
      <c r="G144" s="276"/>
      <c r="CN144" s="40"/>
      <c r="CO144" s="222"/>
      <c r="CQ144" s="222"/>
      <c r="CT144" s="222"/>
      <c r="FV144" s="193"/>
      <c r="FW144" s="193"/>
      <c r="FX144" s="193"/>
      <c r="FY144" s="193"/>
      <c r="FZ144" s="193"/>
      <c r="GA144" s="193"/>
      <c r="GB144" s="193"/>
      <c r="GC144" s="193"/>
      <c r="GD144" s="193"/>
      <c r="GE144" s="193"/>
      <c r="GF144" s="193"/>
      <c r="GG144" s="195"/>
      <c r="GH144" s="195"/>
      <c r="GI144" s="193"/>
      <c r="GJ144" s="195"/>
      <c r="GK144" s="195"/>
      <c r="GL144" s="193"/>
      <c r="GM144" s="194"/>
      <c r="GN144" s="194"/>
      <c r="GO144" s="194"/>
      <c r="GP144" s="194"/>
      <c r="GQ144" s="194"/>
      <c r="GR144" s="194"/>
      <c r="GS144" s="194"/>
      <c r="GT144" s="194"/>
      <c r="GU144" s="192"/>
      <c r="GV144" s="192"/>
      <c r="GW144" s="192"/>
      <c r="GX144" s="192"/>
      <c r="GY144" s="198"/>
      <c r="HE144" s="198"/>
      <c r="HK144" s="199"/>
      <c r="HR144" s="192"/>
      <c r="HS144" s="192"/>
      <c r="HT144" s="192"/>
      <c r="HU144" s="192"/>
      <c r="HV144" s="192"/>
      <c r="HW144" s="192"/>
      <c r="HX144" s="192"/>
      <c r="HY144" s="192"/>
      <c r="HZ144" s="192"/>
      <c r="IA144" s="192"/>
      <c r="IB144" s="192"/>
      <c r="IC144" s="192"/>
      <c r="ID144" s="192"/>
      <c r="IE144" s="192"/>
      <c r="IF144" s="192"/>
      <c r="IG144" s="192"/>
      <c r="IH144" s="192"/>
      <c r="II144" s="192"/>
      <c r="IJ144" s="192"/>
      <c r="IK144" s="192"/>
      <c r="IL144" s="192"/>
      <c r="IM144" s="192"/>
      <c r="IN144" s="192"/>
      <c r="IO144" s="192"/>
      <c r="IP144" s="192"/>
      <c r="IQ144" s="192"/>
      <c r="IR144" s="192"/>
      <c r="IS144" s="192"/>
      <c r="IT144" s="192"/>
      <c r="IU144" s="192"/>
      <c r="IV144" s="192"/>
      <c r="IW144" s="192"/>
      <c r="IX144" s="192"/>
      <c r="IY144" s="192"/>
      <c r="IZ144" s="192"/>
      <c r="JA144" s="192"/>
      <c r="JB144" s="192"/>
      <c r="JC144" s="192"/>
      <c r="JD144" s="192"/>
      <c r="JE144" s="192"/>
      <c r="JF144" s="192"/>
      <c r="JG144" s="192"/>
      <c r="JH144" s="192"/>
      <c r="JI144" s="192"/>
      <c r="JJ144" s="192"/>
      <c r="JK144" s="192"/>
      <c r="JL144" s="192"/>
      <c r="JM144" s="192"/>
      <c r="JN144" s="192"/>
      <c r="JO144" s="192"/>
      <c r="JP144" s="192"/>
      <c r="JQ144" s="192"/>
      <c r="JR144" s="192"/>
      <c r="JS144" s="192"/>
      <c r="JT144" s="192"/>
      <c r="JU144" s="192"/>
      <c r="JV144" s="192"/>
      <c r="JW144" s="192"/>
      <c r="JX144" s="192"/>
      <c r="JY144" s="192"/>
      <c r="JZ144" s="192"/>
      <c r="KA144" s="192"/>
      <c r="KB144" s="192"/>
      <c r="KC144" s="192"/>
      <c r="KD144" s="192"/>
      <c r="KE144" s="192"/>
      <c r="KF144" s="192"/>
      <c r="KG144" s="192"/>
      <c r="KH144" s="192"/>
      <c r="KI144" s="192"/>
      <c r="KJ144" s="192"/>
      <c r="KK144" s="192"/>
      <c r="KL144" s="192"/>
      <c r="KM144" s="192"/>
      <c r="KN144" s="192"/>
      <c r="KO144" s="192"/>
      <c r="KP144" s="192"/>
      <c r="KQ144" s="192"/>
      <c r="KR144" s="192"/>
      <c r="KS144" s="192"/>
      <c r="KT144" s="192"/>
      <c r="KU144" s="192"/>
      <c r="KV144" s="192"/>
      <c r="KW144" s="192"/>
      <c r="KX144" s="192"/>
      <c r="KY144" s="192"/>
      <c r="KZ144" s="192"/>
      <c r="LA144" s="192"/>
      <c r="LB144" s="192"/>
      <c r="LC144" s="192"/>
      <c r="LD144" s="192"/>
      <c r="LE144" s="192"/>
      <c r="LF144" s="192"/>
      <c r="LG144" s="192"/>
      <c r="LH144" s="192"/>
      <c r="LI144" s="192"/>
      <c r="LJ144" s="192"/>
      <c r="LK144" s="192"/>
      <c r="LL144" s="192"/>
      <c r="LM144" s="192"/>
      <c r="LN144" s="192"/>
      <c r="LO144" s="192"/>
      <c r="LP144" s="192"/>
      <c r="LQ144" s="192"/>
      <c r="LR144" s="192"/>
      <c r="LS144" s="192"/>
      <c r="LT144" s="192"/>
      <c r="LU144" s="192"/>
      <c r="LV144" s="192"/>
      <c r="LW144" s="192"/>
      <c r="LX144" s="192"/>
      <c r="LY144" s="192"/>
      <c r="LZ144" s="192"/>
      <c r="MA144" s="192"/>
      <c r="MB144" s="192"/>
      <c r="MC144" s="192"/>
      <c r="MD144" s="192"/>
      <c r="ME144" s="192"/>
      <c r="MF144" s="192"/>
      <c r="MG144" s="192"/>
      <c r="MH144" s="192"/>
      <c r="MI144" s="192"/>
      <c r="MJ144" s="192"/>
      <c r="MK144" s="192"/>
      <c r="ML144" s="192"/>
      <c r="MM144" s="192"/>
      <c r="MN144" s="192"/>
      <c r="MO144" s="192"/>
      <c r="MP144" s="81"/>
      <c r="MQ144" s="81"/>
      <c r="MR144" s="81"/>
      <c r="MS144" s="81"/>
      <c r="MT144" s="81"/>
      <c r="MU144" s="81"/>
      <c r="MV144" s="81"/>
      <c r="MW144" s="81"/>
      <c r="MX144" s="81"/>
      <c r="MY144" s="269"/>
      <c r="MZ144" s="81"/>
      <c r="NA144" s="81"/>
      <c r="NB144" s="200"/>
      <c r="NC144" s="200"/>
      <c r="ND144" s="200"/>
      <c r="NE144" s="200"/>
      <c r="NF144" s="201"/>
      <c r="NG144" s="201"/>
      <c r="NH144" s="201"/>
      <c r="NI144" s="201"/>
      <c r="NJ144" s="201"/>
      <c r="NK144" s="201"/>
      <c r="NL144" s="201"/>
      <c r="NM144" s="201"/>
      <c r="OJ144" s="196"/>
      <c r="OK144" s="194"/>
      <c r="OL144" s="193"/>
      <c r="OM144" s="328"/>
      <c r="ON144" s="194"/>
      <c r="OO144" s="192"/>
      <c r="OP144" s="289"/>
      <c r="OQ144" s="192"/>
      <c r="OR144" s="261"/>
      <c r="OS144" s="196"/>
      <c r="OT144" s="194"/>
      <c r="OU144" s="193"/>
      <c r="OV144" s="328"/>
      <c r="OW144" s="194"/>
      <c r="OX144" s="192"/>
      <c r="OY144" s="192"/>
      <c r="OZ144" s="192"/>
      <c r="PA144" s="261"/>
      <c r="PB144" s="192"/>
      <c r="PC144" s="305"/>
      <c r="PD144" s="265"/>
      <c r="PE144" s="192"/>
      <c r="PF144" s="192"/>
      <c r="PG144" s="192"/>
      <c r="PH144" s="192"/>
      <c r="PI144" s="294"/>
      <c r="PJ144" s="294"/>
      <c r="PK144" s="192"/>
      <c r="PL144" s="192"/>
      <c r="PM144" s="192"/>
      <c r="PN144" s="192"/>
      <c r="PO144" s="192"/>
      <c r="PP144" s="192"/>
      <c r="PQ144" s="192"/>
      <c r="PR144" s="192"/>
      <c r="PS144" s="192"/>
      <c r="PT144" s="192"/>
      <c r="PU144" s="192"/>
      <c r="PV144" s="300"/>
      <c r="QA144" s="193"/>
      <c r="QB144" s="192"/>
      <c r="QC144" s="192"/>
      <c r="QD144" s="192"/>
      <c r="QF144" s="193"/>
      <c r="QH144" s="193"/>
      <c r="QU144" s="192"/>
    </row>
    <row r="145" spans="1:463" s="22" customFormat="1" ht="14" x14ac:dyDescent="0.3">
      <c r="A145" s="456"/>
      <c r="G145" s="276"/>
      <c r="CN145" s="40"/>
      <c r="CO145" s="222"/>
      <c r="CQ145" s="222"/>
      <c r="CT145" s="222"/>
      <c r="FV145" s="193"/>
      <c r="FW145" s="193"/>
      <c r="FX145" s="193"/>
      <c r="FY145" s="193"/>
      <c r="FZ145" s="193"/>
      <c r="GA145" s="193"/>
      <c r="GB145" s="193"/>
      <c r="GC145" s="193"/>
      <c r="GD145" s="193"/>
      <c r="GE145" s="193"/>
      <c r="GF145" s="193"/>
      <c r="GG145" s="195"/>
      <c r="GH145" s="195"/>
      <c r="GI145" s="193"/>
      <c r="GJ145" s="195"/>
      <c r="GK145" s="195"/>
      <c r="GL145" s="193"/>
      <c r="GM145" s="194"/>
      <c r="GN145" s="194"/>
      <c r="GO145" s="194"/>
      <c r="GP145" s="194"/>
      <c r="GQ145" s="194"/>
      <c r="GR145" s="194"/>
      <c r="GS145" s="194"/>
      <c r="GT145" s="194"/>
      <c r="GU145" s="192"/>
      <c r="GV145" s="192"/>
      <c r="GW145" s="192"/>
      <c r="GX145" s="192"/>
      <c r="GY145" s="198"/>
      <c r="HE145" s="198"/>
      <c r="HK145" s="199"/>
      <c r="HR145" s="192"/>
      <c r="HS145" s="192"/>
      <c r="HT145" s="192"/>
      <c r="HU145" s="192"/>
      <c r="HV145" s="192"/>
      <c r="HW145" s="192"/>
      <c r="HX145" s="192"/>
      <c r="HY145" s="192"/>
      <c r="HZ145" s="192"/>
      <c r="IA145" s="192"/>
      <c r="IB145" s="192"/>
      <c r="IC145" s="192"/>
      <c r="ID145" s="192"/>
      <c r="IE145" s="192"/>
      <c r="IF145" s="192"/>
      <c r="IG145" s="192"/>
      <c r="IH145" s="192"/>
      <c r="II145" s="192"/>
      <c r="IJ145" s="192"/>
      <c r="IK145" s="192"/>
      <c r="IL145" s="192"/>
      <c r="IM145" s="192"/>
      <c r="IN145" s="192"/>
      <c r="IO145" s="192"/>
      <c r="IP145" s="192"/>
      <c r="IQ145" s="192"/>
      <c r="IR145" s="192"/>
      <c r="IS145" s="192"/>
      <c r="IT145" s="192"/>
      <c r="IU145" s="192"/>
      <c r="IV145" s="192"/>
      <c r="IW145" s="192"/>
      <c r="IX145" s="192"/>
      <c r="IY145" s="192"/>
      <c r="IZ145" s="192"/>
      <c r="JA145" s="192"/>
      <c r="JB145" s="192"/>
      <c r="JC145" s="192"/>
      <c r="JD145" s="192"/>
      <c r="JE145" s="192"/>
      <c r="JF145" s="192"/>
      <c r="JG145" s="192"/>
      <c r="JH145" s="192"/>
      <c r="JI145" s="192"/>
      <c r="JJ145" s="192"/>
      <c r="JK145" s="192"/>
      <c r="JL145" s="192"/>
      <c r="JM145" s="192"/>
      <c r="JN145" s="192"/>
      <c r="JO145" s="192"/>
      <c r="JP145" s="192"/>
      <c r="JQ145" s="192"/>
      <c r="JR145" s="192"/>
      <c r="JS145" s="192"/>
      <c r="JT145" s="192"/>
      <c r="JU145" s="192"/>
      <c r="JV145" s="192"/>
      <c r="JW145" s="192"/>
      <c r="JX145" s="192"/>
      <c r="JY145" s="192"/>
      <c r="JZ145" s="192"/>
      <c r="KA145" s="192"/>
      <c r="KB145" s="192"/>
      <c r="KC145" s="192"/>
      <c r="KD145" s="192"/>
      <c r="KE145" s="192"/>
      <c r="KF145" s="192"/>
      <c r="KG145" s="192"/>
      <c r="KH145" s="192"/>
      <c r="KI145" s="192"/>
      <c r="KJ145" s="192"/>
      <c r="KK145" s="192"/>
      <c r="KL145" s="192"/>
      <c r="KM145" s="192"/>
      <c r="KN145" s="192"/>
      <c r="KO145" s="192"/>
      <c r="KP145" s="192"/>
      <c r="KQ145" s="192"/>
      <c r="KR145" s="192"/>
      <c r="KS145" s="192"/>
      <c r="KT145" s="192"/>
      <c r="KU145" s="192"/>
      <c r="KV145" s="192"/>
      <c r="KW145" s="192"/>
      <c r="KX145" s="192"/>
      <c r="KY145" s="192"/>
      <c r="KZ145" s="192"/>
      <c r="LA145" s="192"/>
      <c r="LB145" s="192"/>
      <c r="LC145" s="192"/>
      <c r="LD145" s="192"/>
      <c r="LE145" s="192"/>
      <c r="LF145" s="192"/>
      <c r="LG145" s="192"/>
      <c r="LH145" s="192"/>
      <c r="LI145" s="192"/>
      <c r="LJ145" s="192"/>
      <c r="LK145" s="192"/>
      <c r="LL145" s="192"/>
      <c r="LM145" s="192"/>
      <c r="LN145" s="192"/>
      <c r="LO145" s="192"/>
      <c r="LP145" s="192"/>
      <c r="LQ145" s="192"/>
      <c r="LR145" s="192"/>
      <c r="LS145" s="192"/>
      <c r="LT145" s="192"/>
      <c r="LU145" s="192"/>
      <c r="LV145" s="192"/>
      <c r="LW145" s="192"/>
      <c r="LX145" s="192"/>
      <c r="LY145" s="192"/>
      <c r="LZ145" s="192"/>
      <c r="MA145" s="192"/>
      <c r="MB145" s="192"/>
      <c r="MC145" s="192"/>
      <c r="MD145" s="192"/>
      <c r="ME145" s="192"/>
      <c r="MF145" s="192"/>
      <c r="MG145" s="192"/>
      <c r="MH145" s="192"/>
      <c r="MI145" s="192"/>
      <c r="MJ145" s="192"/>
      <c r="MK145" s="192"/>
      <c r="ML145" s="192"/>
      <c r="MM145" s="192"/>
      <c r="MN145" s="192"/>
      <c r="MO145" s="192"/>
      <c r="MP145" s="81"/>
      <c r="MQ145" s="81"/>
      <c r="MR145" s="81"/>
      <c r="MS145" s="81"/>
      <c r="MT145" s="81"/>
      <c r="MU145" s="81"/>
      <c r="MV145" s="81"/>
      <c r="MW145" s="81"/>
      <c r="MX145" s="81"/>
      <c r="MY145" s="269"/>
      <c r="MZ145" s="81"/>
      <c r="NA145" s="81"/>
      <c r="NB145" s="200"/>
      <c r="NC145" s="200"/>
      <c r="ND145" s="200"/>
      <c r="NE145" s="200"/>
      <c r="NF145" s="201"/>
      <c r="NG145" s="201"/>
      <c r="NH145" s="201"/>
      <c r="NI145" s="201"/>
      <c r="NJ145" s="201"/>
      <c r="NK145" s="201"/>
      <c r="NL145" s="201"/>
      <c r="NM145" s="201"/>
      <c r="OJ145" s="196"/>
      <c r="OK145" s="194"/>
      <c r="OL145" s="193"/>
      <c r="OM145" s="328"/>
      <c r="ON145" s="194"/>
      <c r="OO145" s="192"/>
      <c r="OP145" s="289"/>
      <c r="OQ145" s="192"/>
      <c r="OR145" s="261"/>
      <c r="OS145" s="196"/>
      <c r="OT145" s="194"/>
      <c r="OU145" s="193"/>
      <c r="OV145" s="328"/>
      <c r="OW145" s="194"/>
      <c r="OX145" s="192"/>
      <c r="OY145" s="192"/>
      <c r="OZ145" s="192"/>
      <c r="PA145" s="261"/>
      <c r="PB145" s="192"/>
      <c r="PC145" s="305"/>
      <c r="PD145" s="265"/>
      <c r="PE145" s="192"/>
      <c r="PF145" s="192"/>
      <c r="PG145" s="192"/>
      <c r="PH145" s="192"/>
      <c r="PI145" s="294"/>
      <c r="PJ145" s="294"/>
      <c r="PK145" s="192"/>
      <c r="PL145" s="192"/>
      <c r="PM145" s="192"/>
      <c r="PN145" s="192"/>
      <c r="PO145" s="192"/>
      <c r="PP145" s="192"/>
      <c r="PQ145" s="192"/>
      <c r="PR145" s="192"/>
      <c r="PS145" s="192"/>
      <c r="PT145" s="192"/>
      <c r="PU145" s="192"/>
      <c r="PV145" s="300"/>
      <c r="QA145" s="193"/>
      <c r="QB145" s="192"/>
      <c r="QC145" s="192"/>
      <c r="QD145" s="192"/>
      <c r="QF145" s="193"/>
      <c r="QH145" s="193"/>
      <c r="QU145" s="192"/>
    </row>
    <row r="146" spans="1:463" s="22" customFormat="1" ht="14" x14ac:dyDescent="0.3">
      <c r="A146" s="456"/>
      <c r="G146" s="276"/>
      <c r="CN146" s="40"/>
      <c r="CO146" s="222"/>
      <c r="CQ146" s="222"/>
      <c r="CT146" s="222"/>
      <c r="FV146" s="193"/>
      <c r="FW146" s="193"/>
      <c r="FX146" s="193"/>
      <c r="FY146" s="193"/>
      <c r="FZ146" s="193"/>
      <c r="GA146" s="193"/>
      <c r="GB146" s="193"/>
      <c r="GC146" s="193"/>
      <c r="GD146" s="193"/>
      <c r="GE146" s="193"/>
      <c r="GF146" s="193"/>
      <c r="GG146" s="195"/>
      <c r="GH146" s="195"/>
      <c r="GI146" s="193"/>
      <c r="GJ146" s="195"/>
      <c r="GK146" s="195"/>
      <c r="GL146" s="193"/>
      <c r="GM146" s="194"/>
      <c r="GN146" s="194"/>
      <c r="GO146" s="194"/>
      <c r="GP146" s="194"/>
      <c r="GQ146" s="194"/>
      <c r="GR146" s="194"/>
      <c r="GS146" s="194"/>
      <c r="GT146" s="194"/>
      <c r="GU146" s="192"/>
      <c r="GV146" s="192"/>
      <c r="GW146" s="192"/>
      <c r="GX146" s="192"/>
      <c r="GY146" s="198"/>
      <c r="HE146" s="198"/>
      <c r="HK146" s="199"/>
      <c r="HR146" s="192"/>
      <c r="HS146" s="192"/>
      <c r="HT146" s="192"/>
      <c r="HU146" s="192"/>
      <c r="HV146" s="192"/>
      <c r="HW146" s="192"/>
      <c r="HX146" s="192"/>
      <c r="HY146" s="192"/>
      <c r="HZ146" s="192"/>
      <c r="IA146" s="192"/>
      <c r="IB146" s="192"/>
      <c r="IC146" s="192"/>
      <c r="ID146" s="192"/>
      <c r="IE146" s="192"/>
      <c r="IF146" s="192"/>
      <c r="IG146" s="192"/>
      <c r="IH146" s="192"/>
      <c r="II146" s="192"/>
      <c r="IJ146" s="192"/>
      <c r="IK146" s="192"/>
      <c r="IL146" s="192"/>
      <c r="IM146" s="192"/>
      <c r="IN146" s="192"/>
      <c r="IO146" s="192"/>
      <c r="IP146" s="192"/>
      <c r="IQ146" s="192"/>
      <c r="IR146" s="192"/>
      <c r="IS146" s="192"/>
      <c r="IT146" s="192"/>
      <c r="IU146" s="192"/>
      <c r="IV146" s="192"/>
      <c r="IW146" s="192"/>
      <c r="IX146" s="192"/>
      <c r="IY146" s="192"/>
      <c r="IZ146" s="192"/>
      <c r="JA146" s="192"/>
      <c r="JB146" s="192"/>
      <c r="JC146" s="192"/>
      <c r="JD146" s="192"/>
      <c r="JE146" s="192"/>
      <c r="JF146" s="192"/>
      <c r="JG146" s="192"/>
      <c r="JH146" s="192"/>
      <c r="JI146" s="192"/>
      <c r="JJ146" s="192"/>
      <c r="JK146" s="192"/>
      <c r="JL146" s="192"/>
      <c r="JM146" s="192"/>
      <c r="JN146" s="192"/>
      <c r="JO146" s="192"/>
      <c r="JP146" s="192"/>
      <c r="JQ146" s="192"/>
      <c r="JR146" s="192"/>
      <c r="JS146" s="192"/>
      <c r="JT146" s="192"/>
      <c r="JU146" s="192"/>
      <c r="JV146" s="192"/>
      <c r="JW146" s="192"/>
      <c r="JX146" s="192"/>
      <c r="JY146" s="192"/>
      <c r="JZ146" s="192"/>
      <c r="KA146" s="192"/>
      <c r="KB146" s="192"/>
      <c r="KC146" s="192"/>
      <c r="KD146" s="192"/>
      <c r="KE146" s="192"/>
      <c r="KF146" s="192"/>
      <c r="KG146" s="192"/>
      <c r="KH146" s="192"/>
      <c r="KI146" s="192"/>
      <c r="KJ146" s="192"/>
      <c r="KK146" s="192"/>
      <c r="KL146" s="192"/>
      <c r="KM146" s="192"/>
      <c r="KN146" s="192"/>
      <c r="KO146" s="192"/>
      <c r="KP146" s="192"/>
      <c r="KQ146" s="192"/>
      <c r="KR146" s="192"/>
      <c r="KS146" s="192"/>
      <c r="KT146" s="192"/>
      <c r="KU146" s="192"/>
      <c r="KV146" s="192"/>
      <c r="KW146" s="192"/>
      <c r="KX146" s="192"/>
      <c r="KY146" s="192"/>
      <c r="KZ146" s="192"/>
      <c r="LA146" s="192"/>
      <c r="LB146" s="192"/>
      <c r="LC146" s="192"/>
      <c r="LD146" s="192"/>
      <c r="LE146" s="192"/>
      <c r="LF146" s="192"/>
      <c r="LG146" s="192"/>
      <c r="LH146" s="192"/>
      <c r="LI146" s="192"/>
      <c r="LJ146" s="192"/>
      <c r="LK146" s="192"/>
      <c r="LL146" s="192"/>
      <c r="LM146" s="192"/>
      <c r="LN146" s="192"/>
      <c r="LO146" s="192"/>
      <c r="LP146" s="192"/>
      <c r="LQ146" s="192"/>
      <c r="LR146" s="192"/>
      <c r="LS146" s="192"/>
      <c r="LT146" s="192"/>
      <c r="LU146" s="192"/>
      <c r="LV146" s="192"/>
      <c r="LW146" s="192"/>
      <c r="LX146" s="192"/>
      <c r="LY146" s="192"/>
      <c r="LZ146" s="192"/>
      <c r="MA146" s="192"/>
      <c r="MB146" s="192"/>
      <c r="MC146" s="192"/>
      <c r="MD146" s="192"/>
      <c r="ME146" s="192"/>
      <c r="MF146" s="192"/>
      <c r="MG146" s="192"/>
      <c r="MH146" s="192"/>
      <c r="MI146" s="192"/>
      <c r="MJ146" s="192"/>
      <c r="MK146" s="192"/>
      <c r="ML146" s="192"/>
      <c r="MM146" s="192"/>
      <c r="MN146" s="192"/>
      <c r="MO146" s="192"/>
      <c r="MP146" s="81"/>
      <c r="MQ146" s="81"/>
      <c r="MR146" s="81"/>
      <c r="MS146" s="81"/>
      <c r="MT146" s="81"/>
      <c r="MU146" s="81"/>
      <c r="MV146" s="81"/>
      <c r="MW146" s="81"/>
      <c r="MX146" s="81"/>
      <c r="MY146" s="269"/>
      <c r="MZ146" s="81"/>
      <c r="NA146" s="81"/>
      <c r="NB146" s="200"/>
      <c r="NC146" s="200"/>
      <c r="ND146" s="200"/>
      <c r="NE146" s="200"/>
      <c r="NF146" s="201"/>
      <c r="NG146" s="201"/>
      <c r="NH146" s="201"/>
      <c r="NI146" s="201"/>
      <c r="NJ146" s="201"/>
      <c r="NK146" s="201"/>
      <c r="NL146" s="201"/>
      <c r="NM146" s="201"/>
      <c r="OJ146" s="196"/>
      <c r="OK146" s="194"/>
      <c r="OL146" s="193"/>
      <c r="OM146" s="328"/>
      <c r="ON146" s="194"/>
      <c r="OO146" s="192"/>
      <c r="OP146" s="289"/>
      <c r="OQ146" s="192"/>
      <c r="OR146" s="261"/>
      <c r="OS146" s="196"/>
      <c r="OT146" s="194"/>
      <c r="OU146" s="193"/>
      <c r="OV146" s="328"/>
      <c r="OW146" s="194"/>
      <c r="OX146" s="192"/>
      <c r="OY146" s="192"/>
      <c r="OZ146" s="192"/>
      <c r="PA146" s="261"/>
      <c r="PB146" s="192"/>
      <c r="PC146" s="305"/>
      <c r="PD146" s="265"/>
      <c r="PE146" s="192"/>
      <c r="PF146" s="192"/>
      <c r="PG146" s="192"/>
      <c r="PH146" s="192"/>
      <c r="PI146" s="294"/>
      <c r="PJ146" s="294"/>
      <c r="PK146" s="192"/>
      <c r="PL146" s="192"/>
      <c r="PM146" s="192"/>
      <c r="PN146" s="192"/>
      <c r="PO146" s="192"/>
      <c r="PP146" s="192"/>
      <c r="PQ146" s="192"/>
      <c r="PR146" s="192"/>
      <c r="PS146" s="192"/>
      <c r="PT146" s="192"/>
      <c r="PU146" s="192"/>
      <c r="PV146" s="300"/>
      <c r="QA146" s="193"/>
      <c r="QB146" s="192"/>
      <c r="QC146" s="192"/>
      <c r="QD146" s="192"/>
      <c r="QF146" s="193"/>
      <c r="QH146" s="193"/>
      <c r="QU146" s="192"/>
    </row>
    <row r="147" spans="1:463" s="22" customFormat="1" ht="14" x14ac:dyDescent="0.3">
      <c r="A147" s="456"/>
      <c r="G147" s="276"/>
      <c r="CN147" s="40"/>
      <c r="CO147" s="222"/>
      <c r="CQ147" s="222"/>
      <c r="CT147" s="222"/>
      <c r="FV147" s="193"/>
      <c r="FW147" s="193"/>
      <c r="FX147" s="193"/>
      <c r="FY147" s="193"/>
      <c r="FZ147" s="193"/>
      <c r="GA147" s="193"/>
      <c r="GB147" s="193"/>
      <c r="GC147" s="193"/>
      <c r="GD147" s="193"/>
      <c r="GE147" s="193"/>
      <c r="GF147" s="193"/>
      <c r="GG147" s="195"/>
      <c r="GH147" s="195"/>
      <c r="GI147" s="193"/>
      <c r="GJ147" s="195"/>
      <c r="GK147" s="195"/>
      <c r="GL147" s="193"/>
      <c r="GM147" s="194"/>
      <c r="GN147" s="194"/>
      <c r="GO147" s="194"/>
      <c r="GP147" s="194"/>
      <c r="GQ147" s="194"/>
      <c r="GR147" s="194"/>
      <c r="GS147" s="194"/>
      <c r="GT147" s="194"/>
      <c r="GU147" s="192"/>
      <c r="GV147" s="192"/>
      <c r="GW147" s="192"/>
      <c r="GX147" s="192"/>
      <c r="GY147" s="198"/>
      <c r="HE147" s="198"/>
      <c r="HK147" s="199"/>
      <c r="HR147" s="192"/>
      <c r="HS147" s="192"/>
      <c r="HT147" s="192"/>
      <c r="HU147" s="192"/>
      <c r="HV147" s="192"/>
      <c r="HW147" s="192"/>
      <c r="HX147" s="192"/>
      <c r="HY147" s="192"/>
      <c r="HZ147" s="192"/>
      <c r="IA147" s="192"/>
      <c r="IB147" s="192"/>
      <c r="IC147" s="192"/>
      <c r="ID147" s="192"/>
      <c r="IE147" s="192"/>
      <c r="IF147" s="192"/>
      <c r="IG147" s="192"/>
      <c r="IH147" s="192"/>
      <c r="II147" s="192"/>
      <c r="IJ147" s="192"/>
      <c r="IK147" s="192"/>
      <c r="IL147" s="192"/>
      <c r="IM147" s="192"/>
      <c r="IN147" s="192"/>
      <c r="IO147" s="192"/>
      <c r="IP147" s="192"/>
      <c r="IQ147" s="192"/>
      <c r="IR147" s="192"/>
      <c r="IS147" s="192"/>
      <c r="IT147" s="192"/>
      <c r="IU147" s="192"/>
      <c r="IV147" s="192"/>
      <c r="IW147" s="192"/>
      <c r="IX147" s="192"/>
      <c r="IY147" s="192"/>
      <c r="IZ147" s="192"/>
      <c r="JA147" s="192"/>
      <c r="JB147" s="192"/>
      <c r="JC147" s="192"/>
      <c r="JD147" s="192"/>
      <c r="JE147" s="192"/>
      <c r="JF147" s="192"/>
      <c r="JG147" s="192"/>
      <c r="JH147" s="192"/>
      <c r="JI147" s="192"/>
      <c r="JJ147" s="192"/>
      <c r="JK147" s="192"/>
      <c r="JL147" s="192"/>
      <c r="JM147" s="192"/>
      <c r="JN147" s="192"/>
      <c r="JO147" s="192"/>
      <c r="JP147" s="192"/>
      <c r="JQ147" s="192"/>
      <c r="JR147" s="192"/>
      <c r="JS147" s="192"/>
      <c r="JT147" s="192"/>
      <c r="JU147" s="192"/>
      <c r="JV147" s="192"/>
      <c r="JW147" s="192"/>
      <c r="JX147" s="192"/>
      <c r="JY147" s="192"/>
      <c r="JZ147" s="192"/>
      <c r="KA147" s="192"/>
      <c r="KB147" s="192"/>
      <c r="KC147" s="192"/>
      <c r="KD147" s="192"/>
      <c r="KE147" s="192"/>
      <c r="KF147" s="192"/>
      <c r="KG147" s="192"/>
      <c r="KH147" s="192"/>
      <c r="KI147" s="192"/>
      <c r="KJ147" s="192"/>
      <c r="KK147" s="192"/>
      <c r="KL147" s="192"/>
      <c r="KM147" s="192"/>
      <c r="KN147" s="192"/>
      <c r="KO147" s="192"/>
      <c r="KP147" s="192"/>
      <c r="KQ147" s="192"/>
      <c r="KR147" s="192"/>
      <c r="KS147" s="192"/>
      <c r="KT147" s="192"/>
      <c r="KU147" s="192"/>
      <c r="KV147" s="192"/>
      <c r="KW147" s="192"/>
      <c r="KX147" s="192"/>
      <c r="KY147" s="192"/>
      <c r="KZ147" s="192"/>
      <c r="LA147" s="192"/>
      <c r="LB147" s="192"/>
      <c r="LC147" s="192"/>
      <c r="LD147" s="192"/>
      <c r="LE147" s="192"/>
      <c r="LF147" s="192"/>
      <c r="LG147" s="192"/>
      <c r="LH147" s="192"/>
      <c r="LI147" s="192"/>
      <c r="LJ147" s="192"/>
      <c r="LK147" s="192"/>
      <c r="LL147" s="192"/>
      <c r="LM147" s="192"/>
      <c r="LN147" s="192"/>
      <c r="LO147" s="192"/>
      <c r="LP147" s="192"/>
      <c r="LQ147" s="192"/>
      <c r="LR147" s="192"/>
      <c r="LS147" s="192"/>
      <c r="LT147" s="192"/>
      <c r="LU147" s="192"/>
      <c r="LV147" s="192"/>
      <c r="LW147" s="192"/>
      <c r="LX147" s="192"/>
      <c r="LY147" s="192"/>
      <c r="LZ147" s="192"/>
      <c r="MA147" s="192"/>
      <c r="MB147" s="192"/>
      <c r="MC147" s="192"/>
      <c r="MD147" s="192"/>
      <c r="ME147" s="192"/>
      <c r="MF147" s="192"/>
      <c r="MG147" s="192"/>
      <c r="MH147" s="192"/>
      <c r="MI147" s="192"/>
      <c r="MJ147" s="192"/>
      <c r="MK147" s="192"/>
      <c r="ML147" s="192"/>
      <c r="MM147" s="192"/>
      <c r="MN147" s="192"/>
      <c r="MO147" s="192"/>
      <c r="MP147" s="81"/>
      <c r="MQ147" s="81"/>
      <c r="MR147" s="81"/>
      <c r="MS147" s="81"/>
      <c r="MT147" s="81"/>
      <c r="MU147" s="81"/>
      <c r="MV147" s="81"/>
      <c r="MW147" s="81"/>
      <c r="MX147" s="81"/>
      <c r="MY147" s="269"/>
      <c r="MZ147" s="81"/>
      <c r="NA147" s="81"/>
      <c r="NB147" s="200"/>
      <c r="NC147" s="200"/>
      <c r="ND147" s="200"/>
      <c r="NE147" s="200"/>
      <c r="NF147" s="201"/>
      <c r="NG147" s="201"/>
      <c r="NH147" s="201"/>
      <c r="NI147" s="201"/>
      <c r="NJ147" s="201"/>
      <c r="NK147" s="201"/>
      <c r="NL147" s="201"/>
      <c r="NM147" s="201"/>
      <c r="OJ147" s="196"/>
      <c r="OK147" s="194"/>
      <c r="OL147" s="193"/>
      <c r="OM147" s="328"/>
      <c r="ON147" s="194"/>
      <c r="OO147" s="192"/>
      <c r="OP147" s="289"/>
      <c r="OQ147" s="192"/>
      <c r="OR147" s="261"/>
      <c r="OS147" s="196"/>
      <c r="OT147" s="194"/>
      <c r="OU147" s="193"/>
      <c r="OV147" s="328"/>
      <c r="OW147" s="194"/>
      <c r="OX147" s="192"/>
      <c r="OY147" s="192"/>
      <c r="OZ147" s="192"/>
      <c r="PA147" s="261"/>
      <c r="PB147" s="192"/>
      <c r="PC147" s="305"/>
      <c r="PD147" s="265"/>
      <c r="PE147" s="192"/>
      <c r="PF147" s="192"/>
      <c r="PG147" s="192"/>
      <c r="PH147" s="192"/>
      <c r="PI147" s="294"/>
      <c r="PJ147" s="294"/>
      <c r="PK147" s="192"/>
      <c r="PL147" s="192"/>
      <c r="PM147" s="192"/>
      <c r="PN147" s="192"/>
      <c r="PO147" s="192"/>
      <c r="PP147" s="192"/>
      <c r="PQ147" s="192"/>
      <c r="PR147" s="192"/>
      <c r="PS147" s="192"/>
      <c r="PT147" s="192"/>
      <c r="PU147" s="192"/>
      <c r="PV147" s="300"/>
      <c r="QA147" s="193"/>
      <c r="QB147" s="192"/>
      <c r="QC147" s="192"/>
      <c r="QD147" s="192"/>
      <c r="QF147" s="193"/>
      <c r="QH147" s="193"/>
      <c r="QU147" s="192"/>
    </row>
    <row r="148" spans="1:463" s="22" customFormat="1" ht="14" x14ac:dyDescent="0.3">
      <c r="A148" s="456"/>
      <c r="G148" s="276"/>
      <c r="CN148" s="40"/>
      <c r="CO148" s="222"/>
      <c r="CQ148" s="222"/>
      <c r="CT148" s="222"/>
      <c r="FV148" s="193"/>
      <c r="FW148" s="193"/>
      <c r="FX148" s="193"/>
      <c r="FY148" s="193"/>
      <c r="FZ148" s="193"/>
      <c r="GA148" s="193"/>
      <c r="GB148" s="193"/>
      <c r="GC148" s="193"/>
      <c r="GD148" s="193"/>
      <c r="GE148" s="193"/>
      <c r="GF148" s="193"/>
      <c r="GG148" s="195"/>
      <c r="GH148" s="195"/>
      <c r="GI148" s="193"/>
      <c r="GJ148" s="195"/>
      <c r="GK148" s="195"/>
      <c r="GL148" s="193"/>
      <c r="GM148" s="194"/>
      <c r="GN148" s="194"/>
      <c r="GO148" s="194"/>
      <c r="GP148" s="194"/>
      <c r="GQ148" s="194"/>
      <c r="GR148" s="194"/>
      <c r="GS148" s="194"/>
      <c r="GT148" s="194"/>
      <c r="GU148" s="192"/>
      <c r="GV148" s="192"/>
      <c r="GW148" s="192"/>
      <c r="GX148" s="192"/>
      <c r="GY148" s="198"/>
      <c r="HE148" s="198"/>
      <c r="HK148" s="199"/>
      <c r="HR148" s="192"/>
      <c r="HS148" s="192"/>
      <c r="HT148" s="192"/>
      <c r="HU148" s="192"/>
      <c r="HV148" s="192"/>
      <c r="HW148" s="192"/>
      <c r="HX148" s="192"/>
      <c r="HY148" s="192"/>
      <c r="HZ148" s="192"/>
      <c r="IA148" s="192"/>
      <c r="IB148" s="192"/>
      <c r="IC148" s="192"/>
      <c r="ID148" s="192"/>
      <c r="IE148" s="192"/>
      <c r="IF148" s="192"/>
      <c r="IG148" s="192"/>
      <c r="IH148" s="192"/>
      <c r="II148" s="192"/>
      <c r="IJ148" s="192"/>
      <c r="IK148" s="192"/>
      <c r="IL148" s="192"/>
      <c r="IM148" s="192"/>
      <c r="IN148" s="192"/>
      <c r="IO148" s="192"/>
      <c r="IP148" s="192"/>
      <c r="IQ148" s="192"/>
      <c r="IR148" s="192"/>
      <c r="IS148" s="192"/>
      <c r="IT148" s="192"/>
      <c r="IU148" s="192"/>
      <c r="IV148" s="192"/>
      <c r="IW148" s="192"/>
      <c r="IX148" s="192"/>
      <c r="IY148" s="192"/>
      <c r="IZ148" s="192"/>
      <c r="JA148" s="192"/>
      <c r="JB148" s="192"/>
      <c r="JC148" s="192"/>
      <c r="JD148" s="192"/>
      <c r="JE148" s="192"/>
      <c r="JF148" s="192"/>
      <c r="JG148" s="192"/>
      <c r="JH148" s="192"/>
      <c r="JI148" s="192"/>
      <c r="JJ148" s="192"/>
      <c r="JK148" s="192"/>
      <c r="JL148" s="192"/>
      <c r="JM148" s="192"/>
      <c r="JN148" s="192"/>
      <c r="JO148" s="192"/>
      <c r="JP148" s="192"/>
      <c r="JQ148" s="192"/>
      <c r="JR148" s="192"/>
      <c r="JS148" s="192"/>
      <c r="JT148" s="192"/>
      <c r="JU148" s="192"/>
      <c r="JV148" s="192"/>
      <c r="JW148" s="192"/>
      <c r="JX148" s="192"/>
      <c r="JY148" s="192"/>
      <c r="JZ148" s="192"/>
      <c r="KA148" s="192"/>
      <c r="KB148" s="192"/>
      <c r="KC148" s="192"/>
      <c r="KD148" s="192"/>
      <c r="KE148" s="192"/>
      <c r="KF148" s="192"/>
      <c r="KG148" s="192"/>
      <c r="KH148" s="192"/>
      <c r="KI148" s="192"/>
      <c r="KJ148" s="192"/>
      <c r="KK148" s="192"/>
      <c r="KL148" s="192"/>
      <c r="KM148" s="192"/>
      <c r="KN148" s="192"/>
      <c r="KO148" s="192"/>
      <c r="KP148" s="192"/>
      <c r="KQ148" s="192"/>
      <c r="KR148" s="192"/>
      <c r="KS148" s="192"/>
      <c r="KT148" s="192"/>
      <c r="KU148" s="192"/>
      <c r="KV148" s="192"/>
      <c r="KW148" s="192"/>
      <c r="KX148" s="192"/>
      <c r="KY148" s="192"/>
      <c r="KZ148" s="192"/>
      <c r="LA148" s="192"/>
      <c r="LB148" s="192"/>
      <c r="LC148" s="192"/>
      <c r="LD148" s="192"/>
      <c r="LE148" s="192"/>
      <c r="LF148" s="192"/>
      <c r="LG148" s="192"/>
      <c r="LH148" s="192"/>
      <c r="LI148" s="192"/>
      <c r="LJ148" s="192"/>
      <c r="LK148" s="192"/>
      <c r="LL148" s="192"/>
      <c r="LM148" s="192"/>
      <c r="LN148" s="192"/>
      <c r="LO148" s="192"/>
      <c r="LP148" s="192"/>
      <c r="LQ148" s="192"/>
      <c r="LR148" s="192"/>
      <c r="LS148" s="192"/>
      <c r="LT148" s="192"/>
      <c r="LU148" s="192"/>
      <c r="LV148" s="192"/>
      <c r="LW148" s="192"/>
      <c r="LX148" s="192"/>
      <c r="LY148" s="192"/>
      <c r="LZ148" s="192"/>
      <c r="MA148" s="192"/>
      <c r="MB148" s="192"/>
      <c r="MC148" s="192"/>
      <c r="MD148" s="192"/>
      <c r="ME148" s="192"/>
      <c r="MF148" s="192"/>
      <c r="MG148" s="192"/>
      <c r="MH148" s="192"/>
      <c r="MI148" s="192"/>
      <c r="MJ148" s="192"/>
      <c r="MK148" s="192"/>
      <c r="ML148" s="192"/>
      <c r="MM148" s="192"/>
      <c r="MN148" s="192"/>
      <c r="MO148" s="192"/>
      <c r="MP148" s="81"/>
      <c r="MQ148" s="81"/>
      <c r="MR148" s="81"/>
      <c r="MS148" s="81"/>
      <c r="MT148" s="81"/>
      <c r="MU148" s="81"/>
      <c r="MV148" s="81"/>
      <c r="MW148" s="81"/>
      <c r="MX148" s="81"/>
      <c r="MY148" s="269"/>
      <c r="MZ148" s="81"/>
      <c r="NA148" s="81"/>
      <c r="NB148" s="200"/>
      <c r="NC148" s="200"/>
      <c r="ND148" s="200"/>
      <c r="NE148" s="200"/>
      <c r="NF148" s="201"/>
      <c r="NG148" s="201"/>
      <c r="NH148" s="201"/>
      <c r="NI148" s="201"/>
      <c r="NJ148" s="201"/>
      <c r="NK148" s="201"/>
      <c r="NL148" s="201"/>
      <c r="NM148" s="201"/>
      <c r="OJ148" s="196"/>
      <c r="OK148" s="194"/>
      <c r="OL148" s="193"/>
      <c r="OM148" s="328"/>
      <c r="ON148" s="194"/>
      <c r="OO148" s="192"/>
      <c r="OP148" s="289"/>
      <c r="OQ148" s="192"/>
      <c r="OR148" s="261"/>
      <c r="OS148" s="196"/>
      <c r="OT148" s="194"/>
      <c r="OU148" s="193"/>
      <c r="OV148" s="328"/>
      <c r="OW148" s="194"/>
      <c r="OX148" s="192"/>
      <c r="OY148" s="192"/>
      <c r="OZ148" s="192"/>
      <c r="PA148" s="261"/>
      <c r="PB148" s="192"/>
      <c r="PC148" s="305"/>
      <c r="PD148" s="265"/>
      <c r="PE148" s="192"/>
      <c r="PF148" s="192"/>
      <c r="PG148" s="192"/>
      <c r="PH148" s="192"/>
      <c r="PI148" s="294"/>
      <c r="PJ148" s="294"/>
      <c r="PK148" s="192"/>
      <c r="PL148" s="192"/>
      <c r="PM148" s="192"/>
      <c r="PN148" s="192"/>
      <c r="PO148" s="192"/>
      <c r="PP148" s="192"/>
      <c r="PQ148" s="192"/>
      <c r="PR148" s="192"/>
      <c r="PS148" s="192"/>
      <c r="PT148" s="192"/>
      <c r="PU148" s="192"/>
      <c r="PV148" s="300"/>
      <c r="QA148" s="193"/>
      <c r="QB148" s="192"/>
      <c r="QC148" s="192"/>
      <c r="QD148" s="192"/>
      <c r="QF148" s="193"/>
      <c r="QH148" s="193"/>
      <c r="QU148" s="192"/>
    </row>
    <row r="149" spans="1:463" s="22" customFormat="1" ht="14" x14ac:dyDescent="0.3">
      <c r="A149" s="456"/>
      <c r="G149" s="276"/>
      <c r="CN149" s="40"/>
      <c r="CO149" s="222"/>
      <c r="CQ149" s="222"/>
      <c r="CT149" s="222"/>
      <c r="FV149" s="193"/>
      <c r="FW149" s="193"/>
      <c r="FX149" s="193"/>
      <c r="FY149" s="193"/>
      <c r="FZ149" s="193"/>
      <c r="GA149" s="193"/>
      <c r="GB149" s="193"/>
      <c r="GC149" s="193"/>
      <c r="GD149" s="193"/>
      <c r="GE149" s="193"/>
      <c r="GF149" s="193"/>
      <c r="GG149" s="195"/>
      <c r="GH149" s="195"/>
      <c r="GI149" s="193"/>
      <c r="GJ149" s="195"/>
      <c r="GK149" s="195"/>
      <c r="GL149" s="193"/>
      <c r="GM149" s="194"/>
      <c r="GN149" s="194"/>
      <c r="GO149" s="194"/>
      <c r="GP149" s="194"/>
      <c r="GQ149" s="194"/>
      <c r="GR149" s="194"/>
      <c r="GS149" s="194"/>
      <c r="GT149" s="194"/>
      <c r="GU149" s="192"/>
      <c r="GV149" s="192"/>
      <c r="GW149" s="192"/>
      <c r="GX149" s="192"/>
      <c r="GY149" s="198"/>
      <c r="HE149" s="198"/>
      <c r="HK149" s="199"/>
      <c r="HR149" s="192"/>
      <c r="HS149" s="192"/>
      <c r="HT149" s="192"/>
      <c r="HU149" s="192"/>
      <c r="HV149" s="192"/>
      <c r="HW149" s="192"/>
      <c r="HX149" s="192"/>
      <c r="HY149" s="192"/>
      <c r="HZ149" s="192"/>
      <c r="IA149" s="192"/>
      <c r="IB149" s="192"/>
      <c r="IC149" s="192"/>
      <c r="ID149" s="192"/>
      <c r="IE149" s="192"/>
      <c r="IF149" s="192"/>
      <c r="IG149" s="192"/>
      <c r="IH149" s="192"/>
      <c r="II149" s="192"/>
      <c r="IJ149" s="192"/>
      <c r="IK149" s="192"/>
      <c r="IL149" s="192"/>
      <c r="IM149" s="192"/>
      <c r="IN149" s="192"/>
      <c r="IO149" s="192"/>
      <c r="IP149" s="192"/>
      <c r="IQ149" s="192"/>
      <c r="IR149" s="192"/>
      <c r="IS149" s="192"/>
      <c r="IT149" s="192"/>
      <c r="IU149" s="192"/>
      <c r="IV149" s="192"/>
      <c r="IW149" s="192"/>
      <c r="IX149" s="192"/>
      <c r="IY149" s="192"/>
      <c r="IZ149" s="192"/>
      <c r="JA149" s="192"/>
      <c r="JB149" s="192"/>
      <c r="JC149" s="192"/>
      <c r="JD149" s="192"/>
      <c r="JE149" s="192"/>
      <c r="JF149" s="192"/>
      <c r="JG149" s="192"/>
      <c r="JH149" s="192"/>
      <c r="JI149" s="192"/>
      <c r="JJ149" s="192"/>
      <c r="JK149" s="192"/>
      <c r="JL149" s="192"/>
      <c r="JM149" s="192"/>
      <c r="JN149" s="192"/>
      <c r="JO149" s="192"/>
      <c r="JP149" s="192"/>
      <c r="JQ149" s="192"/>
      <c r="JR149" s="192"/>
      <c r="JS149" s="192"/>
      <c r="JT149" s="192"/>
      <c r="JU149" s="192"/>
      <c r="JV149" s="192"/>
      <c r="JW149" s="192"/>
      <c r="JX149" s="192"/>
      <c r="JY149" s="192"/>
      <c r="JZ149" s="192"/>
      <c r="KA149" s="192"/>
      <c r="KB149" s="192"/>
      <c r="KC149" s="192"/>
      <c r="KD149" s="192"/>
      <c r="KE149" s="192"/>
      <c r="KF149" s="192"/>
      <c r="KG149" s="192"/>
      <c r="KH149" s="192"/>
      <c r="KI149" s="192"/>
      <c r="KJ149" s="192"/>
      <c r="KK149" s="192"/>
      <c r="KL149" s="192"/>
      <c r="KM149" s="192"/>
      <c r="KN149" s="192"/>
      <c r="KO149" s="192"/>
      <c r="KP149" s="192"/>
      <c r="KQ149" s="192"/>
      <c r="KR149" s="192"/>
      <c r="KS149" s="192"/>
      <c r="KT149" s="192"/>
      <c r="KU149" s="192"/>
      <c r="KV149" s="192"/>
      <c r="KW149" s="192"/>
      <c r="KX149" s="192"/>
      <c r="KY149" s="192"/>
      <c r="KZ149" s="192"/>
      <c r="LA149" s="192"/>
      <c r="LB149" s="192"/>
      <c r="LC149" s="192"/>
      <c r="LD149" s="192"/>
      <c r="LE149" s="192"/>
      <c r="LF149" s="192"/>
      <c r="LG149" s="192"/>
      <c r="LH149" s="192"/>
      <c r="LI149" s="192"/>
      <c r="LJ149" s="192"/>
      <c r="LK149" s="192"/>
      <c r="LL149" s="192"/>
      <c r="LM149" s="192"/>
      <c r="LN149" s="192"/>
      <c r="LO149" s="192"/>
      <c r="LP149" s="192"/>
      <c r="LQ149" s="192"/>
      <c r="LR149" s="192"/>
      <c r="LS149" s="192"/>
      <c r="LT149" s="192"/>
      <c r="LU149" s="192"/>
      <c r="LV149" s="192"/>
      <c r="LW149" s="192"/>
      <c r="LX149" s="192"/>
      <c r="LY149" s="192"/>
      <c r="LZ149" s="192"/>
      <c r="MA149" s="192"/>
      <c r="MB149" s="192"/>
      <c r="MC149" s="192"/>
      <c r="MD149" s="192"/>
      <c r="ME149" s="192"/>
      <c r="MF149" s="192"/>
      <c r="MG149" s="192"/>
      <c r="MH149" s="192"/>
      <c r="MI149" s="192"/>
      <c r="MJ149" s="192"/>
      <c r="MK149" s="192"/>
      <c r="ML149" s="192"/>
      <c r="MM149" s="192"/>
      <c r="MN149" s="192"/>
      <c r="MO149" s="192"/>
      <c r="MP149" s="81"/>
      <c r="MQ149" s="81"/>
      <c r="MR149" s="81"/>
      <c r="MS149" s="81"/>
      <c r="MT149" s="81"/>
      <c r="MU149" s="81"/>
      <c r="MV149" s="81"/>
      <c r="MW149" s="81"/>
      <c r="MX149" s="81"/>
      <c r="MY149" s="269"/>
      <c r="MZ149" s="81"/>
      <c r="NA149" s="81"/>
      <c r="NB149" s="200"/>
      <c r="NC149" s="200"/>
      <c r="ND149" s="200"/>
      <c r="NE149" s="200"/>
      <c r="NF149" s="201"/>
      <c r="NG149" s="201"/>
      <c r="NH149" s="201"/>
      <c r="NI149" s="201"/>
      <c r="NJ149" s="201"/>
      <c r="NK149" s="201"/>
      <c r="NL149" s="201"/>
      <c r="NM149" s="201"/>
      <c r="OJ149" s="196"/>
      <c r="OK149" s="194"/>
      <c r="OL149" s="193"/>
      <c r="OM149" s="328"/>
      <c r="ON149" s="194"/>
      <c r="OO149" s="192"/>
      <c r="OP149" s="289"/>
      <c r="OQ149" s="192"/>
      <c r="OR149" s="261"/>
      <c r="OS149" s="196"/>
      <c r="OT149" s="194"/>
      <c r="OU149" s="193"/>
      <c r="OV149" s="328"/>
      <c r="OW149" s="194"/>
      <c r="OX149" s="192"/>
      <c r="OY149" s="192"/>
      <c r="OZ149" s="192"/>
      <c r="PA149" s="261"/>
      <c r="PB149" s="192"/>
      <c r="PC149" s="305"/>
      <c r="PD149" s="265"/>
      <c r="PE149" s="192"/>
      <c r="PF149" s="192"/>
      <c r="PG149" s="192"/>
      <c r="PH149" s="192"/>
      <c r="PI149" s="294"/>
      <c r="PJ149" s="294"/>
      <c r="PK149" s="192"/>
      <c r="PL149" s="192"/>
      <c r="PM149" s="192"/>
      <c r="PN149" s="192"/>
      <c r="PO149" s="192"/>
      <c r="PP149" s="192"/>
      <c r="PQ149" s="192"/>
      <c r="PR149" s="192"/>
      <c r="PS149" s="192"/>
      <c r="PT149" s="192"/>
      <c r="PU149" s="192"/>
      <c r="PV149" s="300"/>
      <c r="QA149" s="193"/>
      <c r="QB149" s="192"/>
      <c r="QC149" s="192"/>
      <c r="QD149" s="192"/>
      <c r="QF149" s="193"/>
      <c r="QH149" s="193"/>
      <c r="QU149" s="192"/>
    </row>
    <row r="150" spans="1:463" s="22" customFormat="1" ht="14" x14ac:dyDescent="0.3">
      <c r="A150" s="456"/>
      <c r="G150" s="276"/>
      <c r="CN150" s="40"/>
      <c r="CO150" s="222"/>
      <c r="CQ150" s="222"/>
      <c r="CT150" s="222"/>
      <c r="FV150" s="193"/>
      <c r="FW150" s="193"/>
      <c r="FX150" s="193"/>
      <c r="FY150" s="193"/>
      <c r="FZ150" s="193"/>
      <c r="GA150" s="193"/>
      <c r="GB150" s="193"/>
      <c r="GC150" s="193"/>
      <c r="GD150" s="193"/>
      <c r="GE150" s="193"/>
      <c r="GF150" s="193"/>
      <c r="GG150" s="195"/>
      <c r="GH150" s="195"/>
      <c r="GI150" s="193"/>
      <c r="GJ150" s="195"/>
      <c r="GK150" s="195"/>
      <c r="GL150" s="193"/>
      <c r="GM150" s="194"/>
      <c r="GN150" s="194"/>
      <c r="GO150" s="194"/>
      <c r="GP150" s="194"/>
      <c r="GQ150" s="194"/>
      <c r="GR150" s="194"/>
      <c r="GS150" s="194"/>
      <c r="GT150" s="194"/>
      <c r="GU150" s="192"/>
      <c r="GV150" s="192"/>
      <c r="GW150" s="192"/>
      <c r="GX150" s="192"/>
      <c r="GY150" s="198"/>
      <c r="HE150" s="198"/>
      <c r="HK150" s="199"/>
      <c r="HR150" s="192"/>
      <c r="HS150" s="192"/>
      <c r="HT150" s="192"/>
      <c r="HU150" s="192"/>
      <c r="HV150" s="192"/>
      <c r="HW150" s="192"/>
      <c r="HX150" s="192"/>
      <c r="HY150" s="192"/>
      <c r="HZ150" s="192"/>
      <c r="IA150" s="192"/>
      <c r="IB150" s="192"/>
      <c r="IC150" s="192"/>
      <c r="ID150" s="192"/>
      <c r="IE150" s="192"/>
      <c r="IF150" s="192"/>
      <c r="IG150" s="192"/>
      <c r="IH150" s="192"/>
      <c r="II150" s="192"/>
      <c r="IJ150" s="192"/>
      <c r="IK150" s="192"/>
      <c r="IL150" s="192"/>
      <c r="IM150" s="192"/>
      <c r="IN150" s="192"/>
      <c r="IO150" s="192"/>
      <c r="IP150" s="192"/>
      <c r="IQ150" s="192"/>
      <c r="IR150" s="192"/>
      <c r="IS150" s="192"/>
      <c r="IT150" s="192"/>
      <c r="IU150" s="192"/>
      <c r="IV150" s="192"/>
      <c r="IW150" s="192"/>
      <c r="IX150" s="192"/>
      <c r="IY150" s="192"/>
      <c r="IZ150" s="192"/>
      <c r="JA150" s="192"/>
      <c r="JB150" s="192"/>
      <c r="JC150" s="192"/>
      <c r="JD150" s="192"/>
      <c r="JE150" s="192"/>
      <c r="JF150" s="192"/>
      <c r="JG150" s="192"/>
      <c r="JH150" s="192"/>
      <c r="JI150" s="192"/>
      <c r="JJ150" s="192"/>
      <c r="JK150" s="192"/>
      <c r="JL150" s="192"/>
      <c r="JM150" s="192"/>
      <c r="JN150" s="192"/>
      <c r="JO150" s="192"/>
      <c r="JP150" s="192"/>
      <c r="JQ150" s="192"/>
      <c r="JR150" s="192"/>
      <c r="JS150" s="192"/>
      <c r="JT150" s="192"/>
      <c r="JU150" s="192"/>
      <c r="JV150" s="192"/>
      <c r="JW150" s="192"/>
      <c r="JX150" s="192"/>
      <c r="JY150" s="192"/>
      <c r="JZ150" s="192"/>
      <c r="KA150" s="192"/>
      <c r="KB150" s="192"/>
      <c r="KC150" s="192"/>
      <c r="KD150" s="192"/>
      <c r="KE150" s="192"/>
      <c r="KF150" s="192"/>
      <c r="KG150" s="192"/>
      <c r="KH150" s="192"/>
      <c r="KI150" s="192"/>
      <c r="KJ150" s="192"/>
      <c r="KK150" s="192"/>
      <c r="KL150" s="192"/>
      <c r="KM150" s="192"/>
      <c r="KN150" s="192"/>
      <c r="KO150" s="192"/>
      <c r="KP150" s="192"/>
      <c r="KQ150" s="192"/>
      <c r="KR150" s="192"/>
      <c r="KS150" s="192"/>
      <c r="KT150" s="192"/>
      <c r="KU150" s="192"/>
      <c r="KV150" s="192"/>
      <c r="KW150" s="192"/>
      <c r="KX150" s="192"/>
      <c r="KY150" s="192"/>
      <c r="KZ150" s="192"/>
      <c r="LA150" s="192"/>
      <c r="LB150" s="192"/>
      <c r="LC150" s="192"/>
      <c r="LD150" s="192"/>
      <c r="LE150" s="192"/>
      <c r="LF150" s="192"/>
      <c r="LG150" s="192"/>
      <c r="LH150" s="192"/>
      <c r="LI150" s="192"/>
      <c r="LJ150" s="192"/>
      <c r="LK150" s="192"/>
      <c r="LL150" s="192"/>
      <c r="LM150" s="192"/>
      <c r="LN150" s="192"/>
      <c r="LO150" s="192"/>
      <c r="LP150" s="192"/>
      <c r="LQ150" s="192"/>
      <c r="LR150" s="192"/>
      <c r="LS150" s="192"/>
      <c r="LT150" s="192"/>
      <c r="LU150" s="192"/>
      <c r="LV150" s="192"/>
      <c r="LW150" s="192"/>
      <c r="LX150" s="192"/>
      <c r="LY150" s="192"/>
      <c r="LZ150" s="192"/>
      <c r="MA150" s="192"/>
      <c r="MB150" s="192"/>
      <c r="MC150" s="192"/>
      <c r="MD150" s="192"/>
      <c r="ME150" s="192"/>
      <c r="MF150" s="192"/>
      <c r="MG150" s="192"/>
      <c r="MH150" s="192"/>
      <c r="MI150" s="192"/>
      <c r="MJ150" s="192"/>
      <c r="MK150" s="192"/>
      <c r="ML150" s="192"/>
      <c r="MM150" s="192"/>
      <c r="MN150" s="192"/>
      <c r="MO150" s="192"/>
      <c r="MP150" s="81"/>
      <c r="MQ150" s="81"/>
      <c r="MR150" s="81"/>
      <c r="MS150" s="81"/>
      <c r="MT150" s="81"/>
      <c r="MU150" s="81"/>
      <c r="MV150" s="81"/>
      <c r="MW150" s="81"/>
      <c r="MX150" s="81"/>
      <c r="MY150" s="269"/>
      <c r="MZ150" s="81"/>
      <c r="NA150" s="81"/>
      <c r="NB150" s="200"/>
      <c r="NC150" s="200"/>
      <c r="ND150" s="200"/>
      <c r="NE150" s="200"/>
      <c r="NF150" s="201"/>
      <c r="NG150" s="201"/>
      <c r="NH150" s="201"/>
      <c r="NI150" s="201"/>
      <c r="NJ150" s="201"/>
      <c r="NK150" s="201"/>
      <c r="NL150" s="201"/>
      <c r="NM150" s="201"/>
      <c r="OJ150" s="196"/>
      <c r="OK150" s="194"/>
      <c r="OL150" s="193"/>
      <c r="OM150" s="328"/>
      <c r="ON150" s="194"/>
      <c r="OO150" s="192"/>
      <c r="OP150" s="289"/>
      <c r="OQ150" s="192"/>
      <c r="OR150" s="261"/>
      <c r="OS150" s="196"/>
      <c r="OT150" s="194"/>
      <c r="OU150" s="193"/>
      <c r="OV150" s="328"/>
      <c r="OW150" s="194"/>
      <c r="OX150" s="192"/>
      <c r="OY150" s="192"/>
      <c r="OZ150" s="192"/>
      <c r="PA150" s="261"/>
      <c r="PB150" s="192"/>
      <c r="PC150" s="305"/>
      <c r="PD150" s="265"/>
      <c r="PE150" s="192"/>
      <c r="PF150" s="192"/>
      <c r="PG150" s="192"/>
      <c r="PH150" s="192"/>
      <c r="PI150" s="294"/>
      <c r="PJ150" s="294"/>
      <c r="PK150" s="192"/>
      <c r="PL150" s="192"/>
      <c r="PM150" s="192"/>
      <c r="PN150" s="192"/>
      <c r="PO150" s="192"/>
      <c r="PP150" s="192"/>
      <c r="PQ150" s="192"/>
      <c r="PR150" s="192"/>
      <c r="PS150" s="192"/>
      <c r="PT150" s="192"/>
      <c r="PU150" s="192"/>
      <c r="PV150" s="300"/>
      <c r="QA150" s="193"/>
      <c r="QB150" s="192"/>
      <c r="QC150" s="192"/>
      <c r="QD150" s="192"/>
      <c r="QF150" s="193"/>
      <c r="QH150" s="193"/>
      <c r="QU150" s="192"/>
    </row>
    <row r="151" spans="1:463" s="22" customFormat="1" ht="14" x14ac:dyDescent="0.3">
      <c r="A151" s="456"/>
      <c r="G151" s="276"/>
      <c r="CN151" s="40"/>
      <c r="CO151" s="222"/>
      <c r="CQ151" s="222"/>
      <c r="CT151" s="222"/>
      <c r="FV151" s="193"/>
      <c r="FW151" s="193"/>
      <c r="FX151" s="193"/>
      <c r="FY151" s="193"/>
      <c r="FZ151" s="193"/>
      <c r="GA151" s="193"/>
      <c r="GB151" s="193"/>
      <c r="GC151" s="193"/>
      <c r="GD151" s="193"/>
      <c r="GE151" s="193"/>
      <c r="GF151" s="193"/>
      <c r="GG151" s="195"/>
      <c r="GH151" s="195"/>
      <c r="GI151" s="193"/>
      <c r="GJ151" s="195"/>
      <c r="GK151" s="195"/>
      <c r="GL151" s="193"/>
      <c r="GM151" s="194"/>
      <c r="GN151" s="194"/>
      <c r="GO151" s="194"/>
      <c r="GP151" s="194"/>
      <c r="GQ151" s="194"/>
      <c r="GR151" s="194"/>
      <c r="GS151" s="194"/>
      <c r="GT151" s="194"/>
      <c r="GU151" s="192"/>
      <c r="GV151" s="192"/>
      <c r="GW151" s="192"/>
      <c r="GX151" s="192"/>
      <c r="GY151" s="198"/>
      <c r="HE151" s="198"/>
      <c r="HK151" s="199"/>
      <c r="HR151" s="192"/>
      <c r="HS151" s="192"/>
      <c r="HT151" s="192"/>
      <c r="HU151" s="192"/>
      <c r="HV151" s="192"/>
      <c r="HW151" s="192"/>
      <c r="HX151" s="192"/>
      <c r="HY151" s="192"/>
      <c r="HZ151" s="192"/>
      <c r="IA151" s="192"/>
      <c r="IB151" s="192"/>
      <c r="IC151" s="192"/>
      <c r="ID151" s="192"/>
      <c r="IE151" s="192"/>
      <c r="IF151" s="192"/>
      <c r="IG151" s="192"/>
      <c r="IH151" s="192"/>
      <c r="II151" s="192"/>
      <c r="IJ151" s="192"/>
      <c r="IK151" s="192"/>
      <c r="IL151" s="192"/>
      <c r="IM151" s="192"/>
      <c r="IN151" s="192"/>
      <c r="IO151" s="192"/>
      <c r="IP151" s="192"/>
      <c r="IQ151" s="192"/>
      <c r="IR151" s="192"/>
      <c r="IS151" s="192"/>
      <c r="IT151" s="192"/>
      <c r="IU151" s="192"/>
      <c r="IV151" s="192"/>
      <c r="IW151" s="192"/>
      <c r="IX151" s="192"/>
      <c r="IY151" s="192"/>
      <c r="IZ151" s="192"/>
      <c r="JA151" s="192"/>
      <c r="JB151" s="192"/>
      <c r="JC151" s="192"/>
      <c r="JD151" s="192"/>
      <c r="JE151" s="192"/>
      <c r="JF151" s="192"/>
      <c r="JG151" s="192"/>
      <c r="JH151" s="192"/>
      <c r="JI151" s="192"/>
      <c r="JJ151" s="192"/>
      <c r="JK151" s="192"/>
      <c r="JL151" s="192"/>
      <c r="JM151" s="192"/>
      <c r="JN151" s="192"/>
      <c r="JO151" s="192"/>
      <c r="JP151" s="192"/>
      <c r="JQ151" s="192"/>
      <c r="JR151" s="192"/>
      <c r="JS151" s="192"/>
      <c r="JT151" s="192"/>
      <c r="JU151" s="192"/>
      <c r="JV151" s="192"/>
      <c r="JW151" s="192"/>
      <c r="JX151" s="192"/>
      <c r="JY151" s="192"/>
      <c r="JZ151" s="192"/>
      <c r="KA151" s="192"/>
      <c r="KB151" s="192"/>
      <c r="KC151" s="192"/>
      <c r="KD151" s="192"/>
      <c r="KE151" s="192"/>
      <c r="KF151" s="192"/>
      <c r="KG151" s="192"/>
      <c r="KH151" s="192"/>
      <c r="KI151" s="192"/>
      <c r="KJ151" s="192"/>
      <c r="KK151" s="192"/>
      <c r="KL151" s="192"/>
      <c r="KM151" s="192"/>
      <c r="KN151" s="192"/>
      <c r="KO151" s="192"/>
      <c r="KP151" s="192"/>
      <c r="KQ151" s="192"/>
      <c r="KR151" s="192"/>
      <c r="KS151" s="192"/>
      <c r="KT151" s="192"/>
      <c r="KU151" s="192"/>
      <c r="KV151" s="192"/>
      <c r="KW151" s="192"/>
      <c r="KX151" s="192"/>
      <c r="KY151" s="192"/>
      <c r="KZ151" s="192"/>
      <c r="LA151" s="192"/>
      <c r="LB151" s="192"/>
      <c r="LC151" s="192"/>
      <c r="LD151" s="192"/>
      <c r="LE151" s="192"/>
      <c r="LF151" s="192"/>
      <c r="LG151" s="192"/>
      <c r="LH151" s="192"/>
      <c r="LI151" s="192"/>
      <c r="LJ151" s="192"/>
      <c r="LK151" s="192"/>
      <c r="LL151" s="192"/>
      <c r="LM151" s="192"/>
      <c r="LN151" s="192"/>
      <c r="LO151" s="192"/>
      <c r="LP151" s="192"/>
      <c r="LQ151" s="192"/>
      <c r="LR151" s="192"/>
      <c r="LS151" s="192"/>
      <c r="LT151" s="192"/>
      <c r="LU151" s="192"/>
      <c r="LV151" s="192"/>
      <c r="LW151" s="192"/>
      <c r="LX151" s="192"/>
      <c r="LY151" s="192"/>
      <c r="LZ151" s="192"/>
      <c r="MA151" s="192"/>
      <c r="MB151" s="192"/>
      <c r="MC151" s="192"/>
      <c r="MD151" s="192"/>
      <c r="ME151" s="192"/>
      <c r="MF151" s="192"/>
      <c r="MG151" s="192"/>
      <c r="MH151" s="192"/>
      <c r="MI151" s="192"/>
      <c r="MJ151" s="192"/>
      <c r="MK151" s="192"/>
      <c r="ML151" s="192"/>
      <c r="MM151" s="192"/>
      <c r="MN151" s="192"/>
      <c r="MO151" s="192"/>
      <c r="MP151" s="81"/>
      <c r="MQ151" s="81"/>
      <c r="MR151" s="81"/>
      <c r="MS151" s="81"/>
      <c r="MT151" s="81"/>
      <c r="MU151" s="81"/>
      <c r="MV151" s="81"/>
      <c r="MW151" s="81"/>
      <c r="MX151" s="81"/>
      <c r="MY151" s="269"/>
      <c r="MZ151" s="81"/>
      <c r="NA151" s="81"/>
      <c r="NB151" s="200"/>
      <c r="NC151" s="200"/>
      <c r="ND151" s="200"/>
      <c r="NE151" s="200"/>
      <c r="NF151" s="201"/>
      <c r="NG151" s="201"/>
      <c r="NH151" s="201"/>
      <c r="NI151" s="201"/>
      <c r="NJ151" s="201"/>
      <c r="NK151" s="201"/>
      <c r="NL151" s="201"/>
      <c r="NM151" s="201"/>
      <c r="OJ151" s="196"/>
      <c r="OK151" s="194"/>
      <c r="OL151" s="193"/>
      <c r="OM151" s="328"/>
      <c r="ON151" s="194"/>
      <c r="OO151" s="192"/>
      <c r="OP151" s="289"/>
      <c r="OQ151" s="192"/>
      <c r="OR151" s="261"/>
      <c r="OS151" s="196"/>
      <c r="OT151" s="194"/>
      <c r="OU151" s="193"/>
      <c r="OV151" s="328"/>
      <c r="OW151" s="194"/>
      <c r="OX151" s="192"/>
      <c r="OY151" s="192"/>
      <c r="OZ151" s="192"/>
      <c r="PA151" s="261"/>
      <c r="PB151" s="192"/>
      <c r="PC151" s="305"/>
      <c r="PD151" s="265"/>
      <c r="PE151" s="192"/>
      <c r="PF151" s="192"/>
      <c r="PG151" s="192"/>
      <c r="PH151" s="192"/>
      <c r="PI151" s="294"/>
      <c r="PJ151" s="294"/>
      <c r="PK151" s="192"/>
      <c r="PL151" s="192"/>
      <c r="PM151" s="192"/>
      <c r="PN151" s="192"/>
      <c r="PO151" s="192"/>
      <c r="PP151" s="192"/>
      <c r="PQ151" s="192"/>
      <c r="PR151" s="192"/>
      <c r="PS151" s="192"/>
      <c r="PT151" s="192"/>
      <c r="PU151" s="192"/>
      <c r="PV151" s="300"/>
      <c r="QA151" s="193"/>
      <c r="QB151" s="192"/>
      <c r="QC151" s="192"/>
      <c r="QD151" s="192"/>
      <c r="QF151" s="193"/>
      <c r="QH151" s="193"/>
      <c r="QU151" s="192"/>
    </row>
    <row r="152" spans="1:463" s="22" customFormat="1" ht="14" x14ac:dyDescent="0.3">
      <c r="A152" s="456"/>
      <c r="G152" s="276"/>
      <c r="CN152" s="40"/>
      <c r="CO152" s="222"/>
      <c r="CQ152" s="222"/>
      <c r="CT152" s="222"/>
      <c r="FV152" s="193"/>
      <c r="FW152" s="193"/>
      <c r="FX152" s="193"/>
      <c r="FY152" s="193"/>
      <c r="FZ152" s="193"/>
      <c r="GA152" s="193"/>
      <c r="GB152" s="193"/>
      <c r="GC152" s="193"/>
      <c r="GD152" s="193"/>
      <c r="GE152" s="193"/>
      <c r="GF152" s="193"/>
      <c r="GG152" s="195"/>
      <c r="GH152" s="195"/>
      <c r="GI152" s="193"/>
      <c r="GJ152" s="195"/>
      <c r="GK152" s="195"/>
      <c r="GL152" s="193"/>
      <c r="GM152" s="194"/>
      <c r="GN152" s="194"/>
      <c r="GO152" s="194"/>
      <c r="GP152" s="194"/>
      <c r="GQ152" s="194"/>
      <c r="GR152" s="194"/>
      <c r="GS152" s="194"/>
      <c r="GT152" s="194"/>
      <c r="GU152" s="192"/>
      <c r="GV152" s="192"/>
      <c r="GW152" s="192"/>
      <c r="GX152" s="192"/>
      <c r="GY152" s="198"/>
      <c r="HE152" s="198"/>
      <c r="HK152" s="199"/>
      <c r="HR152" s="192"/>
      <c r="HS152" s="192"/>
      <c r="HT152" s="192"/>
      <c r="HU152" s="192"/>
      <c r="HV152" s="192"/>
      <c r="HW152" s="192"/>
      <c r="HX152" s="192"/>
      <c r="HY152" s="192"/>
      <c r="HZ152" s="192"/>
      <c r="IA152" s="192"/>
      <c r="IB152" s="192"/>
      <c r="IC152" s="192"/>
      <c r="ID152" s="192"/>
      <c r="IE152" s="192"/>
      <c r="IF152" s="192"/>
      <c r="IG152" s="192"/>
      <c r="IH152" s="192"/>
      <c r="II152" s="192"/>
      <c r="IJ152" s="192"/>
      <c r="IK152" s="192"/>
      <c r="IL152" s="192"/>
      <c r="IM152" s="192"/>
      <c r="IN152" s="192"/>
      <c r="IO152" s="192"/>
      <c r="IP152" s="192"/>
      <c r="IQ152" s="192"/>
      <c r="IR152" s="192"/>
      <c r="IS152" s="192"/>
      <c r="IT152" s="192"/>
      <c r="IU152" s="192"/>
      <c r="IV152" s="192"/>
      <c r="IW152" s="192"/>
      <c r="IX152" s="192"/>
      <c r="IY152" s="192"/>
      <c r="IZ152" s="192"/>
      <c r="JA152" s="192"/>
      <c r="JB152" s="192"/>
      <c r="JC152" s="192"/>
      <c r="JD152" s="192"/>
      <c r="JE152" s="192"/>
      <c r="JF152" s="192"/>
      <c r="JG152" s="192"/>
      <c r="JH152" s="192"/>
      <c r="JI152" s="192"/>
      <c r="JJ152" s="192"/>
      <c r="JK152" s="192"/>
      <c r="JL152" s="192"/>
      <c r="JM152" s="192"/>
      <c r="JN152" s="192"/>
      <c r="JO152" s="192"/>
      <c r="JP152" s="192"/>
      <c r="JQ152" s="192"/>
      <c r="JR152" s="192"/>
      <c r="JS152" s="192"/>
      <c r="JT152" s="192"/>
      <c r="JU152" s="192"/>
      <c r="JV152" s="192"/>
      <c r="JW152" s="192"/>
      <c r="JX152" s="192"/>
      <c r="JY152" s="192"/>
      <c r="JZ152" s="192"/>
      <c r="KA152" s="192"/>
      <c r="KB152" s="192"/>
      <c r="KC152" s="192"/>
      <c r="KD152" s="192"/>
      <c r="KE152" s="192"/>
      <c r="KF152" s="192"/>
      <c r="KG152" s="192"/>
      <c r="KH152" s="192"/>
      <c r="KI152" s="192"/>
      <c r="KJ152" s="192"/>
      <c r="KK152" s="192"/>
      <c r="KL152" s="192"/>
      <c r="KM152" s="192"/>
      <c r="KN152" s="192"/>
      <c r="KO152" s="192"/>
      <c r="KP152" s="192"/>
      <c r="KQ152" s="192"/>
      <c r="KR152" s="192"/>
      <c r="KS152" s="192"/>
      <c r="KT152" s="192"/>
      <c r="KU152" s="192"/>
      <c r="KV152" s="192"/>
      <c r="KW152" s="192"/>
      <c r="KX152" s="192"/>
      <c r="KY152" s="192"/>
      <c r="KZ152" s="192"/>
      <c r="LA152" s="192"/>
      <c r="LB152" s="192"/>
      <c r="LC152" s="192"/>
      <c r="LD152" s="192"/>
      <c r="LE152" s="192"/>
      <c r="LF152" s="192"/>
      <c r="LG152" s="192"/>
      <c r="LH152" s="192"/>
      <c r="LI152" s="192"/>
      <c r="LJ152" s="192"/>
      <c r="LK152" s="192"/>
      <c r="LL152" s="192"/>
      <c r="LM152" s="192"/>
      <c r="LN152" s="192"/>
      <c r="LO152" s="192"/>
      <c r="LP152" s="192"/>
      <c r="LQ152" s="192"/>
      <c r="LR152" s="192"/>
      <c r="LS152" s="192"/>
      <c r="LT152" s="192"/>
      <c r="LU152" s="192"/>
      <c r="LV152" s="192"/>
      <c r="LW152" s="192"/>
      <c r="LX152" s="192"/>
      <c r="LY152" s="192"/>
      <c r="LZ152" s="192"/>
      <c r="MA152" s="192"/>
      <c r="MB152" s="192"/>
      <c r="MC152" s="192"/>
      <c r="MD152" s="192"/>
      <c r="ME152" s="192"/>
      <c r="MF152" s="192"/>
      <c r="MG152" s="192"/>
      <c r="MH152" s="192"/>
      <c r="MI152" s="192"/>
      <c r="MJ152" s="192"/>
      <c r="MK152" s="192"/>
      <c r="ML152" s="192"/>
      <c r="MM152" s="192"/>
      <c r="MN152" s="192"/>
      <c r="MO152" s="192"/>
      <c r="MP152" s="81"/>
      <c r="MQ152" s="81"/>
      <c r="MR152" s="81"/>
      <c r="MS152" s="81"/>
      <c r="MT152" s="81"/>
      <c r="MU152" s="81"/>
      <c r="MV152" s="81"/>
      <c r="MW152" s="81"/>
      <c r="MX152" s="81"/>
      <c r="MY152" s="269"/>
      <c r="MZ152" s="81"/>
      <c r="NA152" s="81"/>
      <c r="NB152" s="200"/>
      <c r="NC152" s="200"/>
      <c r="ND152" s="200"/>
      <c r="NE152" s="200"/>
      <c r="NF152" s="201"/>
      <c r="NG152" s="201"/>
      <c r="NH152" s="201"/>
      <c r="NI152" s="201"/>
      <c r="NJ152" s="201"/>
      <c r="NK152" s="201"/>
      <c r="NL152" s="201"/>
      <c r="NM152" s="201"/>
      <c r="OJ152" s="196"/>
      <c r="OK152" s="194"/>
      <c r="OL152" s="193"/>
      <c r="OM152" s="328"/>
      <c r="ON152" s="194"/>
      <c r="OO152" s="192"/>
      <c r="OP152" s="289"/>
      <c r="OQ152" s="192"/>
      <c r="OR152" s="261"/>
      <c r="OS152" s="196"/>
      <c r="OT152" s="194"/>
      <c r="OU152" s="193"/>
      <c r="OV152" s="328"/>
      <c r="OW152" s="194"/>
      <c r="OX152" s="192"/>
      <c r="OY152" s="192"/>
      <c r="OZ152" s="192"/>
      <c r="PA152" s="261"/>
      <c r="PB152" s="192"/>
      <c r="PC152" s="305"/>
      <c r="PD152" s="265"/>
      <c r="PE152" s="192"/>
      <c r="PF152" s="192"/>
      <c r="PG152" s="192"/>
      <c r="PH152" s="192"/>
      <c r="PI152" s="294"/>
      <c r="PJ152" s="294"/>
      <c r="PK152" s="192"/>
      <c r="PL152" s="192"/>
      <c r="PM152" s="192"/>
      <c r="PN152" s="192"/>
      <c r="PO152" s="192"/>
      <c r="PP152" s="192"/>
      <c r="PQ152" s="192"/>
      <c r="PR152" s="192"/>
      <c r="PS152" s="192"/>
      <c r="PT152" s="192"/>
      <c r="PU152" s="192"/>
      <c r="PV152" s="300"/>
      <c r="QA152" s="193"/>
      <c r="QB152" s="192"/>
      <c r="QC152" s="192"/>
      <c r="QD152" s="192"/>
      <c r="QF152" s="193"/>
      <c r="QH152" s="193"/>
      <c r="QU152" s="192"/>
    </row>
    <row r="153" spans="1:463" s="22" customFormat="1" ht="14" x14ac:dyDescent="0.3">
      <c r="A153" s="456"/>
      <c r="G153" s="276"/>
      <c r="CN153" s="40"/>
      <c r="CO153" s="222"/>
      <c r="CQ153" s="222"/>
      <c r="CT153" s="222"/>
      <c r="FV153" s="193"/>
      <c r="FW153" s="193"/>
      <c r="FX153" s="193"/>
      <c r="FY153" s="193"/>
      <c r="FZ153" s="193"/>
      <c r="GA153" s="193"/>
      <c r="GB153" s="193"/>
      <c r="GC153" s="193"/>
      <c r="GD153" s="193"/>
      <c r="GE153" s="193"/>
      <c r="GF153" s="193"/>
      <c r="GG153" s="195"/>
      <c r="GH153" s="195"/>
      <c r="GI153" s="193"/>
      <c r="GJ153" s="195"/>
      <c r="GK153" s="195"/>
      <c r="GL153" s="193"/>
      <c r="GM153" s="194"/>
      <c r="GN153" s="194"/>
      <c r="GO153" s="194"/>
      <c r="GP153" s="194"/>
      <c r="GQ153" s="194"/>
      <c r="GR153" s="194"/>
      <c r="GS153" s="194"/>
      <c r="GT153" s="194"/>
      <c r="GU153" s="192"/>
      <c r="GV153" s="192"/>
      <c r="GW153" s="192"/>
      <c r="GX153" s="192"/>
      <c r="GY153" s="198"/>
      <c r="HE153" s="198"/>
      <c r="HK153" s="199"/>
      <c r="HR153" s="192"/>
      <c r="HS153" s="192"/>
      <c r="HT153" s="192"/>
      <c r="HU153" s="192"/>
      <c r="HV153" s="192"/>
      <c r="HW153" s="192"/>
      <c r="HX153" s="192"/>
      <c r="HY153" s="192"/>
      <c r="HZ153" s="192"/>
      <c r="IA153" s="192"/>
      <c r="IB153" s="192"/>
      <c r="IC153" s="192"/>
      <c r="ID153" s="192"/>
      <c r="IE153" s="192"/>
      <c r="IF153" s="192"/>
      <c r="IG153" s="192"/>
      <c r="IH153" s="192"/>
      <c r="II153" s="192"/>
      <c r="IJ153" s="192"/>
      <c r="IK153" s="192"/>
      <c r="IL153" s="192"/>
      <c r="IM153" s="192"/>
      <c r="IN153" s="192"/>
      <c r="IO153" s="192"/>
      <c r="IP153" s="192"/>
      <c r="IQ153" s="192"/>
      <c r="IR153" s="192"/>
      <c r="IS153" s="192"/>
      <c r="IT153" s="192"/>
      <c r="IU153" s="192"/>
      <c r="IV153" s="192"/>
      <c r="IW153" s="192"/>
      <c r="IX153" s="192"/>
      <c r="IY153" s="192"/>
      <c r="IZ153" s="192"/>
      <c r="JA153" s="192"/>
      <c r="JB153" s="192"/>
      <c r="JC153" s="192"/>
      <c r="JD153" s="192"/>
      <c r="JE153" s="192"/>
      <c r="JF153" s="192"/>
      <c r="JG153" s="192"/>
      <c r="JH153" s="192"/>
      <c r="JI153" s="192"/>
      <c r="JJ153" s="192"/>
      <c r="JK153" s="192"/>
      <c r="JL153" s="192"/>
      <c r="JM153" s="192"/>
      <c r="JN153" s="192"/>
      <c r="JO153" s="192"/>
      <c r="JP153" s="192"/>
      <c r="JQ153" s="192"/>
      <c r="JR153" s="192"/>
      <c r="JS153" s="192"/>
      <c r="JT153" s="192"/>
      <c r="JU153" s="192"/>
      <c r="JV153" s="192"/>
      <c r="JW153" s="192"/>
      <c r="JX153" s="192"/>
      <c r="JY153" s="192"/>
      <c r="JZ153" s="192"/>
      <c r="KA153" s="192"/>
      <c r="KB153" s="192"/>
      <c r="KC153" s="192"/>
      <c r="KD153" s="192"/>
      <c r="KE153" s="192"/>
      <c r="KF153" s="192"/>
      <c r="KG153" s="192"/>
      <c r="KH153" s="192"/>
      <c r="KI153" s="192"/>
      <c r="KJ153" s="192"/>
      <c r="KK153" s="192"/>
      <c r="KL153" s="192"/>
      <c r="KM153" s="192"/>
      <c r="KN153" s="192"/>
      <c r="KO153" s="192"/>
      <c r="KP153" s="192"/>
      <c r="KQ153" s="192"/>
      <c r="KR153" s="192"/>
      <c r="KS153" s="192"/>
      <c r="KT153" s="192"/>
      <c r="KU153" s="192"/>
      <c r="KV153" s="192"/>
      <c r="KW153" s="192"/>
      <c r="KX153" s="192"/>
      <c r="KY153" s="192"/>
      <c r="KZ153" s="192"/>
      <c r="LA153" s="192"/>
      <c r="LB153" s="192"/>
      <c r="LC153" s="192"/>
      <c r="LD153" s="192"/>
      <c r="LE153" s="192"/>
      <c r="LF153" s="192"/>
      <c r="LG153" s="192"/>
      <c r="LH153" s="192"/>
      <c r="LI153" s="192"/>
      <c r="LJ153" s="192"/>
      <c r="LK153" s="192"/>
      <c r="LL153" s="192"/>
      <c r="LM153" s="192"/>
      <c r="LN153" s="192"/>
      <c r="LO153" s="192"/>
      <c r="LP153" s="192"/>
      <c r="LQ153" s="192"/>
      <c r="LR153" s="192"/>
      <c r="LS153" s="192"/>
      <c r="LT153" s="192"/>
      <c r="LU153" s="192"/>
      <c r="LV153" s="192"/>
      <c r="LW153" s="192"/>
      <c r="LX153" s="192"/>
      <c r="LY153" s="192"/>
      <c r="LZ153" s="192"/>
      <c r="MA153" s="192"/>
      <c r="MB153" s="192"/>
      <c r="MC153" s="192"/>
      <c r="MD153" s="192"/>
      <c r="ME153" s="192"/>
      <c r="MF153" s="192"/>
      <c r="MG153" s="192"/>
      <c r="MH153" s="192"/>
      <c r="MI153" s="192"/>
      <c r="MJ153" s="192"/>
      <c r="MK153" s="192"/>
      <c r="ML153" s="192"/>
      <c r="MM153" s="192"/>
      <c r="MN153" s="192"/>
      <c r="MO153" s="192"/>
      <c r="MP153" s="81"/>
      <c r="MQ153" s="81"/>
      <c r="MR153" s="81"/>
      <c r="MS153" s="81"/>
      <c r="MT153" s="81"/>
      <c r="MU153" s="81"/>
      <c r="MV153" s="81"/>
      <c r="MW153" s="81"/>
      <c r="MX153" s="81"/>
      <c r="MY153" s="269"/>
      <c r="MZ153" s="81"/>
      <c r="NA153" s="81"/>
      <c r="NB153" s="200"/>
      <c r="NC153" s="200"/>
      <c r="ND153" s="200"/>
      <c r="NE153" s="200"/>
      <c r="NF153" s="201"/>
      <c r="NG153" s="201"/>
      <c r="NH153" s="201"/>
      <c r="NI153" s="201"/>
      <c r="NJ153" s="201"/>
      <c r="NK153" s="201"/>
      <c r="NL153" s="201"/>
      <c r="NM153" s="201"/>
      <c r="OJ153" s="196"/>
      <c r="OK153" s="194"/>
      <c r="OL153" s="193"/>
      <c r="OM153" s="328"/>
      <c r="ON153" s="194"/>
      <c r="OO153" s="192"/>
      <c r="OP153" s="289"/>
      <c r="OQ153" s="192"/>
      <c r="OR153" s="261"/>
      <c r="OS153" s="196"/>
      <c r="OT153" s="194"/>
      <c r="OU153" s="193"/>
      <c r="OV153" s="328"/>
      <c r="OW153" s="194"/>
      <c r="OX153" s="192"/>
      <c r="OY153" s="192"/>
      <c r="OZ153" s="192"/>
      <c r="PA153" s="261"/>
      <c r="PB153" s="192"/>
      <c r="PC153" s="305"/>
      <c r="PD153" s="265"/>
      <c r="PE153" s="192"/>
      <c r="PF153" s="192"/>
      <c r="PG153" s="192"/>
      <c r="PH153" s="192"/>
      <c r="PI153" s="294"/>
      <c r="PJ153" s="294"/>
      <c r="PK153" s="192"/>
      <c r="PL153" s="192"/>
      <c r="PM153" s="192"/>
      <c r="PN153" s="192"/>
      <c r="PO153" s="192"/>
      <c r="PP153" s="192"/>
      <c r="PQ153" s="192"/>
      <c r="PR153" s="192"/>
      <c r="PS153" s="192"/>
      <c r="PT153" s="192"/>
      <c r="PU153" s="192"/>
      <c r="PV153" s="300"/>
      <c r="QA153" s="193"/>
      <c r="QB153" s="192"/>
      <c r="QC153" s="192"/>
      <c r="QD153" s="192"/>
      <c r="QF153" s="193"/>
      <c r="QH153" s="193"/>
      <c r="QU153" s="192"/>
    </row>
    <row r="154" spans="1:463" s="22" customFormat="1" ht="14" x14ac:dyDescent="0.3">
      <c r="A154" s="456"/>
      <c r="G154" s="276"/>
      <c r="CN154" s="40"/>
      <c r="CO154" s="222"/>
      <c r="CQ154" s="222"/>
      <c r="CT154" s="222"/>
      <c r="FV154" s="193"/>
      <c r="FW154" s="193"/>
      <c r="FX154" s="193"/>
      <c r="FY154" s="193"/>
      <c r="FZ154" s="193"/>
      <c r="GA154" s="193"/>
      <c r="GB154" s="193"/>
      <c r="GC154" s="193"/>
      <c r="GD154" s="193"/>
      <c r="GE154" s="193"/>
      <c r="GF154" s="193"/>
      <c r="GG154" s="195"/>
      <c r="GH154" s="195"/>
      <c r="GI154" s="193"/>
      <c r="GJ154" s="195"/>
      <c r="GK154" s="195"/>
      <c r="GL154" s="193"/>
      <c r="GM154" s="194"/>
      <c r="GN154" s="194"/>
      <c r="GO154" s="194"/>
      <c r="GP154" s="194"/>
      <c r="GQ154" s="194"/>
      <c r="GR154" s="194"/>
      <c r="GS154" s="194"/>
      <c r="GT154" s="194"/>
      <c r="GU154" s="192"/>
      <c r="GV154" s="192"/>
      <c r="GW154" s="192"/>
      <c r="GX154" s="192"/>
      <c r="GY154" s="198"/>
      <c r="HE154" s="198"/>
      <c r="HK154" s="199"/>
      <c r="HR154" s="192"/>
      <c r="HS154" s="192"/>
      <c r="HT154" s="192"/>
      <c r="HU154" s="192"/>
      <c r="HV154" s="192"/>
      <c r="HW154" s="192"/>
      <c r="HX154" s="192"/>
      <c r="HY154" s="192"/>
      <c r="HZ154" s="192"/>
      <c r="IA154" s="192"/>
      <c r="IB154" s="192"/>
      <c r="IC154" s="192"/>
      <c r="ID154" s="192"/>
      <c r="IE154" s="192"/>
      <c r="IF154" s="192"/>
      <c r="IG154" s="192"/>
      <c r="IH154" s="192"/>
      <c r="II154" s="192"/>
      <c r="IJ154" s="192"/>
      <c r="IK154" s="192"/>
      <c r="IL154" s="192"/>
      <c r="IM154" s="192"/>
      <c r="IN154" s="192"/>
      <c r="IO154" s="192"/>
      <c r="IP154" s="192"/>
      <c r="IQ154" s="192"/>
      <c r="IR154" s="192"/>
      <c r="IS154" s="192"/>
      <c r="IT154" s="192"/>
      <c r="IU154" s="192"/>
      <c r="IV154" s="192"/>
      <c r="IW154" s="192"/>
      <c r="IX154" s="192"/>
      <c r="IY154" s="192"/>
      <c r="IZ154" s="192"/>
      <c r="JA154" s="192"/>
      <c r="JB154" s="192"/>
      <c r="JC154" s="192"/>
      <c r="JD154" s="192"/>
      <c r="JE154" s="192"/>
      <c r="JF154" s="192"/>
      <c r="JG154" s="192"/>
      <c r="JH154" s="192"/>
      <c r="JI154" s="192"/>
      <c r="JJ154" s="192"/>
      <c r="JK154" s="192"/>
      <c r="JL154" s="192"/>
      <c r="JM154" s="192"/>
      <c r="JN154" s="192"/>
      <c r="JO154" s="192"/>
      <c r="JP154" s="192"/>
      <c r="JQ154" s="192"/>
      <c r="JR154" s="192"/>
      <c r="JS154" s="192"/>
      <c r="JT154" s="192"/>
      <c r="JU154" s="192"/>
      <c r="JV154" s="192"/>
      <c r="JW154" s="192"/>
      <c r="JX154" s="192"/>
      <c r="JY154" s="192"/>
      <c r="JZ154" s="192"/>
      <c r="KA154" s="192"/>
      <c r="KB154" s="192"/>
      <c r="KC154" s="192"/>
      <c r="KD154" s="192"/>
      <c r="KE154" s="192"/>
      <c r="KF154" s="192"/>
      <c r="KG154" s="192"/>
      <c r="KH154" s="192"/>
      <c r="KI154" s="192"/>
      <c r="KJ154" s="192"/>
      <c r="KK154" s="192"/>
      <c r="KL154" s="192"/>
      <c r="KM154" s="192"/>
      <c r="KN154" s="192"/>
      <c r="KO154" s="192"/>
      <c r="KP154" s="192"/>
      <c r="KQ154" s="192"/>
      <c r="KR154" s="192"/>
      <c r="KS154" s="192"/>
      <c r="KT154" s="192"/>
      <c r="KU154" s="192"/>
      <c r="KV154" s="192"/>
      <c r="KW154" s="192"/>
      <c r="KX154" s="192"/>
      <c r="KY154" s="192"/>
      <c r="KZ154" s="192"/>
      <c r="LA154" s="192"/>
      <c r="LB154" s="192"/>
      <c r="LC154" s="192"/>
      <c r="LD154" s="192"/>
      <c r="LE154" s="192"/>
      <c r="LF154" s="192"/>
      <c r="LG154" s="192"/>
      <c r="LH154" s="192"/>
      <c r="LI154" s="192"/>
      <c r="LJ154" s="192"/>
      <c r="LK154" s="192"/>
      <c r="LL154" s="192"/>
      <c r="LM154" s="192"/>
      <c r="LN154" s="192"/>
      <c r="LO154" s="192"/>
      <c r="LP154" s="192"/>
      <c r="LQ154" s="192"/>
      <c r="LR154" s="192"/>
      <c r="LS154" s="192"/>
      <c r="LT154" s="192"/>
      <c r="LU154" s="192"/>
      <c r="LV154" s="192"/>
      <c r="LW154" s="192"/>
      <c r="LX154" s="192"/>
      <c r="LY154" s="192"/>
      <c r="LZ154" s="192"/>
      <c r="MA154" s="192"/>
      <c r="MB154" s="192"/>
      <c r="MC154" s="192"/>
      <c r="MD154" s="192"/>
      <c r="ME154" s="192"/>
      <c r="MF154" s="192"/>
      <c r="MG154" s="192"/>
      <c r="MH154" s="192"/>
      <c r="MI154" s="192"/>
      <c r="MJ154" s="192"/>
      <c r="MK154" s="192"/>
      <c r="ML154" s="192"/>
      <c r="MM154" s="192"/>
      <c r="MN154" s="192"/>
      <c r="MO154" s="192"/>
      <c r="MP154" s="81"/>
      <c r="MQ154" s="81"/>
      <c r="MR154" s="81"/>
      <c r="MS154" s="81"/>
      <c r="MT154" s="81"/>
      <c r="MU154" s="81"/>
      <c r="MV154" s="81"/>
      <c r="MW154" s="81"/>
      <c r="MX154" s="81"/>
      <c r="MY154" s="269"/>
      <c r="MZ154" s="81"/>
      <c r="NA154" s="81"/>
      <c r="NB154" s="200"/>
      <c r="NC154" s="200"/>
      <c r="ND154" s="200"/>
      <c r="NE154" s="200"/>
      <c r="NF154" s="201"/>
      <c r="NG154" s="201"/>
      <c r="NH154" s="201"/>
      <c r="NI154" s="201"/>
      <c r="NJ154" s="201"/>
      <c r="NK154" s="201"/>
      <c r="NL154" s="201"/>
      <c r="NM154" s="201"/>
      <c r="OJ154" s="196"/>
      <c r="OK154" s="194"/>
      <c r="OL154" s="193"/>
      <c r="OM154" s="328"/>
      <c r="ON154" s="194"/>
      <c r="OO154" s="192"/>
      <c r="OP154" s="289"/>
      <c r="OQ154" s="192"/>
      <c r="OR154" s="261"/>
      <c r="OS154" s="196"/>
      <c r="OT154" s="194"/>
      <c r="OU154" s="193"/>
      <c r="OV154" s="328"/>
      <c r="OW154" s="194"/>
      <c r="OX154" s="192"/>
      <c r="OY154" s="192"/>
      <c r="OZ154" s="192"/>
      <c r="PA154" s="261"/>
      <c r="PB154" s="192"/>
      <c r="PC154" s="305"/>
      <c r="PD154" s="265"/>
      <c r="PE154" s="192"/>
      <c r="PF154" s="192"/>
      <c r="PG154" s="192"/>
      <c r="PH154" s="192"/>
      <c r="PI154" s="294"/>
      <c r="PJ154" s="294"/>
      <c r="PK154" s="192"/>
      <c r="PL154" s="192"/>
      <c r="PM154" s="192"/>
      <c r="PN154" s="192"/>
      <c r="PO154" s="192"/>
      <c r="PP154" s="192"/>
      <c r="PQ154" s="192"/>
      <c r="PR154" s="192"/>
      <c r="PS154" s="192"/>
      <c r="PT154" s="192"/>
      <c r="PU154" s="192"/>
      <c r="PV154" s="300"/>
      <c r="QA154" s="193"/>
      <c r="QB154" s="192"/>
      <c r="QC154" s="192"/>
      <c r="QD154" s="192"/>
      <c r="QF154" s="193"/>
      <c r="QH154" s="193"/>
      <c r="QU154" s="192"/>
    </row>
    <row r="155" spans="1:463" s="22" customFormat="1" ht="14" x14ac:dyDescent="0.3">
      <c r="A155" s="456"/>
      <c r="G155" s="276"/>
      <c r="CN155" s="40"/>
      <c r="CO155" s="222"/>
      <c r="CQ155" s="222"/>
      <c r="CT155" s="222"/>
      <c r="FV155" s="193"/>
      <c r="FW155" s="193"/>
      <c r="FX155" s="193"/>
      <c r="FY155" s="193"/>
      <c r="FZ155" s="193"/>
      <c r="GA155" s="193"/>
      <c r="GB155" s="193"/>
      <c r="GC155" s="193"/>
      <c r="GD155" s="193"/>
      <c r="GE155" s="193"/>
      <c r="GF155" s="193"/>
      <c r="GG155" s="195"/>
      <c r="GH155" s="195"/>
      <c r="GI155" s="193"/>
      <c r="GJ155" s="195"/>
      <c r="GK155" s="195"/>
      <c r="GL155" s="193"/>
      <c r="GM155" s="194"/>
      <c r="GN155" s="194"/>
      <c r="GO155" s="194"/>
      <c r="GP155" s="194"/>
      <c r="GQ155" s="194"/>
      <c r="GR155" s="194"/>
      <c r="GS155" s="194"/>
      <c r="GT155" s="194"/>
      <c r="GU155" s="192"/>
      <c r="GV155" s="192"/>
      <c r="GW155" s="192"/>
      <c r="GX155" s="192"/>
      <c r="GY155" s="198"/>
      <c r="HE155" s="198"/>
      <c r="HK155" s="199"/>
      <c r="HR155" s="192"/>
      <c r="HS155" s="192"/>
      <c r="HT155" s="192"/>
      <c r="HU155" s="192"/>
      <c r="HV155" s="192"/>
      <c r="HW155" s="192"/>
      <c r="HX155" s="192"/>
      <c r="HY155" s="192"/>
      <c r="HZ155" s="192"/>
      <c r="IA155" s="192"/>
      <c r="IB155" s="192"/>
      <c r="IC155" s="192"/>
      <c r="ID155" s="192"/>
      <c r="IE155" s="192"/>
      <c r="IF155" s="192"/>
      <c r="IG155" s="192"/>
      <c r="IH155" s="192"/>
      <c r="II155" s="192"/>
      <c r="IJ155" s="192"/>
      <c r="IK155" s="192"/>
      <c r="IL155" s="192"/>
      <c r="IM155" s="192"/>
      <c r="IN155" s="192"/>
      <c r="IO155" s="192"/>
      <c r="IP155" s="192"/>
      <c r="IQ155" s="192"/>
      <c r="IR155" s="192"/>
      <c r="IS155" s="192"/>
      <c r="IT155" s="192"/>
      <c r="IU155" s="192"/>
      <c r="IV155" s="192"/>
      <c r="IW155" s="192"/>
      <c r="IX155" s="192"/>
      <c r="IY155" s="192"/>
      <c r="IZ155" s="192"/>
      <c r="JA155" s="192"/>
      <c r="JB155" s="192"/>
      <c r="JC155" s="192"/>
      <c r="JD155" s="192"/>
      <c r="JE155" s="192"/>
      <c r="JF155" s="192"/>
      <c r="JG155" s="192"/>
      <c r="JH155" s="192"/>
      <c r="JI155" s="192"/>
      <c r="JJ155" s="192"/>
      <c r="JK155" s="192"/>
      <c r="JL155" s="192"/>
      <c r="JM155" s="192"/>
      <c r="JN155" s="192"/>
      <c r="JO155" s="192"/>
      <c r="JP155" s="192"/>
      <c r="JQ155" s="192"/>
      <c r="JR155" s="192"/>
      <c r="JS155" s="192"/>
      <c r="JT155" s="192"/>
      <c r="JU155" s="192"/>
      <c r="JV155" s="192"/>
      <c r="JW155" s="192"/>
      <c r="JX155" s="192"/>
      <c r="JY155" s="192"/>
      <c r="JZ155" s="192"/>
      <c r="KA155" s="192"/>
      <c r="KB155" s="192"/>
      <c r="KC155" s="192"/>
      <c r="KD155" s="192"/>
      <c r="KE155" s="192"/>
      <c r="KF155" s="192"/>
      <c r="KG155" s="192"/>
      <c r="KH155" s="192"/>
      <c r="KI155" s="192"/>
      <c r="KJ155" s="192"/>
      <c r="KK155" s="192"/>
      <c r="KL155" s="192"/>
      <c r="KM155" s="192"/>
      <c r="KN155" s="192"/>
      <c r="KO155" s="192"/>
      <c r="KP155" s="192"/>
      <c r="KQ155" s="192"/>
      <c r="KR155" s="192"/>
      <c r="KS155" s="192"/>
      <c r="KT155" s="192"/>
      <c r="KU155" s="192"/>
      <c r="KV155" s="192"/>
      <c r="KW155" s="192"/>
      <c r="KX155" s="192"/>
      <c r="KY155" s="192"/>
      <c r="KZ155" s="192"/>
      <c r="LA155" s="192"/>
      <c r="LB155" s="192"/>
      <c r="LC155" s="192"/>
      <c r="LD155" s="192"/>
      <c r="LE155" s="192"/>
      <c r="LF155" s="192"/>
      <c r="LG155" s="192"/>
      <c r="LH155" s="192"/>
      <c r="LI155" s="192"/>
      <c r="LJ155" s="192"/>
      <c r="LK155" s="192"/>
      <c r="LL155" s="192"/>
      <c r="LM155" s="192"/>
      <c r="LN155" s="192"/>
      <c r="LO155" s="192"/>
      <c r="LP155" s="192"/>
      <c r="LQ155" s="192"/>
      <c r="LR155" s="192"/>
      <c r="LS155" s="192"/>
      <c r="LT155" s="192"/>
      <c r="LU155" s="192"/>
      <c r="LV155" s="192"/>
      <c r="LW155" s="192"/>
      <c r="LX155" s="192"/>
      <c r="LY155" s="192"/>
      <c r="LZ155" s="192"/>
      <c r="MA155" s="192"/>
      <c r="MB155" s="192"/>
      <c r="MC155" s="192"/>
      <c r="MD155" s="192"/>
      <c r="ME155" s="192"/>
      <c r="MF155" s="192"/>
      <c r="MG155" s="192"/>
      <c r="MH155" s="192"/>
      <c r="MI155" s="192"/>
      <c r="MJ155" s="192"/>
      <c r="MK155" s="192"/>
      <c r="ML155" s="192"/>
      <c r="MM155" s="192"/>
      <c r="MN155" s="192"/>
      <c r="MO155" s="192"/>
      <c r="MP155" s="81"/>
      <c r="MQ155" s="81"/>
      <c r="MR155" s="81"/>
      <c r="MS155" s="81"/>
      <c r="MT155" s="81"/>
      <c r="MU155" s="81"/>
      <c r="MV155" s="81"/>
      <c r="MW155" s="81"/>
      <c r="MX155" s="81"/>
      <c r="MY155" s="269"/>
      <c r="MZ155" s="81"/>
      <c r="NA155" s="81"/>
      <c r="NB155" s="200"/>
      <c r="NC155" s="200"/>
      <c r="ND155" s="200"/>
      <c r="NE155" s="200"/>
      <c r="NF155" s="201"/>
      <c r="NG155" s="201"/>
      <c r="NH155" s="201"/>
      <c r="NI155" s="201"/>
      <c r="NJ155" s="201"/>
      <c r="NK155" s="201"/>
      <c r="NL155" s="201"/>
      <c r="NM155" s="201"/>
      <c r="OJ155" s="196"/>
      <c r="OK155" s="194"/>
      <c r="OL155" s="193"/>
      <c r="OM155" s="328"/>
      <c r="ON155" s="194"/>
      <c r="OO155" s="192"/>
      <c r="OP155" s="289"/>
      <c r="OQ155" s="192"/>
      <c r="OR155" s="261"/>
      <c r="OS155" s="196"/>
      <c r="OT155" s="194"/>
      <c r="OU155" s="193"/>
      <c r="OV155" s="328"/>
      <c r="OW155" s="194"/>
      <c r="OX155" s="192"/>
      <c r="OY155" s="192"/>
      <c r="OZ155" s="192"/>
      <c r="PA155" s="261"/>
      <c r="PB155" s="192"/>
      <c r="PC155" s="305"/>
      <c r="PD155" s="265"/>
      <c r="PE155" s="192"/>
      <c r="PF155" s="192"/>
      <c r="PG155" s="192"/>
      <c r="PH155" s="192"/>
      <c r="PI155" s="294"/>
      <c r="PJ155" s="294"/>
      <c r="PK155" s="192"/>
      <c r="PL155" s="192"/>
      <c r="PM155" s="192"/>
      <c r="PN155" s="192"/>
      <c r="PO155" s="192"/>
      <c r="PP155" s="192"/>
      <c r="PQ155" s="192"/>
      <c r="PR155" s="192"/>
      <c r="PS155" s="192"/>
      <c r="PT155" s="192"/>
      <c r="PU155" s="192"/>
      <c r="PV155" s="300"/>
      <c r="QA155" s="193"/>
      <c r="QB155" s="192"/>
      <c r="QC155" s="192"/>
      <c r="QD155" s="192"/>
      <c r="QF155" s="193"/>
      <c r="QH155" s="193"/>
      <c r="QU155" s="192"/>
    </row>
    <row r="156" spans="1:463" s="22" customFormat="1" ht="14" x14ac:dyDescent="0.3">
      <c r="A156" s="456"/>
      <c r="G156" s="276"/>
      <c r="CN156" s="40"/>
      <c r="CO156" s="222"/>
      <c r="CQ156" s="222"/>
      <c r="CT156" s="222"/>
      <c r="FV156" s="193"/>
      <c r="FW156" s="193"/>
      <c r="FX156" s="193"/>
      <c r="FY156" s="193"/>
      <c r="FZ156" s="193"/>
      <c r="GA156" s="193"/>
      <c r="GB156" s="193"/>
      <c r="GC156" s="193"/>
      <c r="GD156" s="193"/>
      <c r="GE156" s="193"/>
      <c r="GF156" s="193"/>
      <c r="GG156" s="195"/>
      <c r="GH156" s="195"/>
      <c r="GI156" s="193"/>
      <c r="GJ156" s="195"/>
      <c r="GK156" s="195"/>
      <c r="GL156" s="193"/>
      <c r="GM156" s="194"/>
      <c r="GN156" s="194"/>
      <c r="GO156" s="194"/>
      <c r="GP156" s="194"/>
      <c r="GQ156" s="194"/>
      <c r="GR156" s="194"/>
      <c r="GS156" s="194"/>
      <c r="GT156" s="194"/>
      <c r="GU156" s="192"/>
      <c r="GV156" s="192"/>
      <c r="GW156" s="192"/>
      <c r="GX156" s="192"/>
      <c r="GY156" s="198"/>
      <c r="HE156" s="198"/>
      <c r="HK156" s="199"/>
      <c r="HR156" s="192"/>
      <c r="HS156" s="192"/>
      <c r="HT156" s="192"/>
      <c r="HU156" s="192"/>
      <c r="HV156" s="192"/>
      <c r="HW156" s="192"/>
      <c r="HX156" s="192"/>
      <c r="HY156" s="192"/>
      <c r="HZ156" s="192"/>
      <c r="IA156" s="192"/>
      <c r="IB156" s="192"/>
      <c r="IC156" s="192"/>
      <c r="ID156" s="192"/>
      <c r="IE156" s="192"/>
      <c r="IF156" s="192"/>
      <c r="IG156" s="192"/>
      <c r="IH156" s="192"/>
      <c r="II156" s="192"/>
      <c r="IJ156" s="192"/>
      <c r="IK156" s="192"/>
      <c r="IL156" s="192"/>
      <c r="IM156" s="192"/>
      <c r="IN156" s="192"/>
      <c r="IO156" s="192"/>
      <c r="IP156" s="192"/>
      <c r="IQ156" s="192"/>
      <c r="IR156" s="192"/>
      <c r="IS156" s="192"/>
      <c r="IT156" s="192"/>
      <c r="IU156" s="192"/>
      <c r="IV156" s="192"/>
      <c r="IW156" s="192"/>
      <c r="IX156" s="192"/>
      <c r="IY156" s="192"/>
      <c r="IZ156" s="192"/>
      <c r="JA156" s="192"/>
      <c r="JB156" s="192"/>
      <c r="JC156" s="192"/>
      <c r="JD156" s="192"/>
      <c r="JE156" s="192"/>
      <c r="JF156" s="192"/>
      <c r="JG156" s="192"/>
      <c r="JH156" s="192"/>
      <c r="JI156" s="192"/>
      <c r="JJ156" s="192"/>
      <c r="JK156" s="192"/>
      <c r="JL156" s="192"/>
      <c r="JM156" s="192"/>
      <c r="JN156" s="192"/>
      <c r="JO156" s="192"/>
      <c r="JP156" s="192"/>
      <c r="JQ156" s="192"/>
      <c r="JR156" s="192"/>
      <c r="JS156" s="192"/>
      <c r="JT156" s="192"/>
      <c r="JU156" s="192"/>
      <c r="JV156" s="192"/>
      <c r="JW156" s="192"/>
      <c r="JX156" s="192"/>
      <c r="JY156" s="192"/>
      <c r="JZ156" s="192"/>
      <c r="KA156" s="192"/>
      <c r="KB156" s="192"/>
      <c r="KC156" s="192"/>
      <c r="KD156" s="192"/>
      <c r="KE156" s="192"/>
      <c r="KF156" s="192"/>
      <c r="KG156" s="192"/>
      <c r="KH156" s="192"/>
      <c r="KI156" s="192"/>
      <c r="KJ156" s="192"/>
      <c r="KK156" s="192"/>
      <c r="KL156" s="192"/>
      <c r="KM156" s="192"/>
      <c r="KN156" s="192"/>
      <c r="KO156" s="192"/>
      <c r="KP156" s="192"/>
      <c r="KQ156" s="192"/>
      <c r="KR156" s="192"/>
      <c r="KS156" s="192"/>
      <c r="KT156" s="192"/>
      <c r="KU156" s="192"/>
      <c r="KV156" s="192"/>
      <c r="KW156" s="192"/>
      <c r="KX156" s="192"/>
      <c r="KY156" s="192"/>
      <c r="KZ156" s="192"/>
      <c r="LA156" s="192"/>
      <c r="LB156" s="192"/>
      <c r="LC156" s="192"/>
      <c r="LD156" s="192"/>
      <c r="LE156" s="192"/>
      <c r="LF156" s="192"/>
      <c r="LG156" s="192"/>
      <c r="LH156" s="192"/>
      <c r="LI156" s="192"/>
      <c r="LJ156" s="192"/>
      <c r="LK156" s="192"/>
      <c r="LL156" s="192"/>
      <c r="LM156" s="192"/>
      <c r="LN156" s="192"/>
      <c r="LO156" s="192"/>
      <c r="LP156" s="192"/>
      <c r="LQ156" s="192"/>
      <c r="LR156" s="192"/>
      <c r="LS156" s="192"/>
      <c r="LT156" s="192"/>
      <c r="LU156" s="192"/>
      <c r="LV156" s="192"/>
      <c r="LW156" s="192"/>
      <c r="LX156" s="192"/>
      <c r="LY156" s="192"/>
      <c r="LZ156" s="192"/>
      <c r="MA156" s="192"/>
      <c r="MB156" s="192"/>
      <c r="MC156" s="192"/>
      <c r="MD156" s="192"/>
      <c r="ME156" s="192"/>
      <c r="MF156" s="192"/>
      <c r="MG156" s="192"/>
      <c r="MH156" s="192"/>
      <c r="MI156" s="192"/>
      <c r="MJ156" s="192"/>
      <c r="MK156" s="192"/>
      <c r="ML156" s="192"/>
      <c r="MM156" s="192"/>
      <c r="MN156" s="192"/>
      <c r="MO156" s="192"/>
      <c r="MP156" s="81"/>
      <c r="MQ156" s="81"/>
      <c r="MR156" s="81"/>
      <c r="MS156" s="81"/>
      <c r="MT156" s="81"/>
      <c r="MU156" s="81"/>
      <c r="MV156" s="81"/>
      <c r="MW156" s="81"/>
      <c r="MX156" s="81"/>
      <c r="MY156" s="269"/>
      <c r="MZ156" s="81"/>
      <c r="NA156" s="81"/>
      <c r="NB156" s="200"/>
      <c r="NC156" s="200"/>
      <c r="ND156" s="200"/>
      <c r="NE156" s="200"/>
      <c r="NF156" s="201"/>
      <c r="NG156" s="201"/>
      <c r="NH156" s="201"/>
      <c r="NI156" s="201"/>
      <c r="NJ156" s="201"/>
      <c r="NK156" s="201"/>
      <c r="NL156" s="201"/>
      <c r="NM156" s="201"/>
      <c r="OJ156" s="196"/>
      <c r="OK156" s="194"/>
      <c r="OL156" s="193"/>
      <c r="OM156" s="328"/>
      <c r="ON156" s="194"/>
      <c r="OO156" s="192"/>
      <c r="OP156" s="289"/>
      <c r="OQ156" s="192"/>
      <c r="OR156" s="261"/>
      <c r="OS156" s="196"/>
      <c r="OT156" s="194"/>
      <c r="OU156" s="193"/>
      <c r="OV156" s="328"/>
      <c r="OW156" s="194"/>
      <c r="OX156" s="192"/>
      <c r="OY156" s="192"/>
      <c r="OZ156" s="192"/>
      <c r="PA156" s="261"/>
      <c r="PB156" s="192"/>
      <c r="PC156" s="305"/>
      <c r="PD156" s="265"/>
      <c r="PE156" s="192"/>
      <c r="PF156" s="192"/>
      <c r="PG156" s="192"/>
      <c r="PH156" s="192"/>
      <c r="PI156" s="294"/>
      <c r="PJ156" s="294"/>
      <c r="PK156" s="192"/>
      <c r="PL156" s="192"/>
      <c r="PM156" s="192"/>
      <c r="PN156" s="192"/>
      <c r="PO156" s="192"/>
      <c r="PP156" s="192"/>
      <c r="PQ156" s="192"/>
      <c r="PR156" s="192"/>
      <c r="PS156" s="192"/>
      <c r="PT156" s="192"/>
      <c r="PU156" s="192"/>
      <c r="PV156" s="300"/>
      <c r="QA156" s="193"/>
      <c r="QB156" s="192"/>
      <c r="QC156" s="192"/>
      <c r="QD156" s="192"/>
      <c r="QF156" s="193"/>
      <c r="QH156" s="193"/>
      <c r="QU156" s="192"/>
    </row>
    <row r="157" spans="1:463" s="22" customFormat="1" ht="14" x14ac:dyDescent="0.3">
      <c r="A157" s="456"/>
      <c r="G157" s="276"/>
      <c r="CN157" s="40"/>
      <c r="CO157" s="222"/>
      <c r="CQ157" s="222"/>
      <c r="CT157" s="222"/>
      <c r="FV157" s="193"/>
      <c r="FW157" s="193"/>
      <c r="FX157" s="193"/>
      <c r="FY157" s="193"/>
      <c r="FZ157" s="193"/>
      <c r="GA157" s="193"/>
      <c r="GB157" s="193"/>
      <c r="GC157" s="193"/>
      <c r="GD157" s="193"/>
      <c r="GE157" s="193"/>
      <c r="GF157" s="193"/>
      <c r="GG157" s="195"/>
      <c r="GH157" s="195"/>
      <c r="GI157" s="193"/>
      <c r="GJ157" s="195"/>
      <c r="GK157" s="195"/>
      <c r="GL157" s="193"/>
      <c r="GM157" s="194"/>
      <c r="GN157" s="194"/>
      <c r="GO157" s="194"/>
      <c r="GP157" s="194"/>
      <c r="GQ157" s="194"/>
      <c r="GR157" s="194"/>
      <c r="GS157" s="194"/>
      <c r="GT157" s="194"/>
      <c r="GU157" s="192"/>
      <c r="GV157" s="192"/>
      <c r="GW157" s="192"/>
      <c r="GX157" s="192"/>
      <c r="GY157" s="198"/>
      <c r="HE157" s="198"/>
      <c r="HK157" s="199"/>
      <c r="HR157" s="192"/>
      <c r="HS157" s="192"/>
      <c r="HT157" s="192"/>
      <c r="HU157" s="192"/>
      <c r="HV157" s="192"/>
      <c r="HW157" s="192"/>
      <c r="HX157" s="192"/>
      <c r="HY157" s="192"/>
      <c r="HZ157" s="192"/>
      <c r="IA157" s="192"/>
      <c r="IB157" s="192"/>
      <c r="IC157" s="192"/>
      <c r="ID157" s="192"/>
      <c r="IE157" s="192"/>
      <c r="IF157" s="192"/>
      <c r="IG157" s="192"/>
      <c r="IH157" s="192"/>
      <c r="II157" s="192"/>
      <c r="IJ157" s="192"/>
      <c r="IK157" s="192"/>
      <c r="IL157" s="192"/>
      <c r="IM157" s="192"/>
      <c r="IN157" s="192"/>
      <c r="IO157" s="192"/>
      <c r="IP157" s="192"/>
      <c r="IQ157" s="192"/>
      <c r="IR157" s="192"/>
      <c r="IS157" s="192"/>
      <c r="IT157" s="192"/>
      <c r="IU157" s="192"/>
      <c r="IV157" s="192"/>
      <c r="IW157" s="192"/>
      <c r="IX157" s="192"/>
      <c r="IY157" s="192"/>
      <c r="IZ157" s="192"/>
      <c r="JA157" s="192"/>
      <c r="JB157" s="192"/>
      <c r="JC157" s="192"/>
      <c r="JD157" s="192"/>
      <c r="JE157" s="192"/>
      <c r="JF157" s="192"/>
      <c r="JG157" s="192"/>
      <c r="JH157" s="192"/>
      <c r="JI157" s="192"/>
      <c r="JJ157" s="192"/>
      <c r="JK157" s="192"/>
      <c r="JL157" s="192"/>
      <c r="JM157" s="192"/>
      <c r="JN157" s="192"/>
      <c r="JO157" s="192"/>
      <c r="JP157" s="192"/>
      <c r="JQ157" s="192"/>
      <c r="JR157" s="192"/>
      <c r="JS157" s="192"/>
      <c r="JT157" s="192"/>
      <c r="JU157" s="192"/>
      <c r="JV157" s="192"/>
      <c r="JW157" s="192"/>
      <c r="JX157" s="192"/>
      <c r="JY157" s="192"/>
      <c r="JZ157" s="192"/>
      <c r="KA157" s="192"/>
      <c r="KB157" s="192"/>
      <c r="KC157" s="192"/>
      <c r="KD157" s="192"/>
      <c r="KE157" s="192"/>
      <c r="KF157" s="192"/>
      <c r="KG157" s="192"/>
      <c r="KH157" s="192"/>
      <c r="KI157" s="192"/>
      <c r="KJ157" s="192"/>
      <c r="KK157" s="192"/>
      <c r="KL157" s="192"/>
      <c r="KM157" s="192"/>
      <c r="KN157" s="192"/>
      <c r="KO157" s="192"/>
      <c r="KP157" s="192"/>
      <c r="KQ157" s="192"/>
      <c r="KR157" s="192"/>
      <c r="KS157" s="192"/>
      <c r="KT157" s="192"/>
      <c r="KU157" s="192"/>
      <c r="KV157" s="192"/>
      <c r="KW157" s="192"/>
      <c r="KX157" s="192"/>
      <c r="KY157" s="192"/>
      <c r="KZ157" s="192"/>
      <c r="LA157" s="192"/>
      <c r="LB157" s="192"/>
      <c r="LC157" s="192"/>
      <c r="LD157" s="192"/>
      <c r="LE157" s="192"/>
      <c r="LF157" s="192"/>
      <c r="LG157" s="192"/>
      <c r="LH157" s="192"/>
      <c r="LI157" s="192"/>
      <c r="LJ157" s="192"/>
      <c r="LK157" s="192"/>
      <c r="LL157" s="192"/>
      <c r="LM157" s="192"/>
      <c r="LN157" s="192"/>
      <c r="LO157" s="192"/>
      <c r="LP157" s="192"/>
      <c r="LQ157" s="192"/>
      <c r="LR157" s="192"/>
      <c r="LS157" s="192"/>
      <c r="LT157" s="192"/>
      <c r="LU157" s="192"/>
      <c r="LV157" s="192"/>
      <c r="LW157" s="192"/>
      <c r="LX157" s="192"/>
      <c r="LY157" s="192"/>
      <c r="LZ157" s="192"/>
      <c r="MA157" s="192"/>
      <c r="MB157" s="192"/>
      <c r="MC157" s="192"/>
      <c r="MD157" s="192"/>
      <c r="ME157" s="192"/>
      <c r="MF157" s="192"/>
      <c r="MG157" s="192"/>
      <c r="MH157" s="192"/>
      <c r="MI157" s="192"/>
      <c r="MJ157" s="192"/>
      <c r="MK157" s="192"/>
      <c r="ML157" s="192"/>
      <c r="MM157" s="192"/>
      <c r="MN157" s="192"/>
      <c r="MO157" s="192"/>
      <c r="MP157" s="81"/>
      <c r="MQ157" s="81"/>
      <c r="MR157" s="81"/>
      <c r="MS157" s="81"/>
      <c r="MT157" s="81"/>
      <c r="MU157" s="81"/>
      <c r="MV157" s="81"/>
      <c r="MW157" s="81"/>
      <c r="MX157" s="81"/>
      <c r="MY157" s="269"/>
      <c r="MZ157" s="81"/>
      <c r="NA157" s="81"/>
      <c r="NB157" s="200"/>
      <c r="NC157" s="200"/>
      <c r="ND157" s="200"/>
      <c r="NE157" s="200"/>
      <c r="NF157" s="201"/>
      <c r="NG157" s="201"/>
      <c r="NH157" s="201"/>
      <c r="NI157" s="201"/>
      <c r="NJ157" s="201"/>
      <c r="NK157" s="201"/>
      <c r="NL157" s="201"/>
      <c r="NM157" s="201"/>
      <c r="OJ157" s="196"/>
      <c r="OK157" s="194"/>
      <c r="OL157" s="193"/>
      <c r="OM157" s="328"/>
      <c r="ON157" s="194"/>
      <c r="OO157" s="192"/>
      <c r="OP157" s="289"/>
      <c r="OQ157" s="192"/>
      <c r="OR157" s="261"/>
      <c r="OS157" s="196"/>
      <c r="OT157" s="194"/>
      <c r="OU157" s="193"/>
      <c r="OV157" s="328"/>
      <c r="OW157" s="194"/>
      <c r="OX157" s="192"/>
      <c r="OY157" s="192"/>
      <c r="OZ157" s="192"/>
      <c r="PA157" s="261"/>
      <c r="PB157" s="192"/>
      <c r="PC157" s="305"/>
      <c r="PD157" s="265"/>
      <c r="PE157" s="192"/>
      <c r="PF157" s="192"/>
      <c r="PG157" s="192"/>
      <c r="PH157" s="192"/>
      <c r="PI157" s="294"/>
      <c r="PJ157" s="294"/>
      <c r="PK157" s="192"/>
      <c r="PL157" s="192"/>
      <c r="PM157" s="192"/>
      <c r="PN157" s="192"/>
      <c r="PO157" s="192"/>
      <c r="PP157" s="192"/>
      <c r="PQ157" s="192"/>
      <c r="PR157" s="192"/>
      <c r="PS157" s="192"/>
      <c r="PT157" s="192"/>
      <c r="PU157" s="192"/>
      <c r="PV157" s="300"/>
      <c r="QA157" s="193"/>
      <c r="QB157" s="192"/>
      <c r="QC157" s="192"/>
      <c r="QD157" s="192"/>
      <c r="QF157" s="193"/>
      <c r="QH157" s="193"/>
      <c r="QU157" s="192"/>
    </row>
    <row r="158" spans="1:463" s="22" customFormat="1" ht="14" x14ac:dyDescent="0.3">
      <c r="A158" s="456"/>
      <c r="G158" s="276"/>
      <c r="CN158" s="40"/>
      <c r="CO158" s="222"/>
      <c r="CQ158" s="222"/>
      <c r="CT158" s="222"/>
      <c r="FV158" s="193"/>
      <c r="FW158" s="193"/>
      <c r="FX158" s="193"/>
      <c r="FY158" s="193"/>
      <c r="FZ158" s="193"/>
      <c r="GA158" s="193"/>
      <c r="GB158" s="193"/>
      <c r="GC158" s="193"/>
      <c r="GD158" s="193"/>
      <c r="GE158" s="193"/>
      <c r="GF158" s="193"/>
      <c r="GG158" s="195"/>
      <c r="GH158" s="195"/>
      <c r="GI158" s="193"/>
      <c r="GJ158" s="195"/>
      <c r="GK158" s="195"/>
      <c r="GL158" s="193"/>
      <c r="GM158" s="194"/>
      <c r="GN158" s="194"/>
      <c r="GO158" s="194"/>
      <c r="GP158" s="194"/>
      <c r="GQ158" s="194"/>
      <c r="GR158" s="194"/>
      <c r="GS158" s="194"/>
      <c r="GT158" s="194"/>
      <c r="GU158" s="192"/>
      <c r="GV158" s="192"/>
      <c r="GW158" s="192"/>
      <c r="GX158" s="192"/>
      <c r="GY158" s="198"/>
      <c r="HE158" s="198"/>
      <c r="HK158" s="199"/>
      <c r="HR158" s="192"/>
      <c r="HS158" s="192"/>
      <c r="HT158" s="192"/>
      <c r="HU158" s="192"/>
      <c r="HV158" s="192"/>
      <c r="HW158" s="192"/>
      <c r="HX158" s="192"/>
      <c r="HY158" s="192"/>
      <c r="HZ158" s="192"/>
      <c r="IA158" s="192"/>
      <c r="IB158" s="192"/>
      <c r="IC158" s="192"/>
      <c r="ID158" s="192"/>
      <c r="IE158" s="192"/>
      <c r="IF158" s="192"/>
      <c r="IG158" s="192"/>
      <c r="IH158" s="192"/>
      <c r="II158" s="192"/>
      <c r="IJ158" s="192"/>
      <c r="IK158" s="192"/>
      <c r="IL158" s="192"/>
      <c r="IM158" s="192"/>
      <c r="IN158" s="192"/>
      <c r="IO158" s="192"/>
      <c r="IP158" s="192"/>
      <c r="IQ158" s="192"/>
      <c r="IR158" s="192"/>
      <c r="IS158" s="192"/>
      <c r="IT158" s="192"/>
      <c r="IU158" s="192"/>
      <c r="IV158" s="192"/>
      <c r="IW158" s="192"/>
      <c r="IX158" s="192"/>
      <c r="IY158" s="192"/>
      <c r="IZ158" s="192"/>
      <c r="JA158" s="192"/>
      <c r="JB158" s="192"/>
      <c r="JC158" s="192"/>
      <c r="JD158" s="192"/>
      <c r="JE158" s="192"/>
      <c r="JF158" s="192"/>
      <c r="JG158" s="192"/>
      <c r="JH158" s="192"/>
      <c r="JI158" s="192"/>
      <c r="JJ158" s="192"/>
      <c r="JK158" s="192"/>
      <c r="JL158" s="192"/>
      <c r="JM158" s="192"/>
      <c r="JN158" s="192"/>
      <c r="JO158" s="192"/>
      <c r="JP158" s="192"/>
      <c r="JQ158" s="192"/>
      <c r="JR158" s="192"/>
      <c r="JS158" s="192"/>
      <c r="JT158" s="192"/>
      <c r="JU158" s="192"/>
      <c r="JV158" s="192"/>
      <c r="JW158" s="192"/>
      <c r="JX158" s="192"/>
      <c r="JY158" s="192"/>
      <c r="JZ158" s="192"/>
      <c r="KA158" s="192"/>
      <c r="KB158" s="192"/>
      <c r="KC158" s="192"/>
      <c r="KD158" s="192"/>
      <c r="KE158" s="192"/>
      <c r="KF158" s="192"/>
      <c r="KG158" s="192"/>
      <c r="KH158" s="192"/>
      <c r="KI158" s="192"/>
      <c r="KJ158" s="192"/>
      <c r="KK158" s="192"/>
      <c r="KL158" s="192"/>
      <c r="KM158" s="192"/>
      <c r="KN158" s="192"/>
      <c r="KO158" s="192"/>
      <c r="KP158" s="192"/>
      <c r="KQ158" s="192"/>
      <c r="KR158" s="192"/>
      <c r="KS158" s="192"/>
      <c r="KT158" s="192"/>
      <c r="KU158" s="192"/>
      <c r="KV158" s="192"/>
      <c r="KW158" s="192"/>
      <c r="KX158" s="192"/>
      <c r="KY158" s="192"/>
      <c r="KZ158" s="192"/>
      <c r="LA158" s="192"/>
      <c r="LB158" s="192"/>
      <c r="LC158" s="192"/>
      <c r="LD158" s="192"/>
      <c r="LE158" s="192"/>
      <c r="LF158" s="192"/>
      <c r="LG158" s="192"/>
      <c r="LH158" s="192"/>
      <c r="LI158" s="192"/>
      <c r="LJ158" s="192"/>
      <c r="LK158" s="192"/>
      <c r="LL158" s="192"/>
      <c r="LM158" s="192"/>
      <c r="LN158" s="192"/>
      <c r="LO158" s="192"/>
      <c r="LP158" s="192"/>
      <c r="LQ158" s="192"/>
      <c r="LR158" s="192"/>
      <c r="LS158" s="192"/>
      <c r="LT158" s="192"/>
      <c r="LU158" s="192"/>
      <c r="LV158" s="192"/>
      <c r="LW158" s="192"/>
      <c r="LX158" s="192"/>
      <c r="LY158" s="192"/>
      <c r="LZ158" s="192"/>
      <c r="MA158" s="192"/>
      <c r="MB158" s="192"/>
      <c r="MC158" s="192"/>
      <c r="MD158" s="192"/>
      <c r="ME158" s="192"/>
      <c r="MF158" s="192"/>
      <c r="MG158" s="192"/>
      <c r="MH158" s="192"/>
      <c r="MI158" s="192"/>
      <c r="MJ158" s="192"/>
      <c r="MK158" s="192"/>
      <c r="ML158" s="192"/>
      <c r="MM158" s="192"/>
      <c r="MN158" s="192"/>
      <c r="MO158" s="192"/>
      <c r="MP158" s="81"/>
      <c r="MQ158" s="81"/>
      <c r="MR158" s="81"/>
      <c r="MS158" s="81"/>
      <c r="MT158" s="81"/>
      <c r="MU158" s="81"/>
      <c r="MV158" s="81"/>
      <c r="MW158" s="81"/>
      <c r="MX158" s="81"/>
      <c r="MY158" s="269"/>
      <c r="MZ158" s="81"/>
      <c r="NA158" s="81"/>
      <c r="NB158" s="200"/>
      <c r="NC158" s="200"/>
      <c r="ND158" s="200"/>
      <c r="NE158" s="200"/>
      <c r="NF158" s="201"/>
      <c r="NG158" s="201"/>
      <c r="NH158" s="201"/>
      <c r="NI158" s="201"/>
      <c r="NJ158" s="201"/>
      <c r="NK158" s="201"/>
      <c r="NL158" s="201"/>
      <c r="NM158" s="201"/>
      <c r="OJ158" s="196"/>
      <c r="OK158" s="194"/>
      <c r="OL158" s="193"/>
      <c r="OM158" s="328"/>
      <c r="ON158" s="194"/>
      <c r="OO158" s="192"/>
      <c r="OP158" s="289"/>
      <c r="OQ158" s="192"/>
      <c r="OR158" s="261"/>
      <c r="OS158" s="196"/>
      <c r="OT158" s="194"/>
      <c r="OU158" s="193"/>
      <c r="OV158" s="328"/>
      <c r="OW158" s="194"/>
      <c r="OX158" s="192"/>
      <c r="OY158" s="192"/>
      <c r="OZ158" s="192"/>
      <c r="PA158" s="261"/>
      <c r="PB158" s="192"/>
      <c r="PC158" s="305"/>
      <c r="PD158" s="265"/>
      <c r="PE158" s="192"/>
      <c r="PF158" s="192"/>
      <c r="PG158" s="192"/>
      <c r="PH158" s="192"/>
      <c r="PI158" s="294"/>
      <c r="PJ158" s="294"/>
      <c r="PK158" s="192"/>
      <c r="PL158" s="192"/>
      <c r="PM158" s="192"/>
      <c r="PN158" s="192"/>
      <c r="PO158" s="192"/>
      <c r="PP158" s="192"/>
      <c r="PQ158" s="192"/>
      <c r="PR158" s="192"/>
      <c r="PS158" s="192"/>
      <c r="PT158" s="192"/>
      <c r="PU158" s="192"/>
      <c r="PV158" s="300"/>
      <c r="QA158" s="193"/>
      <c r="QB158" s="192"/>
      <c r="QC158" s="192"/>
      <c r="QD158" s="192"/>
      <c r="QF158" s="193"/>
      <c r="QH158" s="193"/>
      <c r="QU158" s="192"/>
    </row>
    <row r="159" spans="1:463" s="22" customFormat="1" ht="14" x14ac:dyDescent="0.3">
      <c r="A159" s="456"/>
      <c r="G159" s="276"/>
      <c r="CN159" s="40"/>
      <c r="CO159" s="222"/>
      <c r="CQ159" s="222"/>
      <c r="CT159" s="222"/>
      <c r="FV159" s="193"/>
      <c r="FW159" s="193"/>
      <c r="FX159" s="193"/>
      <c r="FY159" s="193"/>
      <c r="FZ159" s="193"/>
      <c r="GA159" s="193"/>
      <c r="GB159" s="193"/>
      <c r="GC159" s="193"/>
      <c r="GD159" s="193"/>
      <c r="GE159" s="193"/>
      <c r="GF159" s="193"/>
      <c r="GG159" s="195"/>
      <c r="GH159" s="195"/>
      <c r="GI159" s="193"/>
      <c r="GJ159" s="195"/>
      <c r="GK159" s="195"/>
      <c r="GL159" s="193"/>
      <c r="GM159" s="194"/>
      <c r="GN159" s="194"/>
      <c r="GO159" s="194"/>
      <c r="GP159" s="194"/>
      <c r="GQ159" s="194"/>
      <c r="GR159" s="194"/>
      <c r="GS159" s="194"/>
      <c r="GT159" s="194"/>
      <c r="GU159" s="192"/>
      <c r="GV159" s="192"/>
      <c r="GW159" s="192"/>
      <c r="GX159" s="192"/>
      <c r="GY159" s="198"/>
      <c r="HE159" s="198"/>
      <c r="HK159" s="199"/>
      <c r="HR159" s="192"/>
      <c r="HS159" s="192"/>
      <c r="HT159" s="192"/>
      <c r="HU159" s="192"/>
      <c r="HV159" s="192"/>
      <c r="HW159" s="192"/>
      <c r="HX159" s="192"/>
      <c r="HY159" s="192"/>
      <c r="HZ159" s="192"/>
      <c r="IA159" s="192"/>
      <c r="IB159" s="192"/>
      <c r="IC159" s="192"/>
      <c r="ID159" s="192"/>
      <c r="IE159" s="192"/>
      <c r="IF159" s="192"/>
      <c r="IG159" s="192"/>
      <c r="IH159" s="192"/>
      <c r="II159" s="192"/>
      <c r="IJ159" s="192"/>
      <c r="IK159" s="192"/>
      <c r="IL159" s="192"/>
      <c r="IM159" s="192"/>
      <c r="IN159" s="192"/>
      <c r="IO159" s="192"/>
      <c r="IP159" s="192"/>
      <c r="IQ159" s="192"/>
      <c r="IR159" s="192"/>
      <c r="IS159" s="192"/>
      <c r="IT159" s="192"/>
      <c r="IU159" s="192"/>
      <c r="IV159" s="192"/>
      <c r="IW159" s="192"/>
      <c r="IX159" s="192"/>
      <c r="IY159" s="192"/>
      <c r="IZ159" s="192"/>
      <c r="JA159" s="192"/>
      <c r="JB159" s="192"/>
      <c r="JC159" s="192"/>
      <c r="JD159" s="192"/>
      <c r="JE159" s="192"/>
      <c r="JF159" s="192"/>
      <c r="JG159" s="192"/>
      <c r="JH159" s="192"/>
      <c r="JI159" s="192"/>
      <c r="JJ159" s="192"/>
      <c r="JK159" s="192"/>
      <c r="JL159" s="192"/>
      <c r="JM159" s="192"/>
      <c r="JN159" s="192"/>
      <c r="JO159" s="192"/>
      <c r="JP159" s="192"/>
      <c r="JQ159" s="192"/>
      <c r="JR159" s="192"/>
      <c r="JS159" s="192"/>
      <c r="JT159" s="192"/>
      <c r="JU159" s="192"/>
      <c r="JV159" s="192"/>
      <c r="JW159" s="192"/>
      <c r="JX159" s="192"/>
      <c r="JY159" s="192"/>
      <c r="JZ159" s="192"/>
      <c r="KA159" s="192"/>
      <c r="KB159" s="192"/>
      <c r="KC159" s="192"/>
      <c r="KD159" s="192"/>
      <c r="KE159" s="192"/>
      <c r="KF159" s="192"/>
      <c r="KG159" s="192"/>
      <c r="KH159" s="192"/>
      <c r="KI159" s="192"/>
      <c r="KJ159" s="192"/>
      <c r="KK159" s="192"/>
      <c r="KL159" s="192"/>
      <c r="KM159" s="192"/>
      <c r="KN159" s="192"/>
      <c r="KO159" s="192"/>
      <c r="KP159" s="192"/>
      <c r="KQ159" s="192"/>
      <c r="KR159" s="192"/>
      <c r="KS159" s="192"/>
      <c r="KT159" s="192"/>
      <c r="KU159" s="192"/>
      <c r="KV159" s="192"/>
      <c r="KW159" s="192"/>
      <c r="KX159" s="192"/>
      <c r="KY159" s="192"/>
      <c r="KZ159" s="192"/>
      <c r="LA159" s="192"/>
      <c r="LB159" s="192"/>
      <c r="LC159" s="192"/>
      <c r="LD159" s="192"/>
      <c r="LE159" s="192"/>
      <c r="LF159" s="192"/>
      <c r="LG159" s="192"/>
      <c r="LH159" s="192"/>
      <c r="LI159" s="192"/>
      <c r="LJ159" s="192"/>
      <c r="LK159" s="192"/>
      <c r="LL159" s="192"/>
      <c r="LM159" s="192"/>
      <c r="LN159" s="192"/>
      <c r="LO159" s="192"/>
      <c r="LP159" s="192"/>
      <c r="LQ159" s="192"/>
      <c r="LR159" s="192"/>
      <c r="LS159" s="192"/>
      <c r="LT159" s="192"/>
      <c r="LU159" s="192"/>
      <c r="LV159" s="192"/>
      <c r="LW159" s="192"/>
      <c r="LX159" s="192"/>
      <c r="LY159" s="192"/>
      <c r="LZ159" s="192"/>
      <c r="MA159" s="192"/>
      <c r="MB159" s="192"/>
      <c r="MC159" s="192"/>
      <c r="MD159" s="192"/>
      <c r="ME159" s="192"/>
      <c r="MF159" s="192"/>
      <c r="MG159" s="192"/>
      <c r="MH159" s="192"/>
      <c r="MI159" s="192"/>
      <c r="MJ159" s="192"/>
      <c r="MK159" s="192"/>
      <c r="ML159" s="192"/>
      <c r="MM159" s="192"/>
      <c r="MN159" s="192"/>
      <c r="MO159" s="192"/>
      <c r="MP159" s="81"/>
      <c r="MQ159" s="81"/>
      <c r="MR159" s="81"/>
      <c r="MS159" s="81"/>
      <c r="MT159" s="81"/>
      <c r="MU159" s="81"/>
      <c r="MV159" s="81"/>
      <c r="MW159" s="81"/>
      <c r="MX159" s="81"/>
      <c r="MY159" s="269"/>
      <c r="MZ159" s="81"/>
      <c r="NA159" s="81"/>
      <c r="NB159" s="200"/>
      <c r="NC159" s="200"/>
      <c r="ND159" s="200"/>
      <c r="NE159" s="200"/>
      <c r="NF159" s="201"/>
      <c r="NG159" s="201"/>
      <c r="NH159" s="201"/>
      <c r="NI159" s="201"/>
      <c r="NJ159" s="201"/>
      <c r="NK159" s="201"/>
      <c r="NL159" s="201"/>
      <c r="NM159" s="201"/>
      <c r="OJ159" s="196"/>
      <c r="OK159" s="194"/>
      <c r="OL159" s="193"/>
      <c r="OM159" s="328"/>
      <c r="ON159" s="194"/>
      <c r="OO159" s="192"/>
      <c r="OP159" s="289"/>
      <c r="OQ159" s="192"/>
      <c r="OR159" s="261"/>
      <c r="OS159" s="196"/>
      <c r="OT159" s="194"/>
      <c r="OU159" s="193"/>
      <c r="OV159" s="328"/>
      <c r="OW159" s="194"/>
      <c r="OX159" s="192"/>
      <c r="OY159" s="192"/>
      <c r="OZ159" s="192"/>
      <c r="PA159" s="261"/>
      <c r="PB159" s="192"/>
      <c r="PC159" s="305"/>
      <c r="PD159" s="265"/>
      <c r="PE159" s="192"/>
      <c r="PF159" s="192"/>
      <c r="PG159" s="192"/>
      <c r="PH159" s="192"/>
      <c r="PI159" s="294"/>
      <c r="PJ159" s="294"/>
      <c r="PK159" s="192"/>
      <c r="PL159" s="192"/>
      <c r="PM159" s="192"/>
      <c r="PN159" s="192"/>
      <c r="PO159" s="192"/>
      <c r="PP159" s="192"/>
      <c r="PQ159" s="192"/>
      <c r="PR159" s="192"/>
      <c r="PS159" s="192"/>
      <c r="PT159" s="192"/>
      <c r="PU159" s="192"/>
      <c r="PV159" s="300"/>
      <c r="QA159" s="193"/>
      <c r="QB159" s="192"/>
      <c r="QC159" s="192"/>
      <c r="QD159" s="192"/>
      <c r="QF159" s="193"/>
      <c r="QH159" s="193"/>
      <c r="QU159" s="192"/>
    </row>
    <row r="160" spans="1:463" s="22" customFormat="1" ht="14" x14ac:dyDescent="0.3">
      <c r="A160" s="456"/>
      <c r="G160" s="276"/>
      <c r="CN160" s="40"/>
      <c r="CO160" s="222"/>
      <c r="CQ160" s="222"/>
      <c r="CT160" s="222"/>
      <c r="FV160" s="193"/>
      <c r="FW160" s="193"/>
      <c r="FX160" s="193"/>
      <c r="FY160" s="193"/>
      <c r="FZ160" s="193"/>
      <c r="GA160" s="193"/>
      <c r="GB160" s="193"/>
      <c r="GC160" s="193"/>
      <c r="GD160" s="193"/>
      <c r="GE160" s="193"/>
      <c r="GF160" s="193"/>
      <c r="GG160" s="195"/>
      <c r="GH160" s="195"/>
      <c r="GI160" s="193"/>
      <c r="GJ160" s="195"/>
      <c r="GK160" s="195"/>
      <c r="GL160" s="193"/>
      <c r="GM160" s="194"/>
      <c r="GN160" s="194"/>
      <c r="GO160" s="194"/>
      <c r="GP160" s="194"/>
      <c r="GQ160" s="194"/>
      <c r="GR160" s="194"/>
      <c r="GS160" s="194"/>
      <c r="GT160" s="194"/>
      <c r="GU160" s="192"/>
      <c r="GV160" s="192"/>
      <c r="GW160" s="192"/>
      <c r="GX160" s="192"/>
      <c r="GY160" s="198"/>
      <c r="HE160" s="198"/>
      <c r="HK160" s="199"/>
      <c r="HR160" s="192"/>
      <c r="HS160" s="192"/>
      <c r="HT160" s="192"/>
      <c r="HU160" s="192"/>
      <c r="HV160" s="192"/>
      <c r="HW160" s="192"/>
      <c r="HX160" s="192"/>
      <c r="HY160" s="192"/>
      <c r="HZ160" s="192"/>
      <c r="IA160" s="192"/>
      <c r="IB160" s="192"/>
      <c r="IC160" s="192"/>
      <c r="ID160" s="192"/>
      <c r="IE160" s="192"/>
      <c r="IF160" s="192"/>
      <c r="IG160" s="192"/>
      <c r="IH160" s="192"/>
      <c r="II160" s="192"/>
      <c r="IJ160" s="192"/>
      <c r="IK160" s="192"/>
      <c r="IL160" s="192"/>
      <c r="IM160" s="192"/>
      <c r="IN160" s="192"/>
      <c r="IO160" s="192"/>
      <c r="IP160" s="192"/>
      <c r="IQ160" s="192"/>
      <c r="IR160" s="192"/>
      <c r="IS160" s="192"/>
      <c r="IT160" s="192"/>
      <c r="IU160" s="192"/>
      <c r="IV160" s="192"/>
      <c r="IW160" s="192"/>
      <c r="IX160" s="192"/>
      <c r="IY160" s="192"/>
      <c r="IZ160" s="192"/>
      <c r="JA160" s="192"/>
      <c r="JB160" s="192"/>
      <c r="JC160" s="192"/>
      <c r="JD160" s="192"/>
      <c r="JE160" s="192"/>
      <c r="JF160" s="192"/>
      <c r="JG160" s="192"/>
      <c r="JH160" s="192"/>
      <c r="JI160" s="192"/>
      <c r="JJ160" s="192"/>
      <c r="JK160" s="192"/>
      <c r="JL160" s="192"/>
      <c r="JM160" s="192"/>
      <c r="JN160" s="192"/>
      <c r="JO160" s="192"/>
      <c r="JP160" s="192"/>
      <c r="JQ160" s="192"/>
      <c r="JR160" s="192"/>
      <c r="JS160" s="192"/>
      <c r="JT160" s="192"/>
      <c r="JU160" s="192"/>
      <c r="JV160" s="192"/>
      <c r="JW160" s="192"/>
      <c r="JX160" s="192"/>
      <c r="JY160" s="192"/>
      <c r="JZ160" s="192"/>
      <c r="KA160" s="192"/>
      <c r="KB160" s="192"/>
      <c r="KC160" s="192"/>
      <c r="KD160" s="192"/>
      <c r="KE160" s="192"/>
      <c r="KF160" s="192"/>
      <c r="KG160" s="192"/>
      <c r="KH160" s="192"/>
      <c r="KI160" s="192"/>
      <c r="KJ160" s="192"/>
      <c r="KK160" s="192"/>
      <c r="KL160" s="192"/>
      <c r="KM160" s="192"/>
      <c r="KN160" s="192"/>
      <c r="KO160" s="192"/>
      <c r="KP160" s="192"/>
      <c r="KQ160" s="192"/>
      <c r="KR160" s="192"/>
      <c r="KS160" s="192"/>
      <c r="KT160" s="192"/>
      <c r="KU160" s="192"/>
      <c r="KV160" s="192"/>
      <c r="KW160" s="192"/>
      <c r="KX160" s="192"/>
      <c r="KY160" s="192"/>
      <c r="KZ160" s="192"/>
      <c r="LA160" s="192"/>
      <c r="LB160" s="192"/>
      <c r="LC160" s="192"/>
      <c r="LD160" s="192"/>
      <c r="LE160" s="192"/>
      <c r="LF160" s="192"/>
      <c r="LG160" s="192"/>
      <c r="LH160" s="192"/>
      <c r="LI160" s="192"/>
      <c r="LJ160" s="192"/>
      <c r="LK160" s="192"/>
      <c r="LL160" s="192"/>
      <c r="LM160" s="192"/>
      <c r="LN160" s="192"/>
      <c r="LO160" s="192"/>
      <c r="LP160" s="192"/>
      <c r="LQ160" s="192"/>
      <c r="LR160" s="192"/>
      <c r="LS160" s="192"/>
      <c r="LT160" s="192"/>
      <c r="LU160" s="192"/>
      <c r="LV160" s="192"/>
      <c r="LW160" s="192"/>
      <c r="LX160" s="192"/>
      <c r="LY160" s="192"/>
      <c r="LZ160" s="192"/>
      <c r="MA160" s="192"/>
      <c r="MB160" s="192"/>
      <c r="MC160" s="192"/>
      <c r="MD160" s="192"/>
      <c r="ME160" s="192"/>
      <c r="MF160" s="192"/>
      <c r="MG160" s="192"/>
      <c r="MH160" s="192"/>
      <c r="MI160" s="192"/>
      <c r="MJ160" s="192"/>
      <c r="MK160" s="192"/>
      <c r="ML160" s="192"/>
      <c r="MM160" s="192"/>
      <c r="MN160" s="192"/>
      <c r="MO160" s="192"/>
      <c r="MP160" s="81"/>
      <c r="MQ160" s="81"/>
      <c r="MR160" s="81"/>
      <c r="MS160" s="81"/>
      <c r="MT160" s="81"/>
      <c r="MU160" s="81"/>
      <c r="MV160" s="81"/>
      <c r="MW160" s="81"/>
      <c r="MX160" s="81"/>
      <c r="MY160" s="269"/>
      <c r="MZ160" s="81"/>
      <c r="NA160" s="81"/>
      <c r="NB160" s="200"/>
      <c r="NC160" s="200"/>
      <c r="ND160" s="200"/>
      <c r="NE160" s="200"/>
      <c r="NF160" s="201"/>
      <c r="NG160" s="201"/>
      <c r="NH160" s="201"/>
      <c r="NI160" s="201"/>
      <c r="NJ160" s="201"/>
      <c r="NK160" s="201"/>
      <c r="NL160" s="201"/>
      <c r="NM160" s="201"/>
      <c r="OJ160" s="196"/>
      <c r="OK160" s="194"/>
      <c r="OL160" s="193"/>
      <c r="OM160" s="328"/>
      <c r="ON160" s="194"/>
      <c r="OO160" s="192"/>
      <c r="OP160" s="289"/>
      <c r="OQ160" s="192"/>
      <c r="OR160" s="261"/>
      <c r="OS160" s="196"/>
      <c r="OT160" s="194"/>
      <c r="OU160" s="193"/>
      <c r="OV160" s="328"/>
      <c r="OW160" s="194"/>
      <c r="OX160" s="192"/>
      <c r="OY160" s="192"/>
      <c r="OZ160" s="192"/>
      <c r="PA160" s="261"/>
      <c r="PB160" s="192"/>
      <c r="PC160" s="305"/>
      <c r="PD160" s="265"/>
      <c r="PE160" s="192"/>
      <c r="PF160" s="192"/>
      <c r="PG160" s="192"/>
      <c r="PH160" s="192"/>
      <c r="PI160" s="294"/>
      <c r="PJ160" s="294"/>
      <c r="PK160" s="192"/>
      <c r="PL160" s="192"/>
      <c r="PM160" s="192"/>
      <c r="PN160" s="192"/>
      <c r="PO160" s="192"/>
      <c r="PP160" s="192"/>
      <c r="PQ160" s="192"/>
      <c r="PR160" s="192"/>
      <c r="PS160" s="192"/>
      <c r="PT160" s="192"/>
      <c r="PU160" s="192"/>
      <c r="PV160" s="300"/>
      <c r="QA160" s="193"/>
      <c r="QB160" s="192"/>
      <c r="QC160" s="192"/>
      <c r="QD160" s="192"/>
      <c r="QF160" s="193"/>
      <c r="QH160" s="193"/>
      <c r="QU160" s="192"/>
    </row>
    <row r="161" spans="1:463" s="22" customFormat="1" ht="14" x14ac:dyDescent="0.3">
      <c r="A161" s="456"/>
      <c r="G161" s="276"/>
      <c r="CN161" s="40"/>
      <c r="CO161" s="222"/>
      <c r="CQ161" s="222"/>
      <c r="CT161" s="222"/>
      <c r="FV161" s="193"/>
      <c r="FW161" s="193"/>
      <c r="FX161" s="193"/>
      <c r="FY161" s="193"/>
      <c r="FZ161" s="193"/>
      <c r="GA161" s="193"/>
      <c r="GB161" s="193"/>
      <c r="GC161" s="193"/>
      <c r="GD161" s="193"/>
      <c r="GE161" s="193"/>
      <c r="GF161" s="193"/>
      <c r="GG161" s="195"/>
      <c r="GH161" s="195"/>
      <c r="GI161" s="193"/>
      <c r="GJ161" s="195"/>
      <c r="GK161" s="195"/>
      <c r="GL161" s="193"/>
      <c r="GM161" s="194"/>
      <c r="GN161" s="194"/>
      <c r="GO161" s="194"/>
      <c r="GP161" s="194"/>
      <c r="GQ161" s="194"/>
      <c r="GR161" s="194"/>
      <c r="GS161" s="194"/>
      <c r="GT161" s="194"/>
      <c r="GU161" s="192"/>
      <c r="GV161" s="192"/>
      <c r="GW161" s="192"/>
      <c r="GX161" s="192"/>
      <c r="GY161" s="198"/>
      <c r="HE161" s="198"/>
      <c r="HK161" s="199"/>
      <c r="HR161" s="192"/>
      <c r="HS161" s="192"/>
      <c r="HT161" s="192"/>
      <c r="HU161" s="192"/>
      <c r="HV161" s="192"/>
      <c r="HW161" s="192"/>
      <c r="HX161" s="192"/>
      <c r="HY161" s="192"/>
      <c r="HZ161" s="192"/>
      <c r="IA161" s="192"/>
      <c r="IB161" s="192"/>
      <c r="IC161" s="192"/>
      <c r="ID161" s="192"/>
      <c r="IE161" s="192"/>
      <c r="IF161" s="192"/>
      <c r="IG161" s="192"/>
      <c r="IH161" s="192"/>
      <c r="II161" s="192"/>
      <c r="IJ161" s="192"/>
      <c r="IK161" s="192"/>
      <c r="IL161" s="192"/>
      <c r="IM161" s="192"/>
      <c r="IN161" s="192"/>
      <c r="IO161" s="192"/>
      <c r="IP161" s="192"/>
      <c r="IQ161" s="192"/>
      <c r="IR161" s="192"/>
      <c r="IS161" s="192"/>
      <c r="IT161" s="192"/>
      <c r="IU161" s="192"/>
      <c r="IV161" s="192"/>
      <c r="IW161" s="192"/>
      <c r="IX161" s="192"/>
      <c r="IY161" s="192"/>
      <c r="IZ161" s="192"/>
      <c r="JA161" s="192"/>
      <c r="JB161" s="192"/>
      <c r="JC161" s="192"/>
      <c r="JD161" s="192"/>
      <c r="JE161" s="192"/>
      <c r="JF161" s="192"/>
      <c r="JG161" s="192"/>
      <c r="JH161" s="192"/>
      <c r="JI161" s="192"/>
      <c r="JJ161" s="192"/>
      <c r="JK161" s="192"/>
      <c r="JL161" s="192"/>
      <c r="JM161" s="192"/>
      <c r="JN161" s="192"/>
      <c r="JO161" s="192"/>
      <c r="JP161" s="192"/>
      <c r="JQ161" s="192"/>
      <c r="JR161" s="192"/>
      <c r="JS161" s="192"/>
      <c r="JT161" s="192"/>
      <c r="JU161" s="192"/>
      <c r="JV161" s="192"/>
      <c r="JW161" s="192"/>
      <c r="JX161" s="192"/>
      <c r="JY161" s="192"/>
      <c r="JZ161" s="192"/>
      <c r="KA161" s="192"/>
      <c r="KB161" s="192"/>
      <c r="KC161" s="192"/>
      <c r="KD161" s="192"/>
      <c r="KE161" s="192"/>
      <c r="KF161" s="192"/>
      <c r="KG161" s="192"/>
      <c r="KH161" s="192"/>
      <c r="KI161" s="192"/>
      <c r="KJ161" s="192"/>
      <c r="KK161" s="192"/>
      <c r="KL161" s="192"/>
      <c r="KM161" s="192"/>
      <c r="KN161" s="192"/>
      <c r="KO161" s="192"/>
      <c r="KP161" s="192"/>
      <c r="KQ161" s="192"/>
      <c r="KR161" s="192"/>
      <c r="KS161" s="192"/>
      <c r="KT161" s="192"/>
      <c r="KU161" s="192"/>
      <c r="KV161" s="192"/>
      <c r="KW161" s="192"/>
      <c r="KX161" s="192"/>
      <c r="KY161" s="192"/>
      <c r="KZ161" s="192"/>
      <c r="LA161" s="192"/>
      <c r="LB161" s="192"/>
      <c r="LC161" s="192"/>
      <c r="LD161" s="192"/>
      <c r="LE161" s="192"/>
      <c r="LF161" s="192"/>
      <c r="LG161" s="192"/>
      <c r="LH161" s="192"/>
      <c r="LI161" s="192"/>
      <c r="LJ161" s="192"/>
      <c r="LK161" s="192"/>
      <c r="LL161" s="192"/>
      <c r="LM161" s="192"/>
      <c r="LN161" s="192"/>
      <c r="LO161" s="192"/>
      <c r="LP161" s="192"/>
      <c r="LQ161" s="192"/>
      <c r="LR161" s="192"/>
      <c r="LS161" s="192"/>
      <c r="LT161" s="192"/>
      <c r="LU161" s="192"/>
      <c r="LV161" s="192"/>
      <c r="LW161" s="192"/>
      <c r="LX161" s="192"/>
      <c r="LY161" s="192"/>
      <c r="LZ161" s="192"/>
      <c r="MA161" s="192"/>
      <c r="MB161" s="192"/>
      <c r="MC161" s="192"/>
      <c r="MD161" s="192"/>
      <c r="ME161" s="192"/>
      <c r="MF161" s="192"/>
      <c r="MG161" s="192"/>
      <c r="MH161" s="192"/>
      <c r="MI161" s="192"/>
      <c r="MJ161" s="192"/>
      <c r="MK161" s="192"/>
      <c r="ML161" s="192"/>
      <c r="MM161" s="192"/>
      <c r="MN161" s="192"/>
      <c r="MO161" s="192"/>
      <c r="MP161" s="81"/>
      <c r="MQ161" s="81"/>
      <c r="MR161" s="81"/>
      <c r="MS161" s="81"/>
      <c r="MT161" s="81"/>
      <c r="MU161" s="81"/>
      <c r="MV161" s="81"/>
      <c r="MW161" s="81"/>
      <c r="MX161" s="81"/>
      <c r="MY161" s="269"/>
      <c r="MZ161" s="81"/>
      <c r="NA161" s="81"/>
      <c r="NB161" s="200"/>
      <c r="NC161" s="200"/>
      <c r="ND161" s="200"/>
      <c r="NE161" s="200"/>
      <c r="NF161" s="201"/>
      <c r="NG161" s="201"/>
      <c r="NH161" s="201"/>
      <c r="NI161" s="201"/>
      <c r="NJ161" s="201"/>
      <c r="NK161" s="201"/>
      <c r="NL161" s="201"/>
      <c r="NM161" s="201"/>
      <c r="OJ161" s="196"/>
      <c r="OK161" s="194"/>
      <c r="OL161" s="193"/>
      <c r="OM161" s="328"/>
      <c r="ON161" s="194"/>
      <c r="OO161" s="192"/>
      <c r="OP161" s="289"/>
      <c r="OQ161" s="192"/>
      <c r="OR161" s="261"/>
      <c r="OS161" s="196"/>
      <c r="OT161" s="194"/>
      <c r="OU161" s="193"/>
      <c r="OV161" s="328"/>
      <c r="OW161" s="194"/>
      <c r="OX161" s="192"/>
      <c r="OY161" s="192"/>
      <c r="OZ161" s="192"/>
      <c r="PA161" s="261"/>
      <c r="PB161" s="192"/>
      <c r="PC161" s="305"/>
      <c r="PD161" s="265"/>
      <c r="PE161" s="192"/>
      <c r="PF161" s="192"/>
      <c r="PG161" s="192"/>
      <c r="PH161" s="192"/>
      <c r="PI161" s="294"/>
      <c r="PJ161" s="294"/>
      <c r="PK161" s="192"/>
      <c r="PL161" s="192"/>
      <c r="PM161" s="192"/>
      <c r="PN161" s="192"/>
      <c r="PO161" s="192"/>
      <c r="PP161" s="192"/>
      <c r="PQ161" s="192"/>
      <c r="PR161" s="192"/>
      <c r="PS161" s="192"/>
      <c r="PT161" s="192"/>
      <c r="PU161" s="192"/>
      <c r="PV161" s="300"/>
      <c r="QA161" s="193"/>
      <c r="QB161" s="192"/>
      <c r="QC161" s="192"/>
      <c r="QD161" s="192"/>
      <c r="QF161" s="193"/>
      <c r="QH161" s="193"/>
      <c r="QU161" s="192"/>
    </row>
    <row r="162" spans="1:463" s="22" customFormat="1" ht="14" x14ac:dyDescent="0.3">
      <c r="A162" s="456"/>
      <c r="G162" s="276"/>
      <c r="CN162" s="40"/>
      <c r="CO162" s="222"/>
      <c r="CQ162" s="222"/>
      <c r="CT162" s="222"/>
      <c r="FV162" s="193"/>
      <c r="FW162" s="193"/>
      <c r="FX162" s="193"/>
      <c r="FY162" s="193"/>
      <c r="FZ162" s="193"/>
      <c r="GA162" s="193"/>
      <c r="GB162" s="193"/>
      <c r="GC162" s="193"/>
      <c r="GD162" s="193"/>
      <c r="GE162" s="193"/>
      <c r="GF162" s="193"/>
      <c r="GG162" s="195"/>
      <c r="GH162" s="195"/>
      <c r="GI162" s="193"/>
      <c r="GJ162" s="195"/>
      <c r="GK162" s="195"/>
      <c r="GL162" s="193"/>
      <c r="GM162" s="194"/>
      <c r="GN162" s="194"/>
      <c r="GO162" s="194"/>
      <c r="GP162" s="194"/>
      <c r="GQ162" s="194"/>
      <c r="GR162" s="194"/>
      <c r="GS162" s="194"/>
      <c r="GT162" s="194"/>
      <c r="GU162" s="192"/>
      <c r="GV162" s="192"/>
      <c r="GW162" s="192"/>
      <c r="GX162" s="192"/>
      <c r="GY162" s="198"/>
      <c r="HE162" s="198"/>
      <c r="HK162" s="199"/>
      <c r="HR162" s="192"/>
      <c r="HS162" s="192"/>
      <c r="HT162" s="192"/>
      <c r="HU162" s="192"/>
      <c r="HV162" s="192"/>
      <c r="HW162" s="192"/>
      <c r="HX162" s="192"/>
      <c r="HY162" s="192"/>
      <c r="HZ162" s="192"/>
      <c r="IA162" s="192"/>
      <c r="IB162" s="192"/>
      <c r="IC162" s="192"/>
      <c r="ID162" s="192"/>
      <c r="IE162" s="192"/>
      <c r="IF162" s="192"/>
      <c r="IG162" s="192"/>
      <c r="IH162" s="192"/>
      <c r="II162" s="192"/>
      <c r="IJ162" s="192"/>
      <c r="IK162" s="192"/>
      <c r="IL162" s="192"/>
      <c r="IM162" s="192"/>
      <c r="IN162" s="192"/>
      <c r="IO162" s="192"/>
      <c r="IP162" s="192"/>
      <c r="IQ162" s="192"/>
      <c r="IR162" s="192"/>
      <c r="IS162" s="192"/>
      <c r="IT162" s="192"/>
      <c r="IU162" s="192"/>
      <c r="IV162" s="192"/>
      <c r="IW162" s="192"/>
      <c r="IX162" s="192"/>
      <c r="IY162" s="192"/>
      <c r="IZ162" s="192"/>
      <c r="JA162" s="192"/>
      <c r="JB162" s="192"/>
      <c r="JC162" s="192"/>
      <c r="JD162" s="192"/>
      <c r="JE162" s="192"/>
      <c r="JF162" s="192"/>
      <c r="JG162" s="192"/>
      <c r="JH162" s="192"/>
      <c r="JI162" s="192"/>
      <c r="JJ162" s="192"/>
      <c r="JK162" s="192"/>
      <c r="JL162" s="192"/>
      <c r="JM162" s="192"/>
      <c r="JN162" s="192"/>
      <c r="JO162" s="192"/>
      <c r="JP162" s="192"/>
      <c r="JQ162" s="192"/>
      <c r="JR162" s="192"/>
      <c r="JS162" s="192"/>
      <c r="JT162" s="192"/>
      <c r="JU162" s="192"/>
      <c r="JV162" s="192"/>
      <c r="JW162" s="192"/>
      <c r="JX162" s="192"/>
      <c r="JY162" s="192"/>
      <c r="JZ162" s="192"/>
      <c r="KA162" s="192"/>
      <c r="KB162" s="192"/>
      <c r="KC162" s="192"/>
      <c r="KD162" s="192"/>
      <c r="KE162" s="192"/>
      <c r="KF162" s="192"/>
      <c r="KG162" s="192"/>
      <c r="KH162" s="192"/>
      <c r="KI162" s="192"/>
      <c r="KJ162" s="192"/>
      <c r="KK162" s="192"/>
      <c r="KL162" s="192"/>
      <c r="KM162" s="192"/>
      <c r="KN162" s="192"/>
      <c r="KO162" s="192"/>
      <c r="KP162" s="192"/>
      <c r="KQ162" s="192"/>
      <c r="KR162" s="192"/>
      <c r="KS162" s="192"/>
      <c r="KT162" s="192"/>
      <c r="KU162" s="192"/>
      <c r="KV162" s="192"/>
      <c r="KW162" s="192"/>
      <c r="KX162" s="192"/>
      <c r="KY162" s="192"/>
      <c r="KZ162" s="192"/>
      <c r="LA162" s="192"/>
      <c r="LB162" s="192"/>
      <c r="LC162" s="192"/>
      <c r="LD162" s="192"/>
      <c r="LE162" s="192"/>
      <c r="LF162" s="192"/>
      <c r="LG162" s="192"/>
      <c r="LH162" s="192"/>
      <c r="LI162" s="192"/>
      <c r="LJ162" s="192"/>
      <c r="LK162" s="192"/>
      <c r="LL162" s="192"/>
      <c r="LM162" s="192"/>
      <c r="LN162" s="192"/>
      <c r="LO162" s="192"/>
      <c r="LP162" s="192"/>
      <c r="LQ162" s="192"/>
      <c r="LR162" s="192"/>
      <c r="LS162" s="192"/>
      <c r="LT162" s="192"/>
      <c r="LU162" s="192"/>
      <c r="LV162" s="192"/>
      <c r="LW162" s="192"/>
      <c r="LX162" s="192"/>
      <c r="LY162" s="192"/>
      <c r="LZ162" s="192"/>
      <c r="MA162" s="192"/>
      <c r="MB162" s="192"/>
      <c r="MC162" s="192"/>
      <c r="MD162" s="192"/>
      <c r="ME162" s="192"/>
      <c r="MF162" s="192"/>
      <c r="MG162" s="192"/>
      <c r="MH162" s="192"/>
      <c r="MI162" s="192"/>
      <c r="MJ162" s="192"/>
      <c r="MK162" s="192"/>
      <c r="ML162" s="192"/>
      <c r="MM162" s="192"/>
      <c r="MN162" s="192"/>
      <c r="MO162" s="192"/>
      <c r="MP162" s="81"/>
      <c r="MQ162" s="81"/>
      <c r="MR162" s="81"/>
      <c r="MS162" s="81"/>
      <c r="MT162" s="81"/>
      <c r="MU162" s="81"/>
      <c r="MV162" s="81"/>
      <c r="MW162" s="81"/>
      <c r="MX162" s="81"/>
      <c r="MY162" s="269"/>
      <c r="MZ162" s="81"/>
      <c r="NA162" s="81"/>
      <c r="NB162" s="200"/>
      <c r="NC162" s="200"/>
      <c r="ND162" s="200"/>
      <c r="NE162" s="200"/>
      <c r="NF162" s="201"/>
      <c r="NG162" s="201"/>
      <c r="NH162" s="201"/>
      <c r="NI162" s="201"/>
      <c r="NJ162" s="201"/>
      <c r="NK162" s="201"/>
      <c r="NL162" s="201"/>
      <c r="NM162" s="201"/>
      <c r="OJ162" s="196"/>
      <c r="OK162" s="194"/>
      <c r="OL162" s="193"/>
      <c r="OM162" s="328"/>
      <c r="ON162" s="194"/>
      <c r="OO162" s="192"/>
      <c r="OP162" s="289"/>
      <c r="OQ162" s="192"/>
      <c r="OR162" s="261"/>
      <c r="OS162" s="196"/>
      <c r="OT162" s="194"/>
      <c r="OU162" s="193"/>
      <c r="OV162" s="328"/>
      <c r="OW162" s="194"/>
      <c r="OX162" s="192"/>
      <c r="OY162" s="192"/>
      <c r="OZ162" s="192"/>
      <c r="PA162" s="261"/>
      <c r="PB162" s="192"/>
      <c r="PC162" s="305"/>
      <c r="PD162" s="265"/>
      <c r="PE162" s="192"/>
      <c r="PF162" s="192"/>
      <c r="PG162" s="192"/>
      <c r="PH162" s="192"/>
      <c r="PI162" s="294"/>
      <c r="PJ162" s="294"/>
      <c r="PK162" s="192"/>
      <c r="PL162" s="192"/>
      <c r="PM162" s="192"/>
      <c r="PN162" s="192"/>
      <c r="PO162" s="192"/>
      <c r="PP162" s="192"/>
      <c r="PQ162" s="192"/>
      <c r="PR162" s="192"/>
      <c r="PS162" s="192"/>
      <c r="PT162" s="192"/>
      <c r="PU162" s="192"/>
      <c r="PV162" s="300"/>
      <c r="QA162" s="193"/>
      <c r="QB162" s="192"/>
      <c r="QC162" s="192"/>
      <c r="QD162" s="192"/>
      <c r="QF162" s="193"/>
      <c r="QH162" s="193"/>
      <c r="QU162" s="192"/>
    </row>
    <row r="163" spans="1:463" s="22" customFormat="1" ht="14" x14ac:dyDescent="0.3">
      <c r="A163" s="456"/>
      <c r="G163" s="276"/>
      <c r="CN163" s="40"/>
      <c r="CO163" s="222"/>
      <c r="CQ163" s="222"/>
      <c r="CT163" s="222"/>
      <c r="FV163" s="193"/>
      <c r="FW163" s="193"/>
      <c r="FX163" s="193"/>
      <c r="FY163" s="193"/>
      <c r="FZ163" s="193"/>
      <c r="GA163" s="193"/>
      <c r="GB163" s="193"/>
      <c r="GC163" s="193"/>
      <c r="GD163" s="193"/>
      <c r="GE163" s="193"/>
      <c r="GF163" s="193"/>
      <c r="GG163" s="195"/>
      <c r="GH163" s="195"/>
      <c r="GI163" s="193"/>
      <c r="GJ163" s="195"/>
      <c r="GK163" s="195"/>
      <c r="GL163" s="193"/>
      <c r="GM163" s="194"/>
      <c r="GN163" s="194"/>
      <c r="GO163" s="194"/>
      <c r="GP163" s="194"/>
      <c r="GQ163" s="194"/>
      <c r="GR163" s="194"/>
      <c r="GS163" s="194"/>
      <c r="GT163" s="194"/>
      <c r="GU163" s="192"/>
      <c r="GV163" s="192"/>
      <c r="GW163" s="192"/>
      <c r="GX163" s="192"/>
      <c r="GY163" s="198"/>
      <c r="HE163" s="198"/>
      <c r="HK163" s="199"/>
      <c r="HR163" s="192"/>
      <c r="HS163" s="192"/>
      <c r="HT163" s="192"/>
      <c r="HU163" s="192"/>
      <c r="HV163" s="192"/>
      <c r="HW163" s="192"/>
      <c r="HX163" s="192"/>
      <c r="HY163" s="192"/>
      <c r="HZ163" s="192"/>
      <c r="IA163" s="192"/>
      <c r="IB163" s="192"/>
      <c r="IC163" s="192"/>
      <c r="ID163" s="192"/>
      <c r="IE163" s="192"/>
      <c r="IF163" s="192"/>
      <c r="IG163" s="192"/>
      <c r="IH163" s="192"/>
      <c r="II163" s="192"/>
      <c r="IJ163" s="192"/>
      <c r="IK163" s="192"/>
      <c r="IL163" s="192"/>
      <c r="IM163" s="192"/>
      <c r="IN163" s="192"/>
      <c r="IO163" s="192"/>
      <c r="IP163" s="192"/>
      <c r="IQ163" s="192"/>
      <c r="IR163" s="192"/>
      <c r="IS163" s="192"/>
      <c r="IT163" s="192"/>
      <c r="IU163" s="192"/>
      <c r="IV163" s="192"/>
      <c r="IW163" s="192"/>
      <c r="IX163" s="192"/>
      <c r="IY163" s="192"/>
      <c r="IZ163" s="192"/>
      <c r="JA163" s="192"/>
      <c r="JB163" s="192"/>
      <c r="JC163" s="192"/>
      <c r="JD163" s="192"/>
      <c r="JE163" s="192"/>
      <c r="JF163" s="192"/>
      <c r="JG163" s="192"/>
      <c r="JH163" s="192"/>
      <c r="JI163" s="192"/>
      <c r="JJ163" s="192"/>
      <c r="JK163" s="192"/>
      <c r="JL163" s="192"/>
      <c r="JM163" s="192"/>
      <c r="JN163" s="192"/>
      <c r="JO163" s="192"/>
      <c r="JP163" s="192"/>
      <c r="JQ163" s="192"/>
      <c r="JR163" s="192"/>
      <c r="JS163" s="192"/>
      <c r="JT163" s="192"/>
      <c r="JU163" s="192"/>
      <c r="JV163" s="192"/>
      <c r="JW163" s="192"/>
      <c r="JX163" s="192"/>
      <c r="JY163" s="192"/>
      <c r="JZ163" s="192"/>
      <c r="KA163" s="192"/>
      <c r="KB163" s="192"/>
      <c r="KC163" s="192"/>
      <c r="KD163" s="192"/>
      <c r="KE163" s="192"/>
      <c r="KF163" s="192"/>
      <c r="KG163" s="192"/>
      <c r="KH163" s="192"/>
      <c r="KI163" s="192"/>
      <c r="KJ163" s="192"/>
      <c r="KK163" s="192"/>
      <c r="KL163" s="192"/>
      <c r="KM163" s="192"/>
      <c r="KN163" s="192"/>
      <c r="KO163" s="192"/>
      <c r="KP163" s="192"/>
      <c r="KQ163" s="192"/>
      <c r="KR163" s="192"/>
      <c r="KS163" s="192"/>
      <c r="KT163" s="192"/>
      <c r="KU163" s="192"/>
      <c r="KV163" s="192"/>
      <c r="KW163" s="192"/>
      <c r="KX163" s="192"/>
      <c r="KY163" s="192"/>
      <c r="KZ163" s="192"/>
      <c r="LA163" s="192"/>
      <c r="LB163" s="192"/>
      <c r="LC163" s="192"/>
      <c r="LD163" s="192"/>
      <c r="LE163" s="192"/>
      <c r="LF163" s="192"/>
      <c r="LG163" s="192"/>
      <c r="LH163" s="192"/>
      <c r="LI163" s="192"/>
      <c r="LJ163" s="192"/>
      <c r="LK163" s="192"/>
      <c r="LL163" s="192"/>
      <c r="LM163" s="192"/>
      <c r="LN163" s="192"/>
      <c r="LO163" s="192"/>
      <c r="LP163" s="192"/>
      <c r="LQ163" s="192"/>
      <c r="LR163" s="192"/>
      <c r="LS163" s="192"/>
      <c r="LT163" s="192"/>
      <c r="LU163" s="192"/>
      <c r="LV163" s="192"/>
      <c r="LW163" s="192"/>
      <c r="LX163" s="192"/>
      <c r="LY163" s="192"/>
      <c r="LZ163" s="192"/>
      <c r="MA163" s="192"/>
      <c r="MB163" s="192"/>
      <c r="MC163" s="192"/>
      <c r="MD163" s="192"/>
      <c r="ME163" s="192"/>
      <c r="MF163" s="192"/>
      <c r="MG163" s="192"/>
      <c r="MH163" s="192"/>
      <c r="MI163" s="192"/>
      <c r="MJ163" s="192"/>
      <c r="MK163" s="192"/>
      <c r="ML163" s="192"/>
      <c r="MM163" s="192"/>
      <c r="MN163" s="192"/>
      <c r="MO163" s="192"/>
      <c r="MP163" s="81"/>
      <c r="MQ163" s="81"/>
      <c r="MR163" s="81"/>
      <c r="MS163" s="81"/>
      <c r="MT163" s="81"/>
      <c r="MU163" s="81"/>
      <c r="MV163" s="81"/>
      <c r="MW163" s="81"/>
      <c r="MX163" s="81"/>
      <c r="MY163" s="269"/>
      <c r="MZ163" s="81"/>
      <c r="NA163" s="81"/>
      <c r="NB163" s="200"/>
      <c r="NC163" s="200"/>
      <c r="ND163" s="200"/>
      <c r="NE163" s="200"/>
      <c r="NF163" s="201"/>
      <c r="NG163" s="201"/>
      <c r="NH163" s="201"/>
      <c r="NI163" s="201"/>
      <c r="NJ163" s="201"/>
      <c r="NK163" s="201"/>
      <c r="NL163" s="201"/>
      <c r="NM163" s="201"/>
      <c r="OJ163" s="196"/>
      <c r="OK163" s="194"/>
      <c r="OL163" s="193"/>
      <c r="OM163" s="328"/>
      <c r="ON163" s="194"/>
      <c r="OO163" s="192"/>
      <c r="OP163" s="289"/>
      <c r="OQ163" s="192"/>
      <c r="OR163" s="261"/>
      <c r="OS163" s="196"/>
      <c r="OT163" s="194"/>
      <c r="OU163" s="193"/>
      <c r="OV163" s="328"/>
      <c r="OW163" s="194"/>
      <c r="OX163" s="192"/>
      <c r="OY163" s="192"/>
      <c r="OZ163" s="192"/>
      <c r="PA163" s="261"/>
      <c r="PB163" s="192"/>
      <c r="PC163" s="305"/>
      <c r="PD163" s="265"/>
      <c r="PE163" s="192"/>
      <c r="PF163" s="192"/>
      <c r="PG163" s="192"/>
      <c r="PH163" s="192"/>
      <c r="PI163" s="294"/>
      <c r="PJ163" s="294"/>
      <c r="PK163" s="192"/>
      <c r="PL163" s="192"/>
      <c r="PM163" s="192"/>
      <c r="PN163" s="192"/>
      <c r="PO163" s="192"/>
      <c r="PP163" s="192"/>
      <c r="PQ163" s="192"/>
      <c r="PR163" s="192"/>
      <c r="PS163" s="192"/>
      <c r="PT163" s="192"/>
      <c r="PU163" s="192"/>
      <c r="PV163" s="300"/>
      <c r="QA163" s="193"/>
      <c r="QB163" s="192"/>
      <c r="QC163" s="192"/>
      <c r="QD163" s="192"/>
      <c r="QF163" s="193"/>
      <c r="QH163" s="193"/>
      <c r="QU163" s="192"/>
    </row>
    <row r="164" spans="1:463" s="22" customFormat="1" ht="14" x14ac:dyDescent="0.3">
      <c r="A164" s="456"/>
      <c r="G164" s="276"/>
      <c r="CN164" s="40"/>
      <c r="CO164" s="222"/>
      <c r="CQ164" s="222"/>
      <c r="CT164" s="222"/>
      <c r="FV164" s="193"/>
      <c r="FW164" s="193"/>
      <c r="FX164" s="193"/>
      <c r="FY164" s="193"/>
      <c r="FZ164" s="193"/>
      <c r="GA164" s="193"/>
      <c r="GB164" s="193"/>
      <c r="GC164" s="193"/>
      <c r="GD164" s="193"/>
      <c r="GE164" s="193"/>
      <c r="GF164" s="193"/>
      <c r="GG164" s="195"/>
      <c r="GH164" s="195"/>
      <c r="GI164" s="193"/>
      <c r="GJ164" s="195"/>
      <c r="GK164" s="195"/>
      <c r="GL164" s="193"/>
      <c r="GM164" s="194"/>
      <c r="GN164" s="194"/>
      <c r="GO164" s="194"/>
      <c r="GP164" s="194"/>
      <c r="GQ164" s="194"/>
      <c r="GR164" s="194"/>
      <c r="GS164" s="194"/>
      <c r="GT164" s="194"/>
      <c r="GU164" s="192"/>
      <c r="GV164" s="192"/>
      <c r="GW164" s="192"/>
      <c r="GX164" s="192"/>
      <c r="GY164" s="198"/>
      <c r="HE164" s="198"/>
      <c r="HK164" s="199"/>
      <c r="HR164" s="192"/>
      <c r="HS164" s="192"/>
      <c r="HT164" s="192"/>
      <c r="HU164" s="192"/>
      <c r="HV164" s="192"/>
      <c r="HW164" s="192"/>
      <c r="HX164" s="192"/>
      <c r="HY164" s="192"/>
      <c r="HZ164" s="192"/>
      <c r="IA164" s="192"/>
      <c r="IB164" s="192"/>
      <c r="IC164" s="192"/>
      <c r="ID164" s="192"/>
      <c r="IE164" s="192"/>
      <c r="IF164" s="192"/>
      <c r="IG164" s="192"/>
      <c r="IH164" s="192"/>
      <c r="II164" s="192"/>
      <c r="IJ164" s="192"/>
      <c r="IK164" s="192"/>
      <c r="IL164" s="192"/>
      <c r="IM164" s="192"/>
      <c r="IN164" s="192"/>
      <c r="IO164" s="192"/>
      <c r="IP164" s="192"/>
      <c r="IQ164" s="192"/>
      <c r="IR164" s="192"/>
      <c r="IS164" s="192"/>
      <c r="IT164" s="192"/>
      <c r="IU164" s="192"/>
      <c r="IV164" s="192"/>
      <c r="IW164" s="192"/>
      <c r="IX164" s="192"/>
      <c r="IY164" s="192"/>
      <c r="IZ164" s="192"/>
      <c r="JA164" s="192"/>
      <c r="JB164" s="192"/>
      <c r="JC164" s="192"/>
      <c r="JD164" s="192"/>
      <c r="JE164" s="192"/>
      <c r="JF164" s="192"/>
      <c r="JG164" s="192"/>
      <c r="JH164" s="192"/>
      <c r="JI164" s="192"/>
      <c r="JJ164" s="192"/>
      <c r="JK164" s="192"/>
      <c r="JL164" s="192"/>
      <c r="JM164" s="192"/>
      <c r="JN164" s="192"/>
      <c r="JO164" s="192"/>
      <c r="JP164" s="192"/>
      <c r="JQ164" s="192"/>
      <c r="JR164" s="192"/>
      <c r="JS164" s="192"/>
      <c r="JT164" s="192"/>
      <c r="JU164" s="192"/>
      <c r="JV164" s="192"/>
      <c r="JW164" s="192"/>
      <c r="JX164" s="192"/>
      <c r="JY164" s="192"/>
      <c r="JZ164" s="192"/>
      <c r="KA164" s="192"/>
      <c r="KB164" s="192"/>
      <c r="KC164" s="192"/>
      <c r="KD164" s="192"/>
      <c r="KE164" s="192"/>
      <c r="KF164" s="192"/>
      <c r="KG164" s="192"/>
      <c r="KH164" s="192"/>
      <c r="KI164" s="192"/>
      <c r="KJ164" s="192"/>
      <c r="KK164" s="192"/>
      <c r="KL164" s="192"/>
      <c r="KM164" s="192"/>
      <c r="KN164" s="192"/>
      <c r="KO164" s="192"/>
      <c r="KP164" s="192"/>
      <c r="KQ164" s="192"/>
      <c r="KR164" s="192"/>
      <c r="KS164" s="192"/>
      <c r="KT164" s="192"/>
      <c r="KU164" s="192"/>
      <c r="KV164" s="192"/>
      <c r="KW164" s="192"/>
      <c r="KX164" s="192"/>
      <c r="KY164" s="192"/>
      <c r="KZ164" s="192"/>
      <c r="LA164" s="192"/>
      <c r="LB164" s="192"/>
      <c r="LC164" s="192"/>
      <c r="LD164" s="192"/>
      <c r="LE164" s="192"/>
      <c r="LF164" s="192"/>
      <c r="LG164" s="192"/>
      <c r="LH164" s="192"/>
      <c r="LI164" s="192"/>
      <c r="LJ164" s="192"/>
      <c r="LK164" s="192"/>
      <c r="LL164" s="192"/>
      <c r="LM164" s="192"/>
      <c r="LN164" s="192"/>
      <c r="LO164" s="192"/>
      <c r="LP164" s="192"/>
      <c r="LQ164" s="192"/>
      <c r="LR164" s="192"/>
      <c r="LS164" s="192"/>
      <c r="LT164" s="192"/>
      <c r="LU164" s="192"/>
      <c r="LV164" s="192"/>
      <c r="LW164" s="192"/>
      <c r="LX164" s="192"/>
      <c r="LY164" s="192"/>
      <c r="LZ164" s="192"/>
      <c r="MA164" s="192"/>
      <c r="MB164" s="192"/>
      <c r="MC164" s="192"/>
      <c r="MD164" s="192"/>
      <c r="ME164" s="192"/>
      <c r="MF164" s="192"/>
      <c r="MG164" s="192"/>
      <c r="MH164" s="192"/>
      <c r="MI164" s="192"/>
      <c r="MJ164" s="192"/>
      <c r="MK164" s="192"/>
      <c r="ML164" s="192"/>
      <c r="MM164" s="192"/>
      <c r="MN164" s="192"/>
      <c r="MO164" s="192"/>
      <c r="MP164" s="81"/>
      <c r="MQ164" s="81"/>
      <c r="MR164" s="81"/>
      <c r="MS164" s="81"/>
      <c r="MT164" s="81"/>
      <c r="MU164" s="81"/>
      <c r="MV164" s="81"/>
      <c r="MW164" s="81"/>
      <c r="MX164" s="81"/>
      <c r="MY164" s="269"/>
      <c r="MZ164" s="81"/>
      <c r="NA164" s="81"/>
      <c r="NB164" s="200"/>
      <c r="NC164" s="200"/>
      <c r="ND164" s="200"/>
      <c r="NE164" s="200"/>
      <c r="NF164" s="201"/>
      <c r="NG164" s="201"/>
      <c r="NH164" s="201"/>
      <c r="NI164" s="201"/>
      <c r="NJ164" s="201"/>
      <c r="NK164" s="201"/>
      <c r="NL164" s="201"/>
      <c r="NM164" s="201"/>
      <c r="OJ164" s="196"/>
      <c r="OK164" s="194"/>
      <c r="OL164" s="193"/>
      <c r="OM164" s="328"/>
      <c r="ON164" s="194"/>
      <c r="OO164" s="192"/>
      <c r="OP164" s="289"/>
      <c r="OQ164" s="192"/>
      <c r="OR164" s="261"/>
      <c r="OS164" s="196"/>
      <c r="OT164" s="194"/>
      <c r="OU164" s="193"/>
      <c r="OV164" s="328"/>
      <c r="OW164" s="194"/>
      <c r="OX164" s="192"/>
      <c r="OY164" s="192"/>
      <c r="OZ164" s="192"/>
      <c r="PA164" s="261"/>
      <c r="PB164" s="192"/>
      <c r="PC164" s="305"/>
      <c r="PD164" s="265"/>
      <c r="PE164" s="192"/>
      <c r="PF164" s="192"/>
      <c r="PG164" s="192"/>
      <c r="PH164" s="192"/>
      <c r="PI164" s="294"/>
      <c r="PJ164" s="294"/>
      <c r="PK164" s="192"/>
      <c r="PL164" s="192"/>
      <c r="PM164" s="192"/>
      <c r="PN164" s="192"/>
      <c r="PO164" s="192"/>
      <c r="PP164" s="192"/>
      <c r="PQ164" s="192"/>
      <c r="PR164" s="192"/>
      <c r="PS164" s="192"/>
      <c r="PT164" s="192"/>
      <c r="PU164" s="192"/>
      <c r="PV164" s="300"/>
      <c r="QA164" s="193"/>
      <c r="QB164" s="192"/>
      <c r="QC164" s="192"/>
      <c r="QD164" s="192"/>
      <c r="QF164" s="193"/>
      <c r="QH164" s="193"/>
      <c r="QU164" s="192"/>
    </row>
    <row r="165" spans="1:463" s="22" customFormat="1" ht="14" x14ac:dyDescent="0.3">
      <c r="A165" s="456"/>
      <c r="G165" s="276"/>
      <c r="CN165" s="40"/>
      <c r="CO165" s="222"/>
      <c r="CQ165" s="222"/>
      <c r="CT165" s="222"/>
      <c r="FV165" s="193"/>
      <c r="FW165" s="193"/>
      <c r="FX165" s="193"/>
      <c r="FY165" s="193"/>
      <c r="FZ165" s="193"/>
      <c r="GA165" s="193"/>
      <c r="GB165" s="193"/>
      <c r="GC165" s="193"/>
      <c r="GD165" s="193"/>
      <c r="GE165" s="193"/>
      <c r="GF165" s="193"/>
      <c r="GG165" s="195"/>
      <c r="GH165" s="195"/>
      <c r="GI165" s="193"/>
      <c r="GJ165" s="195"/>
      <c r="GK165" s="195"/>
      <c r="GL165" s="193"/>
      <c r="GM165" s="194"/>
      <c r="GN165" s="194"/>
      <c r="GO165" s="194"/>
      <c r="GP165" s="194"/>
      <c r="GQ165" s="194"/>
      <c r="GR165" s="194"/>
      <c r="GS165" s="194"/>
      <c r="GT165" s="194"/>
      <c r="GU165" s="192"/>
      <c r="GV165" s="192"/>
      <c r="GW165" s="192"/>
      <c r="GX165" s="192"/>
      <c r="GY165" s="198"/>
      <c r="HE165" s="198"/>
      <c r="HK165" s="199"/>
      <c r="HR165" s="192"/>
      <c r="HS165" s="192"/>
      <c r="HT165" s="192"/>
      <c r="HU165" s="192"/>
      <c r="HV165" s="192"/>
      <c r="HW165" s="192"/>
      <c r="HX165" s="192"/>
      <c r="HY165" s="192"/>
      <c r="HZ165" s="192"/>
      <c r="IA165" s="192"/>
      <c r="IB165" s="192"/>
      <c r="IC165" s="192"/>
      <c r="ID165" s="192"/>
      <c r="IE165" s="192"/>
      <c r="IF165" s="192"/>
      <c r="IG165" s="192"/>
      <c r="IH165" s="192"/>
      <c r="II165" s="192"/>
      <c r="IJ165" s="192"/>
      <c r="IK165" s="192"/>
      <c r="IL165" s="192"/>
      <c r="IM165" s="192"/>
      <c r="IN165" s="192"/>
      <c r="IO165" s="192"/>
      <c r="IP165" s="192"/>
      <c r="IQ165" s="192"/>
      <c r="IR165" s="192"/>
      <c r="IS165" s="192"/>
      <c r="IT165" s="192"/>
      <c r="IU165" s="192"/>
      <c r="IV165" s="192"/>
      <c r="IW165" s="192"/>
      <c r="IX165" s="192"/>
      <c r="IY165" s="192"/>
      <c r="IZ165" s="192"/>
      <c r="JA165" s="192"/>
      <c r="JB165" s="192"/>
      <c r="JC165" s="192"/>
      <c r="JD165" s="192"/>
      <c r="JE165" s="192"/>
      <c r="JF165" s="192"/>
      <c r="JG165" s="192"/>
      <c r="JH165" s="192"/>
      <c r="JI165" s="192"/>
      <c r="JJ165" s="192"/>
      <c r="JK165" s="192"/>
      <c r="JL165" s="192"/>
      <c r="JM165" s="192"/>
      <c r="JN165" s="192"/>
      <c r="JO165" s="192"/>
      <c r="JP165" s="192"/>
      <c r="JQ165" s="192"/>
      <c r="JR165" s="192"/>
      <c r="JS165" s="192"/>
      <c r="JT165" s="192"/>
      <c r="JU165" s="192"/>
      <c r="JV165" s="192"/>
      <c r="JW165" s="192"/>
      <c r="JX165" s="192"/>
      <c r="JY165" s="192"/>
      <c r="JZ165" s="192"/>
      <c r="KA165" s="192"/>
      <c r="KB165" s="192"/>
      <c r="KC165" s="192"/>
      <c r="KD165" s="192"/>
      <c r="KE165" s="192"/>
      <c r="KF165" s="192"/>
      <c r="KG165" s="192"/>
      <c r="KH165" s="192"/>
      <c r="KI165" s="192"/>
      <c r="KJ165" s="192"/>
      <c r="KK165" s="192"/>
      <c r="KL165" s="192"/>
      <c r="KM165" s="192"/>
      <c r="KN165" s="192"/>
      <c r="KO165" s="192"/>
      <c r="KP165" s="192"/>
      <c r="KQ165" s="192"/>
      <c r="KR165" s="192"/>
      <c r="KS165" s="192"/>
      <c r="KT165" s="192"/>
      <c r="KU165" s="192"/>
      <c r="KV165" s="192"/>
      <c r="KW165" s="192"/>
      <c r="KX165" s="192"/>
      <c r="KY165" s="192"/>
      <c r="KZ165" s="192"/>
      <c r="LA165" s="192"/>
      <c r="LB165" s="192"/>
      <c r="LC165" s="192"/>
      <c r="LD165" s="192"/>
      <c r="LE165" s="192"/>
      <c r="LF165" s="192"/>
      <c r="LG165" s="192"/>
      <c r="LH165" s="192"/>
      <c r="LI165" s="192"/>
      <c r="LJ165" s="192"/>
      <c r="LK165" s="192"/>
      <c r="LL165" s="192"/>
      <c r="LM165" s="192"/>
      <c r="LN165" s="192"/>
      <c r="LO165" s="192"/>
      <c r="LP165" s="192"/>
      <c r="LQ165" s="192"/>
      <c r="LR165" s="192"/>
      <c r="LS165" s="192"/>
      <c r="LT165" s="192"/>
      <c r="LU165" s="192"/>
      <c r="LV165" s="192"/>
      <c r="LW165" s="192"/>
      <c r="LX165" s="192"/>
      <c r="LY165" s="192"/>
      <c r="LZ165" s="192"/>
      <c r="MA165" s="192"/>
      <c r="MB165" s="192"/>
      <c r="MC165" s="192"/>
      <c r="MD165" s="192"/>
      <c r="ME165" s="192"/>
      <c r="MF165" s="192"/>
      <c r="MG165" s="192"/>
      <c r="MH165" s="192"/>
      <c r="MI165" s="192"/>
      <c r="MJ165" s="192"/>
      <c r="MK165" s="192"/>
      <c r="ML165" s="192"/>
      <c r="MM165" s="192"/>
      <c r="MN165" s="192"/>
      <c r="MO165" s="192"/>
      <c r="MP165" s="81"/>
      <c r="MQ165" s="81"/>
      <c r="MR165" s="81"/>
      <c r="MS165" s="81"/>
      <c r="MT165" s="81"/>
      <c r="MU165" s="81"/>
      <c r="MV165" s="81"/>
      <c r="MW165" s="81"/>
      <c r="MX165" s="81"/>
      <c r="MY165" s="269"/>
      <c r="MZ165" s="81"/>
      <c r="NA165" s="81"/>
      <c r="NB165" s="200"/>
      <c r="NC165" s="200"/>
      <c r="ND165" s="200"/>
      <c r="NE165" s="200"/>
      <c r="NF165" s="201"/>
      <c r="NG165" s="201"/>
      <c r="NH165" s="201"/>
      <c r="NI165" s="201"/>
      <c r="NJ165" s="201"/>
      <c r="NK165" s="201"/>
      <c r="NL165" s="201"/>
      <c r="NM165" s="201"/>
      <c r="OJ165" s="196"/>
      <c r="OK165" s="194"/>
      <c r="OL165" s="193"/>
      <c r="OM165" s="328"/>
      <c r="ON165" s="194"/>
      <c r="OO165" s="192"/>
      <c r="OP165" s="289"/>
      <c r="OQ165" s="192"/>
      <c r="OR165" s="261"/>
      <c r="OS165" s="196"/>
      <c r="OT165" s="194"/>
      <c r="OU165" s="193"/>
      <c r="OV165" s="328"/>
      <c r="OW165" s="194"/>
      <c r="OX165" s="192"/>
      <c r="OY165" s="192"/>
      <c r="OZ165" s="192"/>
      <c r="PA165" s="261"/>
      <c r="PB165" s="192"/>
      <c r="PC165" s="305"/>
      <c r="PD165" s="265"/>
      <c r="PE165" s="192"/>
      <c r="PF165" s="192"/>
      <c r="PG165" s="192"/>
      <c r="PH165" s="192"/>
      <c r="PI165" s="294"/>
      <c r="PJ165" s="294"/>
      <c r="PK165" s="192"/>
      <c r="PL165" s="192"/>
      <c r="PM165" s="192"/>
      <c r="PN165" s="192"/>
      <c r="PO165" s="192"/>
      <c r="PP165" s="192"/>
      <c r="PQ165" s="192"/>
      <c r="PR165" s="192"/>
      <c r="PS165" s="192"/>
      <c r="PT165" s="192"/>
      <c r="PU165" s="192"/>
      <c r="PV165" s="300"/>
      <c r="QA165" s="193"/>
      <c r="QB165" s="192"/>
      <c r="QC165" s="192"/>
      <c r="QD165" s="192"/>
      <c r="QF165" s="193"/>
      <c r="QH165" s="193"/>
      <c r="QU165" s="192"/>
    </row>
    <row r="166" spans="1:463" s="22" customFormat="1" ht="14" x14ac:dyDescent="0.3">
      <c r="A166" s="456"/>
      <c r="G166" s="276"/>
      <c r="CN166" s="40"/>
      <c r="CO166" s="222"/>
      <c r="CQ166" s="222"/>
      <c r="CT166" s="222"/>
      <c r="FV166" s="193"/>
      <c r="FW166" s="193"/>
      <c r="FX166" s="193"/>
      <c r="FY166" s="193"/>
      <c r="FZ166" s="193"/>
      <c r="GA166" s="193"/>
      <c r="GB166" s="193"/>
      <c r="GC166" s="193"/>
      <c r="GD166" s="193"/>
      <c r="GE166" s="193"/>
      <c r="GF166" s="193"/>
      <c r="GG166" s="195"/>
      <c r="GH166" s="195"/>
      <c r="GI166" s="193"/>
      <c r="GJ166" s="195"/>
      <c r="GK166" s="195"/>
      <c r="GL166" s="193"/>
      <c r="GM166" s="194"/>
      <c r="GN166" s="194"/>
      <c r="GO166" s="194"/>
      <c r="GP166" s="194"/>
      <c r="GQ166" s="194"/>
      <c r="GR166" s="194"/>
      <c r="GS166" s="194"/>
      <c r="GT166" s="194"/>
      <c r="GU166" s="192"/>
      <c r="GV166" s="192"/>
      <c r="GW166" s="192"/>
      <c r="GX166" s="192"/>
      <c r="GY166" s="198"/>
      <c r="HE166" s="198"/>
      <c r="HK166" s="199"/>
      <c r="HR166" s="192"/>
      <c r="HS166" s="192"/>
      <c r="HT166" s="192"/>
      <c r="HU166" s="192"/>
      <c r="HV166" s="192"/>
      <c r="HW166" s="192"/>
      <c r="HX166" s="192"/>
      <c r="HY166" s="192"/>
      <c r="HZ166" s="192"/>
      <c r="IA166" s="192"/>
      <c r="IB166" s="192"/>
      <c r="IC166" s="192"/>
      <c r="ID166" s="192"/>
      <c r="IE166" s="192"/>
      <c r="IF166" s="192"/>
      <c r="IG166" s="192"/>
      <c r="IH166" s="192"/>
      <c r="II166" s="192"/>
      <c r="IJ166" s="192"/>
      <c r="IK166" s="192"/>
      <c r="IL166" s="192"/>
      <c r="IM166" s="192"/>
      <c r="IN166" s="192"/>
      <c r="IO166" s="192"/>
      <c r="IP166" s="192"/>
      <c r="IQ166" s="192"/>
      <c r="IR166" s="192"/>
      <c r="IS166" s="192"/>
      <c r="IT166" s="192"/>
      <c r="IU166" s="192"/>
      <c r="IV166" s="192"/>
      <c r="IW166" s="192"/>
      <c r="IX166" s="192"/>
      <c r="IY166" s="192"/>
      <c r="IZ166" s="192"/>
      <c r="JA166" s="192"/>
      <c r="JB166" s="192"/>
      <c r="JC166" s="192"/>
      <c r="JD166" s="192"/>
      <c r="JE166" s="192"/>
      <c r="JF166" s="192"/>
      <c r="JG166" s="192"/>
      <c r="JH166" s="192"/>
      <c r="JI166" s="192"/>
      <c r="JJ166" s="192"/>
      <c r="JK166" s="192"/>
      <c r="JL166" s="192"/>
      <c r="JM166" s="192"/>
      <c r="JN166" s="192"/>
      <c r="JO166" s="192"/>
      <c r="JP166" s="192"/>
      <c r="JQ166" s="192"/>
      <c r="JR166" s="192"/>
      <c r="JS166" s="192"/>
      <c r="JT166" s="192"/>
      <c r="JU166" s="192"/>
      <c r="JV166" s="192"/>
      <c r="JW166" s="192"/>
      <c r="JX166" s="192"/>
      <c r="JY166" s="192"/>
      <c r="JZ166" s="192"/>
      <c r="KA166" s="192"/>
      <c r="KB166" s="192"/>
      <c r="KC166" s="192"/>
      <c r="KD166" s="192"/>
      <c r="KE166" s="192"/>
      <c r="KF166" s="192"/>
      <c r="KG166" s="192"/>
      <c r="KH166" s="192"/>
      <c r="KI166" s="192"/>
      <c r="KJ166" s="192"/>
      <c r="KK166" s="192"/>
      <c r="KL166" s="192"/>
      <c r="KM166" s="192"/>
      <c r="KN166" s="192"/>
      <c r="KO166" s="192"/>
      <c r="KP166" s="192"/>
      <c r="KQ166" s="192"/>
      <c r="KR166" s="192"/>
      <c r="KS166" s="192"/>
      <c r="KT166" s="192"/>
      <c r="KU166" s="192"/>
      <c r="KV166" s="192"/>
      <c r="KW166" s="192"/>
      <c r="KX166" s="192"/>
      <c r="KY166" s="192"/>
      <c r="KZ166" s="192"/>
      <c r="LA166" s="192"/>
      <c r="LB166" s="192"/>
      <c r="LC166" s="192"/>
      <c r="LD166" s="192"/>
      <c r="LE166" s="192"/>
      <c r="LF166" s="192"/>
      <c r="LG166" s="192"/>
      <c r="LH166" s="192"/>
      <c r="LI166" s="192"/>
      <c r="LJ166" s="192"/>
      <c r="LK166" s="192"/>
      <c r="LL166" s="192"/>
      <c r="LM166" s="192"/>
      <c r="LN166" s="192"/>
      <c r="LO166" s="192"/>
      <c r="LP166" s="192"/>
      <c r="LQ166" s="192"/>
      <c r="LR166" s="192"/>
      <c r="LS166" s="192"/>
      <c r="LT166" s="192"/>
      <c r="LU166" s="192"/>
      <c r="LV166" s="192"/>
      <c r="LW166" s="192"/>
      <c r="LX166" s="192"/>
      <c r="LY166" s="192"/>
      <c r="LZ166" s="192"/>
      <c r="MA166" s="192"/>
      <c r="MB166" s="192"/>
      <c r="MC166" s="192"/>
      <c r="MD166" s="192"/>
      <c r="ME166" s="192"/>
      <c r="MF166" s="192"/>
      <c r="MG166" s="192"/>
      <c r="MH166" s="192"/>
      <c r="MI166" s="192"/>
      <c r="MJ166" s="192"/>
      <c r="MK166" s="192"/>
      <c r="ML166" s="192"/>
      <c r="MM166" s="192"/>
      <c r="MN166" s="192"/>
      <c r="MO166" s="192"/>
      <c r="MP166" s="81"/>
      <c r="MQ166" s="81"/>
      <c r="MR166" s="81"/>
      <c r="MS166" s="81"/>
      <c r="MT166" s="81"/>
      <c r="MU166" s="81"/>
      <c r="MV166" s="81"/>
      <c r="MW166" s="81"/>
      <c r="MX166" s="81"/>
      <c r="MY166" s="269"/>
      <c r="MZ166" s="81"/>
      <c r="NA166" s="81"/>
      <c r="NB166" s="200"/>
      <c r="NC166" s="200"/>
      <c r="ND166" s="200"/>
      <c r="NE166" s="200"/>
      <c r="NF166" s="201"/>
      <c r="NG166" s="201"/>
      <c r="NH166" s="201"/>
      <c r="NI166" s="201"/>
      <c r="NJ166" s="201"/>
      <c r="NK166" s="201"/>
      <c r="NL166" s="201"/>
      <c r="NM166" s="201"/>
      <c r="OJ166" s="196"/>
      <c r="OK166" s="194"/>
      <c r="OL166" s="193"/>
      <c r="OM166" s="328"/>
      <c r="ON166" s="194"/>
      <c r="OO166" s="192"/>
      <c r="OP166" s="289"/>
      <c r="OQ166" s="192"/>
      <c r="OR166" s="261"/>
      <c r="OS166" s="196"/>
      <c r="OT166" s="194"/>
      <c r="OU166" s="193"/>
      <c r="OV166" s="328"/>
      <c r="OW166" s="194"/>
      <c r="OX166" s="192"/>
      <c r="OY166" s="192"/>
      <c r="OZ166" s="192"/>
      <c r="PA166" s="261"/>
      <c r="PB166" s="192"/>
      <c r="PC166" s="305"/>
      <c r="PD166" s="265"/>
      <c r="PE166" s="192"/>
      <c r="PF166" s="192"/>
      <c r="PG166" s="192"/>
      <c r="PH166" s="192"/>
      <c r="PI166" s="294"/>
      <c r="PJ166" s="294"/>
      <c r="PK166" s="192"/>
      <c r="PL166" s="192"/>
      <c r="PM166" s="192"/>
      <c r="PN166" s="192"/>
      <c r="PO166" s="192"/>
      <c r="PP166" s="192"/>
      <c r="PQ166" s="192"/>
      <c r="PR166" s="192"/>
      <c r="PS166" s="192"/>
      <c r="PT166" s="192"/>
      <c r="PU166" s="192"/>
      <c r="PV166" s="300"/>
      <c r="QA166" s="193"/>
      <c r="QB166" s="192"/>
      <c r="QC166" s="192"/>
      <c r="QD166" s="192"/>
      <c r="QF166" s="193"/>
      <c r="QH166" s="193"/>
      <c r="QU166" s="192"/>
    </row>
    <row r="167" spans="1:463" s="22" customFormat="1" ht="14" x14ac:dyDescent="0.3">
      <c r="A167" s="456"/>
      <c r="G167" s="276"/>
      <c r="CN167" s="40"/>
      <c r="CO167" s="222"/>
      <c r="CQ167" s="222"/>
      <c r="CT167" s="222"/>
      <c r="FV167" s="193"/>
      <c r="FW167" s="193"/>
      <c r="FX167" s="193"/>
      <c r="FY167" s="193"/>
      <c r="FZ167" s="193"/>
      <c r="GA167" s="193"/>
      <c r="GB167" s="193"/>
      <c r="GC167" s="193"/>
      <c r="GD167" s="193"/>
      <c r="GE167" s="193"/>
      <c r="GF167" s="193"/>
      <c r="GG167" s="195"/>
      <c r="GH167" s="195"/>
      <c r="GI167" s="193"/>
      <c r="GJ167" s="195"/>
      <c r="GK167" s="195"/>
      <c r="GL167" s="193"/>
      <c r="GM167" s="194"/>
      <c r="GN167" s="194"/>
      <c r="GO167" s="194"/>
      <c r="GP167" s="194"/>
      <c r="GQ167" s="194"/>
      <c r="GR167" s="194"/>
      <c r="GS167" s="194"/>
      <c r="GT167" s="194"/>
      <c r="GU167" s="192"/>
      <c r="GV167" s="192"/>
      <c r="GW167" s="192"/>
      <c r="GX167" s="192"/>
      <c r="GY167" s="198"/>
      <c r="HE167" s="198"/>
      <c r="HK167" s="199"/>
      <c r="HR167" s="192"/>
      <c r="HS167" s="192"/>
      <c r="HT167" s="192"/>
      <c r="HU167" s="192"/>
      <c r="HV167" s="192"/>
      <c r="HW167" s="192"/>
      <c r="HX167" s="192"/>
      <c r="HY167" s="192"/>
      <c r="HZ167" s="192"/>
      <c r="IA167" s="192"/>
      <c r="IB167" s="192"/>
      <c r="IC167" s="192"/>
      <c r="ID167" s="192"/>
      <c r="IE167" s="192"/>
      <c r="IF167" s="192"/>
      <c r="IG167" s="192"/>
      <c r="IH167" s="192"/>
      <c r="II167" s="192"/>
      <c r="IJ167" s="192"/>
      <c r="IK167" s="192"/>
      <c r="IL167" s="192"/>
      <c r="IM167" s="192"/>
      <c r="IN167" s="192"/>
      <c r="IO167" s="192"/>
      <c r="IP167" s="192"/>
      <c r="IQ167" s="192"/>
      <c r="IR167" s="192"/>
      <c r="IS167" s="192"/>
      <c r="IT167" s="192"/>
      <c r="IU167" s="192"/>
      <c r="IV167" s="192"/>
      <c r="IW167" s="192"/>
      <c r="IX167" s="192"/>
      <c r="IY167" s="192"/>
      <c r="IZ167" s="192"/>
      <c r="JA167" s="192"/>
      <c r="JB167" s="192"/>
      <c r="JC167" s="192"/>
      <c r="JD167" s="192"/>
      <c r="JE167" s="192"/>
      <c r="JF167" s="192"/>
      <c r="JG167" s="192"/>
      <c r="JH167" s="192"/>
      <c r="JI167" s="192"/>
      <c r="JJ167" s="192"/>
      <c r="JK167" s="192"/>
      <c r="JL167" s="192"/>
      <c r="JM167" s="192"/>
      <c r="JN167" s="192"/>
      <c r="JO167" s="192"/>
      <c r="JP167" s="192"/>
      <c r="JQ167" s="192"/>
      <c r="JR167" s="192"/>
      <c r="JS167" s="192"/>
      <c r="JT167" s="192"/>
      <c r="JU167" s="192"/>
      <c r="JV167" s="192"/>
      <c r="JW167" s="192"/>
      <c r="JX167" s="192"/>
      <c r="JY167" s="192"/>
      <c r="JZ167" s="192"/>
      <c r="KA167" s="192"/>
      <c r="KB167" s="192"/>
      <c r="KC167" s="192"/>
      <c r="KD167" s="192"/>
      <c r="KE167" s="192"/>
      <c r="KF167" s="192"/>
      <c r="KG167" s="192"/>
      <c r="KH167" s="192"/>
      <c r="KI167" s="192"/>
      <c r="KJ167" s="192"/>
      <c r="KK167" s="192"/>
      <c r="KL167" s="192"/>
      <c r="KM167" s="192"/>
      <c r="KN167" s="192"/>
      <c r="KO167" s="192"/>
      <c r="KP167" s="192"/>
      <c r="KQ167" s="192"/>
      <c r="KR167" s="192"/>
      <c r="KS167" s="192"/>
      <c r="KT167" s="192"/>
      <c r="KU167" s="192"/>
      <c r="KV167" s="192"/>
      <c r="KW167" s="192"/>
      <c r="KX167" s="192"/>
      <c r="KY167" s="192"/>
      <c r="KZ167" s="192"/>
      <c r="LA167" s="192"/>
      <c r="LB167" s="192"/>
      <c r="LC167" s="192"/>
      <c r="LD167" s="192"/>
      <c r="LE167" s="192"/>
      <c r="LF167" s="192"/>
      <c r="LG167" s="192"/>
      <c r="LH167" s="192"/>
      <c r="LI167" s="192"/>
      <c r="LJ167" s="192"/>
      <c r="LK167" s="192"/>
      <c r="LL167" s="192"/>
      <c r="LM167" s="192"/>
      <c r="LN167" s="192"/>
      <c r="LO167" s="192"/>
      <c r="LP167" s="192"/>
      <c r="LQ167" s="192"/>
      <c r="LR167" s="192"/>
      <c r="LS167" s="192"/>
      <c r="LT167" s="192"/>
      <c r="LU167" s="192"/>
      <c r="LV167" s="192"/>
      <c r="LW167" s="192"/>
      <c r="LX167" s="192"/>
      <c r="LY167" s="192"/>
      <c r="LZ167" s="192"/>
      <c r="MA167" s="192"/>
      <c r="MB167" s="192"/>
      <c r="MC167" s="192"/>
      <c r="MD167" s="192"/>
      <c r="ME167" s="192"/>
      <c r="MF167" s="192"/>
      <c r="MG167" s="192"/>
      <c r="MH167" s="192"/>
      <c r="MI167" s="192"/>
      <c r="MJ167" s="192"/>
      <c r="MK167" s="192"/>
      <c r="ML167" s="192"/>
      <c r="MM167" s="192"/>
      <c r="MN167" s="192"/>
      <c r="MO167" s="192"/>
      <c r="MP167" s="81"/>
      <c r="MQ167" s="81"/>
      <c r="MR167" s="81"/>
      <c r="MS167" s="81"/>
      <c r="MT167" s="81"/>
      <c r="MU167" s="81"/>
      <c r="MV167" s="81"/>
      <c r="MW167" s="81"/>
      <c r="MX167" s="81"/>
      <c r="MY167" s="269"/>
      <c r="MZ167" s="81"/>
      <c r="NA167" s="81"/>
      <c r="NB167" s="200"/>
      <c r="NC167" s="200"/>
      <c r="ND167" s="200"/>
      <c r="NE167" s="200"/>
      <c r="NF167" s="201"/>
      <c r="NG167" s="201"/>
      <c r="NH167" s="201"/>
      <c r="NI167" s="201"/>
      <c r="NJ167" s="201"/>
      <c r="NK167" s="201"/>
      <c r="NL167" s="201"/>
      <c r="NM167" s="201"/>
      <c r="OJ167" s="196"/>
      <c r="OK167" s="194"/>
      <c r="OL167" s="193"/>
      <c r="OM167" s="328"/>
      <c r="ON167" s="194"/>
      <c r="OO167" s="192"/>
      <c r="OP167" s="289"/>
      <c r="OQ167" s="192"/>
      <c r="OR167" s="261"/>
      <c r="OS167" s="196"/>
      <c r="OT167" s="194"/>
      <c r="OU167" s="193"/>
      <c r="OV167" s="328"/>
      <c r="OW167" s="194"/>
      <c r="OX167" s="192"/>
      <c r="OY167" s="192"/>
      <c r="OZ167" s="192"/>
      <c r="PA167" s="261"/>
      <c r="PB167" s="192"/>
      <c r="PC167" s="305"/>
      <c r="PD167" s="265"/>
      <c r="PE167" s="192"/>
      <c r="PF167" s="192"/>
      <c r="PG167" s="192"/>
      <c r="PH167" s="192"/>
      <c r="PI167" s="294"/>
      <c r="PJ167" s="294"/>
      <c r="PK167" s="192"/>
      <c r="PL167" s="192"/>
      <c r="PM167" s="192"/>
      <c r="PN167" s="192"/>
      <c r="PO167" s="192"/>
      <c r="PP167" s="192"/>
      <c r="PQ167" s="192"/>
      <c r="PR167" s="192"/>
      <c r="PS167" s="192"/>
      <c r="PT167" s="192"/>
      <c r="PU167" s="192"/>
      <c r="PV167" s="300"/>
      <c r="QA167" s="193"/>
      <c r="QB167" s="192"/>
      <c r="QC167" s="192"/>
      <c r="QD167" s="192"/>
      <c r="QF167" s="193"/>
      <c r="QH167" s="193"/>
      <c r="QU167" s="192"/>
    </row>
    <row r="168" spans="1:463" s="22" customFormat="1" ht="14" x14ac:dyDescent="0.3">
      <c r="A168" s="456"/>
      <c r="G168" s="276"/>
      <c r="CN168" s="40"/>
      <c r="CO168" s="222"/>
      <c r="CQ168" s="222"/>
      <c r="CT168" s="222"/>
      <c r="FV168" s="193"/>
      <c r="FW168" s="193"/>
      <c r="FX168" s="193"/>
      <c r="FY168" s="193"/>
      <c r="FZ168" s="193"/>
      <c r="GA168" s="193"/>
      <c r="GB168" s="193"/>
      <c r="GC168" s="193"/>
      <c r="GD168" s="193"/>
      <c r="GE168" s="193"/>
      <c r="GF168" s="193"/>
      <c r="GG168" s="195"/>
      <c r="GH168" s="195"/>
      <c r="GI168" s="193"/>
      <c r="GJ168" s="195"/>
      <c r="GK168" s="195"/>
      <c r="GL168" s="193"/>
      <c r="GM168" s="194"/>
      <c r="GN168" s="194"/>
      <c r="GO168" s="194"/>
      <c r="GP168" s="194"/>
      <c r="GQ168" s="194"/>
      <c r="GR168" s="194"/>
      <c r="GS168" s="194"/>
      <c r="GT168" s="194"/>
      <c r="GU168" s="192"/>
      <c r="GV168" s="192"/>
      <c r="GW168" s="192"/>
      <c r="GX168" s="192"/>
      <c r="GY168" s="198"/>
      <c r="HE168" s="198"/>
      <c r="HK168" s="199"/>
      <c r="HR168" s="192"/>
      <c r="HS168" s="192"/>
      <c r="HT168" s="192"/>
      <c r="HU168" s="192"/>
      <c r="HV168" s="192"/>
      <c r="HW168" s="192"/>
      <c r="HX168" s="192"/>
      <c r="HY168" s="192"/>
      <c r="HZ168" s="192"/>
      <c r="IA168" s="192"/>
      <c r="IB168" s="192"/>
      <c r="IC168" s="192"/>
      <c r="ID168" s="192"/>
      <c r="IE168" s="192"/>
      <c r="IF168" s="192"/>
      <c r="IG168" s="192"/>
      <c r="IH168" s="192"/>
      <c r="II168" s="192"/>
      <c r="IJ168" s="192"/>
      <c r="IK168" s="192"/>
      <c r="IL168" s="192"/>
      <c r="IM168" s="192"/>
      <c r="IN168" s="192"/>
      <c r="IO168" s="192"/>
      <c r="IP168" s="192"/>
      <c r="IQ168" s="192"/>
      <c r="IR168" s="192"/>
      <c r="IS168" s="192"/>
      <c r="IT168" s="192"/>
      <c r="IU168" s="192"/>
      <c r="IV168" s="192"/>
      <c r="IW168" s="192"/>
      <c r="IX168" s="192"/>
      <c r="IY168" s="192"/>
      <c r="IZ168" s="192"/>
      <c r="JA168" s="192"/>
      <c r="JB168" s="192"/>
      <c r="JC168" s="192"/>
      <c r="JD168" s="192"/>
      <c r="JE168" s="192"/>
      <c r="JF168" s="192"/>
      <c r="JG168" s="192"/>
      <c r="JH168" s="192"/>
      <c r="JI168" s="192"/>
      <c r="JJ168" s="192"/>
      <c r="JK168" s="192"/>
      <c r="JL168" s="192"/>
      <c r="JM168" s="192"/>
      <c r="JN168" s="192"/>
      <c r="JO168" s="192"/>
      <c r="JP168" s="192"/>
      <c r="JQ168" s="192"/>
      <c r="JR168" s="192"/>
      <c r="JS168" s="192"/>
      <c r="JT168" s="192"/>
      <c r="JU168" s="192"/>
      <c r="JV168" s="192"/>
      <c r="JW168" s="192"/>
      <c r="JX168" s="192"/>
      <c r="JY168" s="192"/>
      <c r="JZ168" s="192"/>
      <c r="KA168" s="192"/>
      <c r="KB168" s="192"/>
      <c r="KC168" s="192"/>
      <c r="KD168" s="192"/>
      <c r="KE168" s="192"/>
      <c r="KF168" s="192"/>
      <c r="KG168" s="192"/>
      <c r="KH168" s="192"/>
      <c r="KI168" s="192"/>
      <c r="KJ168" s="192"/>
      <c r="KK168" s="192"/>
      <c r="KL168" s="192"/>
      <c r="KM168" s="192"/>
      <c r="KN168" s="192"/>
      <c r="KO168" s="192"/>
      <c r="KP168" s="192"/>
      <c r="KQ168" s="192"/>
      <c r="KR168" s="192"/>
      <c r="KS168" s="192"/>
      <c r="KT168" s="192"/>
      <c r="KU168" s="192"/>
      <c r="KV168" s="192"/>
      <c r="KW168" s="192"/>
      <c r="KX168" s="192"/>
      <c r="KY168" s="192"/>
      <c r="KZ168" s="192"/>
      <c r="LA168" s="192"/>
      <c r="LB168" s="192"/>
      <c r="LC168" s="192"/>
      <c r="LD168" s="192"/>
      <c r="LE168" s="192"/>
      <c r="LF168" s="192"/>
      <c r="LG168" s="192"/>
      <c r="LH168" s="192"/>
      <c r="LI168" s="192"/>
      <c r="LJ168" s="192"/>
      <c r="LK168" s="192"/>
      <c r="LL168" s="192"/>
      <c r="LM168" s="192"/>
      <c r="LN168" s="192"/>
      <c r="LO168" s="192"/>
      <c r="LP168" s="192"/>
      <c r="LQ168" s="192"/>
      <c r="LR168" s="192"/>
      <c r="LS168" s="192"/>
      <c r="LT168" s="192"/>
      <c r="LU168" s="192"/>
      <c r="LV168" s="192"/>
      <c r="LW168" s="192"/>
      <c r="LX168" s="192"/>
      <c r="LY168" s="192"/>
      <c r="LZ168" s="192"/>
      <c r="MA168" s="192"/>
      <c r="MB168" s="192"/>
      <c r="MC168" s="192"/>
      <c r="MD168" s="192"/>
      <c r="ME168" s="192"/>
      <c r="MF168" s="192"/>
      <c r="MG168" s="192"/>
      <c r="MH168" s="192"/>
      <c r="MI168" s="192"/>
      <c r="MJ168" s="192"/>
      <c r="MK168" s="192"/>
      <c r="ML168" s="192"/>
      <c r="MM168" s="192"/>
      <c r="MN168" s="192"/>
      <c r="MO168" s="192"/>
      <c r="MP168" s="81"/>
      <c r="MQ168" s="81"/>
      <c r="MR168" s="81"/>
      <c r="MS168" s="81"/>
      <c r="MT168" s="81"/>
      <c r="MU168" s="81"/>
      <c r="MV168" s="81"/>
      <c r="MW168" s="81"/>
      <c r="MX168" s="81"/>
      <c r="MY168" s="269"/>
      <c r="MZ168" s="81"/>
      <c r="NA168" s="81"/>
      <c r="NB168" s="200"/>
      <c r="NC168" s="200"/>
      <c r="ND168" s="200"/>
      <c r="NE168" s="200"/>
      <c r="NF168" s="201"/>
      <c r="NG168" s="201"/>
      <c r="NH168" s="201"/>
      <c r="NI168" s="201"/>
      <c r="NJ168" s="201"/>
      <c r="NK168" s="201"/>
      <c r="NL168" s="201"/>
      <c r="NM168" s="201"/>
      <c r="OJ168" s="196"/>
      <c r="OK168" s="194"/>
      <c r="OL168" s="193"/>
      <c r="OM168" s="328"/>
      <c r="ON168" s="194"/>
      <c r="OO168" s="192"/>
      <c r="OP168" s="289"/>
      <c r="OQ168" s="192"/>
      <c r="OR168" s="261"/>
      <c r="OS168" s="196"/>
      <c r="OT168" s="194"/>
      <c r="OU168" s="193"/>
      <c r="OV168" s="328"/>
      <c r="OW168" s="194"/>
      <c r="OX168" s="192"/>
      <c r="OY168" s="192"/>
      <c r="OZ168" s="192"/>
      <c r="PA168" s="261"/>
      <c r="PB168" s="192"/>
      <c r="PC168" s="305"/>
      <c r="PD168" s="265"/>
      <c r="PE168" s="192"/>
      <c r="PF168" s="192"/>
      <c r="PG168" s="192"/>
      <c r="PH168" s="192"/>
      <c r="PI168" s="294"/>
      <c r="PJ168" s="294"/>
      <c r="PK168" s="192"/>
      <c r="PL168" s="192"/>
      <c r="PM168" s="192"/>
      <c r="PN168" s="192"/>
      <c r="PO168" s="192"/>
      <c r="PP168" s="192"/>
      <c r="PQ168" s="192"/>
      <c r="PR168" s="192"/>
      <c r="PS168" s="192"/>
      <c r="PT168" s="192"/>
      <c r="PU168" s="192"/>
      <c r="PV168" s="300"/>
      <c r="QA168" s="193"/>
      <c r="QB168" s="192"/>
      <c r="QC168" s="192"/>
      <c r="QD168" s="192"/>
      <c r="QF168" s="193"/>
      <c r="QH168" s="193"/>
      <c r="QU168" s="192"/>
    </row>
    <row r="169" spans="1:463" s="22" customFormat="1" ht="14" x14ac:dyDescent="0.3">
      <c r="A169" s="456"/>
      <c r="G169" s="276"/>
      <c r="CN169" s="40"/>
      <c r="CO169" s="222"/>
      <c r="CQ169" s="222"/>
      <c r="CT169" s="222"/>
      <c r="FV169" s="193"/>
      <c r="FW169" s="193"/>
      <c r="FX169" s="193"/>
      <c r="FY169" s="193"/>
      <c r="FZ169" s="193"/>
      <c r="GA169" s="193"/>
      <c r="GB169" s="193"/>
      <c r="GC169" s="193"/>
      <c r="GD169" s="193"/>
      <c r="GE169" s="193"/>
      <c r="GF169" s="193"/>
      <c r="GG169" s="195"/>
      <c r="GH169" s="195"/>
      <c r="GI169" s="193"/>
      <c r="GJ169" s="195"/>
      <c r="GK169" s="195"/>
      <c r="GL169" s="193"/>
      <c r="GM169" s="194"/>
      <c r="GN169" s="194"/>
      <c r="GO169" s="194"/>
      <c r="GP169" s="194"/>
      <c r="GQ169" s="194"/>
      <c r="GR169" s="194"/>
      <c r="GS169" s="194"/>
      <c r="GT169" s="194"/>
      <c r="GU169" s="192"/>
      <c r="GV169" s="192"/>
      <c r="GW169" s="192"/>
      <c r="GX169" s="192"/>
      <c r="GY169" s="198"/>
      <c r="HE169" s="198"/>
      <c r="HK169" s="199"/>
      <c r="HR169" s="192"/>
      <c r="HS169" s="192"/>
      <c r="HT169" s="192"/>
      <c r="HU169" s="192"/>
      <c r="HV169" s="192"/>
      <c r="HW169" s="192"/>
      <c r="HX169" s="192"/>
      <c r="HY169" s="192"/>
      <c r="HZ169" s="192"/>
      <c r="IA169" s="192"/>
      <c r="IB169" s="192"/>
      <c r="IC169" s="192"/>
      <c r="ID169" s="192"/>
      <c r="IE169" s="192"/>
      <c r="IF169" s="192"/>
      <c r="IG169" s="192"/>
      <c r="IH169" s="192"/>
      <c r="II169" s="192"/>
      <c r="IJ169" s="192"/>
      <c r="IK169" s="192"/>
      <c r="IL169" s="192"/>
      <c r="IM169" s="192"/>
      <c r="IN169" s="192"/>
      <c r="IO169" s="192"/>
      <c r="IP169" s="192"/>
      <c r="IQ169" s="192"/>
      <c r="IR169" s="192"/>
      <c r="IS169" s="192"/>
      <c r="IT169" s="192"/>
      <c r="IU169" s="192"/>
      <c r="IV169" s="192"/>
      <c r="IW169" s="192"/>
      <c r="IX169" s="192"/>
      <c r="IY169" s="192"/>
      <c r="IZ169" s="192"/>
      <c r="JA169" s="192"/>
      <c r="JB169" s="192"/>
      <c r="JC169" s="192"/>
      <c r="JD169" s="192"/>
      <c r="JE169" s="192"/>
      <c r="JF169" s="192"/>
      <c r="JG169" s="192"/>
      <c r="JH169" s="192"/>
      <c r="JI169" s="192"/>
      <c r="JJ169" s="192"/>
      <c r="JK169" s="192"/>
      <c r="JL169" s="192"/>
      <c r="JM169" s="192"/>
      <c r="JN169" s="192"/>
      <c r="JO169" s="192"/>
      <c r="JP169" s="192"/>
      <c r="JQ169" s="192"/>
      <c r="JR169" s="192"/>
      <c r="JS169" s="192"/>
      <c r="JT169" s="192"/>
      <c r="JU169" s="192"/>
      <c r="JV169" s="192"/>
      <c r="JW169" s="192"/>
      <c r="JX169" s="192"/>
      <c r="JY169" s="192"/>
      <c r="JZ169" s="192"/>
      <c r="KA169" s="192"/>
      <c r="KB169" s="192"/>
      <c r="KC169" s="192"/>
      <c r="KD169" s="192"/>
      <c r="KE169" s="192"/>
      <c r="KF169" s="192"/>
      <c r="KG169" s="192"/>
      <c r="KH169" s="192"/>
      <c r="KI169" s="192"/>
      <c r="KJ169" s="192"/>
      <c r="KK169" s="192"/>
      <c r="KL169" s="192"/>
      <c r="KM169" s="192"/>
      <c r="KN169" s="192"/>
      <c r="KO169" s="192"/>
      <c r="KP169" s="192"/>
      <c r="KQ169" s="192"/>
      <c r="KR169" s="192"/>
      <c r="KS169" s="192"/>
      <c r="KT169" s="192"/>
      <c r="KU169" s="192"/>
      <c r="KV169" s="192"/>
      <c r="KW169" s="192"/>
      <c r="KX169" s="192"/>
      <c r="KY169" s="192"/>
      <c r="KZ169" s="192"/>
      <c r="LA169" s="192"/>
      <c r="LB169" s="192"/>
      <c r="LC169" s="192"/>
      <c r="LD169" s="192"/>
      <c r="LE169" s="192"/>
      <c r="LF169" s="192"/>
      <c r="LG169" s="192"/>
      <c r="LH169" s="192"/>
      <c r="LI169" s="192"/>
      <c r="LJ169" s="192"/>
      <c r="LK169" s="192"/>
      <c r="LL169" s="192"/>
      <c r="LM169" s="192"/>
      <c r="LN169" s="192"/>
      <c r="LO169" s="192"/>
      <c r="LP169" s="192"/>
      <c r="LQ169" s="192"/>
      <c r="LR169" s="192"/>
      <c r="LS169" s="192"/>
      <c r="LT169" s="192"/>
      <c r="LU169" s="192"/>
      <c r="LV169" s="192"/>
      <c r="LW169" s="192"/>
      <c r="LX169" s="192"/>
      <c r="LY169" s="192"/>
      <c r="LZ169" s="192"/>
      <c r="MA169" s="192"/>
      <c r="MB169" s="192"/>
      <c r="MC169" s="192"/>
      <c r="MD169" s="192"/>
      <c r="ME169" s="192"/>
      <c r="MF169" s="192"/>
      <c r="MG169" s="192"/>
      <c r="MH169" s="192"/>
      <c r="MI169" s="192"/>
      <c r="MJ169" s="192"/>
      <c r="MK169" s="192"/>
      <c r="ML169" s="192"/>
      <c r="MM169" s="192"/>
      <c r="MN169" s="192"/>
      <c r="MO169" s="192"/>
      <c r="MP169" s="81"/>
      <c r="MQ169" s="81"/>
      <c r="MR169" s="81"/>
      <c r="MS169" s="81"/>
      <c r="MT169" s="81"/>
      <c r="MU169" s="81"/>
      <c r="MV169" s="81"/>
      <c r="MW169" s="81"/>
      <c r="MX169" s="81"/>
      <c r="MY169" s="269"/>
      <c r="MZ169" s="81"/>
      <c r="NA169" s="81"/>
      <c r="NB169" s="200"/>
      <c r="NC169" s="200"/>
      <c r="ND169" s="200"/>
      <c r="NE169" s="200"/>
      <c r="NF169" s="201"/>
      <c r="NG169" s="201"/>
      <c r="NH169" s="201"/>
      <c r="NI169" s="201"/>
      <c r="NJ169" s="201"/>
      <c r="NK169" s="201"/>
      <c r="NL169" s="201"/>
      <c r="NM169" s="201"/>
      <c r="OJ169" s="196"/>
      <c r="OK169" s="194"/>
      <c r="OL169" s="193"/>
      <c r="OM169" s="328"/>
      <c r="ON169" s="194"/>
      <c r="OO169" s="192"/>
      <c r="OP169" s="289"/>
      <c r="OQ169" s="192"/>
      <c r="OR169" s="261"/>
      <c r="OS169" s="196"/>
      <c r="OT169" s="194"/>
      <c r="OU169" s="193"/>
      <c r="OV169" s="328"/>
      <c r="OW169" s="194"/>
      <c r="OX169" s="192"/>
      <c r="OY169" s="192"/>
      <c r="OZ169" s="192"/>
      <c r="PA169" s="261"/>
      <c r="PB169" s="192"/>
      <c r="PC169" s="305"/>
      <c r="PD169" s="265"/>
      <c r="PE169" s="192"/>
      <c r="PF169" s="192"/>
      <c r="PG169" s="192"/>
      <c r="PH169" s="192"/>
      <c r="PI169" s="294"/>
      <c r="PJ169" s="294"/>
      <c r="PK169" s="192"/>
      <c r="PL169" s="192"/>
      <c r="PM169" s="192"/>
      <c r="PN169" s="192"/>
      <c r="PO169" s="192"/>
      <c r="PP169" s="192"/>
      <c r="PQ169" s="192"/>
      <c r="PR169" s="192"/>
      <c r="PS169" s="192"/>
      <c r="PT169" s="192"/>
      <c r="PU169" s="192"/>
      <c r="PV169" s="300"/>
      <c r="QA169" s="193"/>
      <c r="QB169" s="192"/>
      <c r="QC169" s="192"/>
      <c r="QD169" s="192"/>
      <c r="QF169" s="193"/>
      <c r="QH169" s="193"/>
      <c r="QU169" s="192"/>
    </row>
    <row r="170" spans="1:463" s="22" customFormat="1" ht="14" x14ac:dyDescent="0.3">
      <c r="A170" s="456"/>
      <c r="G170" s="276"/>
      <c r="CN170" s="40"/>
      <c r="CO170" s="222"/>
      <c r="CQ170" s="222"/>
      <c r="CT170" s="222"/>
      <c r="FV170" s="193"/>
      <c r="FW170" s="193"/>
      <c r="FX170" s="193"/>
      <c r="FY170" s="193"/>
      <c r="FZ170" s="193"/>
      <c r="GA170" s="193"/>
      <c r="GB170" s="193"/>
      <c r="GC170" s="193"/>
      <c r="GD170" s="193"/>
      <c r="GE170" s="193"/>
      <c r="GF170" s="193"/>
      <c r="GG170" s="195"/>
      <c r="GH170" s="195"/>
      <c r="GI170" s="193"/>
      <c r="GJ170" s="195"/>
      <c r="GK170" s="195"/>
      <c r="GL170" s="193"/>
      <c r="GM170" s="194"/>
      <c r="GN170" s="194"/>
      <c r="GO170" s="194"/>
      <c r="GP170" s="194"/>
      <c r="GQ170" s="194"/>
      <c r="GR170" s="194"/>
      <c r="GS170" s="194"/>
      <c r="GT170" s="194"/>
      <c r="GU170" s="192"/>
      <c r="GV170" s="192"/>
      <c r="GW170" s="192"/>
      <c r="GX170" s="192"/>
      <c r="GY170" s="198"/>
      <c r="HE170" s="198"/>
      <c r="HK170" s="199"/>
      <c r="HR170" s="192"/>
      <c r="HS170" s="192"/>
      <c r="HT170" s="192"/>
      <c r="HU170" s="192"/>
      <c r="HV170" s="192"/>
      <c r="HW170" s="192"/>
      <c r="HX170" s="192"/>
      <c r="HY170" s="192"/>
      <c r="HZ170" s="192"/>
      <c r="IA170" s="192"/>
      <c r="IB170" s="192"/>
      <c r="IC170" s="192"/>
      <c r="ID170" s="192"/>
      <c r="IE170" s="192"/>
      <c r="IF170" s="192"/>
      <c r="IG170" s="192"/>
      <c r="IH170" s="192"/>
      <c r="II170" s="192"/>
      <c r="IJ170" s="192"/>
      <c r="IK170" s="192"/>
      <c r="IL170" s="192"/>
      <c r="IM170" s="192"/>
      <c r="IN170" s="192"/>
      <c r="IO170" s="192"/>
      <c r="IP170" s="192"/>
      <c r="IQ170" s="192"/>
      <c r="IR170" s="192"/>
      <c r="IS170" s="192"/>
      <c r="IT170" s="192"/>
      <c r="IU170" s="192"/>
      <c r="IV170" s="192"/>
      <c r="IW170" s="192"/>
      <c r="IX170" s="192"/>
      <c r="IY170" s="192"/>
      <c r="IZ170" s="192"/>
      <c r="JA170" s="192"/>
      <c r="JB170" s="192"/>
      <c r="JC170" s="192"/>
      <c r="JD170" s="192"/>
      <c r="JE170" s="192"/>
      <c r="JF170" s="192"/>
      <c r="JG170" s="192"/>
      <c r="JH170" s="192"/>
      <c r="JI170" s="192"/>
      <c r="JJ170" s="192"/>
      <c r="JK170" s="192"/>
      <c r="JL170" s="192"/>
      <c r="JM170" s="192"/>
      <c r="JN170" s="192"/>
      <c r="JO170" s="192"/>
      <c r="JP170" s="192"/>
      <c r="JQ170" s="192"/>
      <c r="JR170" s="192"/>
      <c r="JS170" s="192"/>
      <c r="JT170" s="192"/>
      <c r="JU170" s="192"/>
      <c r="JV170" s="192"/>
      <c r="JW170" s="192"/>
      <c r="JX170" s="192"/>
      <c r="JY170" s="192"/>
      <c r="JZ170" s="192"/>
      <c r="KA170" s="192"/>
      <c r="KB170" s="192"/>
      <c r="KC170" s="192"/>
      <c r="KD170" s="192"/>
      <c r="KE170" s="192"/>
      <c r="KF170" s="192"/>
      <c r="KG170" s="192"/>
      <c r="KH170" s="192"/>
      <c r="KI170" s="192"/>
      <c r="KJ170" s="192"/>
      <c r="KK170" s="192"/>
      <c r="KL170" s="192"/>
      <c r="KM170" s="192"/>
      <c r="KN170" s="192"/>
      <c r="KO170" s="192"/>
      <c r="KP170" s="192"/>
      <c r="KQ170" s="192"/>
      <c r="KR170" s="192"/>
      <c r="KS170" s="192"/>
      <c r="KT170" s="192"/>
      <c r="KU170" s="192"/>
      <c r="KV170" s="192"/>
      <c r="KW170" s="192"/>
      <c r="KX170" s="192"/>
      <c r="KY170" s="192"/>
      <c r="KZ170" s="192"/>
      <c r="LA170" s="192"/>
      <c r="LB170" s="192"/>
      <c r="LC170" s="192"/>
      <c r="LD170" s="192"/>
      <c r="LE170" s="192"/>
      <c r="LF170" s="192"/>
      <c r="LG170" s="192"/>
      <c r="LH170" s="192"/>
      <c r="LI170" s="192"/>
      <c r="LJ170" s="192"/>
      <c r="LK170" s="192"/>
      <c r="LL170" s="192"/>
      <c r="LM170" s="192"/>
      <c r="LN170" s="192"/>
      <c r="LO170" s="192"/>
      <c r="LP170" s="192"/>
      <c r="LQ170" s="192"/>
      <c r="LR170" s="192"/>
      <c r="LS170" s="192"/>
      <c r="LT170" s="192"/>
      <c r="LU170" s="192"/>
      <c r="LV170" s="192"/>
      <c r="LW170" s="192"/>
      <c r="LX170" s="192"/>
      <c r="LY170" s="192"/>
      <c r="LZ170" s="192"/>
      <c r="MA170" s="192"/>
      <c r="MB170" s="192"/>
      <c r="MC170" s="192"/>
      <c r="MD170" s="192"/>
      <c r="ME170" s="192"/>
      <c r="MF170" s="192"/>
      <c r="MG170" s="192"/>
      <c r="MH170" s="192"/>
      <c r="MI170" s="192"/>
      <c r="MJ170" s="192"/>
      <c r="MK170" s="192"/>
      <c r="ML170" s="192"/>
      <c r="MM170" s="192"/>
      <c r="MN170" s="192"/>
      <c r="MO170" s="192"/>
      <c r="MP170" s="81"/>
      <c r="MQ170" s="81"/>
      <c r="MR170" s="81"/>
      <c r="MS170" s="81"/>
      <c r="MT170" s="81"/>
      <c r="MU170" s="81"/>
      <c r="MV170" s="81"/>
      <c r="MW170" s="81"/>
      <c r="MX170" s="81"/>
      <c r="MY170" s="269"/>
      <c r="MZ170" s="81"/>
      <c r="NA170" s="81"/>
      <c r="NB170" s="200"/>
      <c r="NC170" s="200"/>
      <c r="ND170" s="200"/>
      <c r="NE170" s="200"/>
      <c r="NF170" s="201"/>
      <c r="NG170" s="201"/>
      <c r="NH170" s="201"/>
      <c r="NI170" s="201"/>
      <c r="NJ170" s="201"/>
      <c r="NK170" s="201"/>
      <c r="NL170" s="201"/>
      <c r="NM170" s="201"/>
      <c r="OJ170" s="196"/>
      <c r="OK170" s="194"/>
      <c r="OL170" s="193"/>
      <c r="OM170" s="328"/>
      <c r="ON170" s="194"/>
      <c r="OO170" s="192"/>
      <c r="OP170" s="289"/>
      <c r="OQ170" s="192"/>
      <c r="OR170" s="261"/>
      <c r="OS170" s="196"/>
      <c r="OT170" s="194"/>
      <c r="OU170" s="193"/>
      <c r="OV170" s="328"/>
      <c r="OW170" s="194"/>
      <c r="OX170" s="192"/>
      <c r="OY170" s="192"/>
      <c r="OZ170" s="192"/>
      <c r="PA170" s="261"/>
      <c r="PB170" s="192"/>
      <c r="PC170" s="305"/>
      <c r="PD170" s="265"/>
      <c r="PE170" s="192"/>
      <c r="PF170" s="192"/>
      <c r="PG170" s="192"/>
      <c r="PH170" s="192"/>
      <c r="PI170" s="294"/>
      <c r="PJ170" s="294"/>
      <c r="PK170" s="192"/>
      <c r="PL170" s="192"/>
      <c r="PM170" s="192"/>
      <c r="PN170" s="192"/>
      <c r="PO170" s="192"/>
      <c r="PP170" s="192"/>
      <c r="PQ170" s="192"/>
      <c r="PR170" s="192"/>
      <c r="PS170" s="192"/>
      <c r="PT170" s="192"/>
      <c r="PU170" s="192"/>
      <c r="PV170" s="300"/>
      <c r="QA170" s="193"/>
      <c r="QB170" s="192"/>
      <c r="QC170" s="192"/>
      <c r="QD170" s="192"/>
      <c r="QF170" s="193"/>
      <c r="QH170" s="193"/>
      <c r="QU170" s="192"/>
    </row>
    <row r="171" spans="1:463" s="22" customFormat="1" ht="14" x14ac:dyDescent="0.3">
      <c r="A171" s="456"/>
      <c r="G171" s="276"/>
      <c r="CN171" s="40"/>
      <c r="CO171" s="222"/>
      <c r="CQ171" s="222"/>
      <c r="CT171" s="222"/>
      <c r="FV171" s="193"/>
      <c r="FW171" s="193"/>
      <c r="FX171" s="193"/>
      <c r="FY171" s="193"/>
      <c r="FZ171" s="193"/>
      <c r="GA171" s="193"/>
      <c r="GB171" s="193"/>
      <c r="GC171" s="193"/>
      <c r="GD171" s="193"/>
      <c r="GE171" s="193"/>
      <c r="GF171" s="193"/>
      <c r="GG171" s="195"/>
      <c r="GH171" s="195"/>
      <c r="GI171" s="193"/>
      <c r="GJ171" s="195"/>
      <c r="GK171" s="195"/>
      <c r="GL171" s="193"/>
      <c r="GM171" s="194"/>
      <c r="GN171" s="194"/>
      <c r="GO171" s="194"/>
      <c r="GP171" s="194"/>
      <c r="GQ171" s="194"/>
      <c r="GR171" s="194"/>
      <c r="GS171" s="194"/>
      <c r="GT171" s="194"/>
      <c r="GU171" s="192"/>
      <c r="GV171" s="192"/>
      <c r="GW171" s="192"/>
      <c r="GX171" s="192"/>
      <c r="GY171" s="198"/>
      <c r="HE171" s="198"/>
      <c r="HK171" s="199"/>
      <c r="HR171" s="192"/>
      <c r="HS171" s="192"/>
      <c r="HT171" s="192"/>
      <c r="HU171" s="192"/>
      <c r="HV171" s="192"/>
      <c r="HW171" s="192"/>
      <c r="HX171" s="192"/>
      <c r="HY171" s="192"/>
      <c r="HZ171" s="192"/>
      <c r="IA171" s="192"/>
      <c r="IB171" s="192"/>
      <c r="IC171" s="192"/>
      <c r="ID171" s="192"/>
      <c r="IE171" s="192"/>
      <c r="IF171" s="192"/>
      <c r="IG171" s="192"/>
      <c r="IH171" s="192"/>
      <c r="II171" s="192"/>
      <c r="IJ171" s="192"/>
      <c r="IK171" s="192"/>
      <c r="IL171" s="192"/>
      <c r="IM171" s="192"/>
      <c r="IN171" s="192"/>
      <c r="IO171" s="192"/>
      <c r="IP171" s="192"/>
      <c r="IQ171" s="192"/>
      <c r="IR171" s="192"/>
      <c r="IS171" s="192"/>
      <c r="IT171" s="192"/>
      <c r="IU171" s="192"/>
      <c r="IV171" s="192"/>
      <c r="IW171" s="192"/>
      <c r="IX171" s="192"/>
      <c r="IY171" s="192"/>
      <c r="IZ171" s="192"/>
      <c r="JA171" s="192"/>
      <c r="JB171" s="192"/>
      <c r="JC171" s="192"/>
      <c r="JD171" s="192"/>
      <c r="JE171" s="192"/>
      <c r="JF171" s="192"/>
      <c r="JG171" s="192"/>
      <c r="JH171" s="192"/>
      <c r="JI171" s="192"/>
      <c r="JJ171" s="192"/>
      <c r="JK171" s="192"/>
      <c r="JL171" s="192"/>
      <c r="JM171" s="192"/>
      <c r="JN171" s="192"/>
      <c r="JO171" s="192"/>
      <c r="JP171" s="192"/>
      <c r="JQ171" s="192"/>
      <c r="JR171" s="192"/>
      <c r="JS171" s="192"/>
      <c r="JT171" s="192"/>
      <c r="JU171" s="192"/>
      <c r="JV171" s="192"/>
      <c r="JW171" s="192"/>
      <c r="JX171" s="192"/>
      <c r="JY171" s="192"/>
      <c r="JZ171" s="192"/>
      <c r="KA171" s="192"/>
      <c r="KB171" s="192"/>
      <c r="KC171" s="192"/>
      <c r="KD171" s="192"/>
      <c r="KE171" s="192"/>
      <c r="KF171" s="192"/>
      <c r="KG171" s="192"/>
      <c r="KH171" s="192"/>
      <c r="KI171" s="192"/>
      <c r="KJ171" s="192"/>
      <c r="KK171" s="192"/>
      <c r="KL171" s="192"/>
      <c r="KM171" s="192"/>
      <c r="KN171" s="192"/>
      <c r="KO171" s="192"/>
      <c r="KP171" s="192"/>
      <c r="KQ171" s="192"/>
      <c r="KR171" s="192"/>
      <c r="KS171" s="192"/>
      <c r="KT171" s="192"/>
      <c r="KU171" s="192"/>
      <c r="KV171" s="192"/>
      <c r="KW171" s="192"/>
      <c r="KX171" s="192"/>
      <c r="KY171" s="192"/>
      <c r="KZ171" s="192"/>
      <c r="LA171" s="192"/>
      <c r="LB171" s="192"/>
      <c r="LC171" s="192"/>
      <c r="LD171" s="192"/>
      <c r="LE171" s="192"/>
      <c r="LF171" s="192"/>
      <c r="LG171" s="192"/>
      <c r="LH171" s="192"/>
      <c r="LI171" s="192"/>
      <c r="LJ171" s="192"/>
      <c r="LK171" s="192"/>
      <c r="LL171" s="192"/>
      <c r="LM171" s="192"/>
      <c r="LN171" s="192"/>
      <c r="LO171" s="192"/>
      <c r="LP171" s="192"/>
      <c r="LQ171" s="192"/>
      <c r="LR171" s="192"/>
      <c r="LS171" s="192"/>
      <c r="LT171" s="192"/>
      <c r="LU171" s="192"/>
      <c r="LV171" s="192"/>
      <c r="LW171" s="192"/>
      <c r="LX171" s="192"/>
      <c r="LY171" s="192"/>
      <c r="LZ171" s="192"/>
      <c r="MA171" s="192"/>
      <c r="MB171" s="192"/>
      <c r="MC171" s="192"/>
      <c r="MD171" s="192"/>
      <c r="ME171" s="192"/>
      <c r="MF171" s="192"/>
      <c r="MG171" s="192"/>
      <c r="MH171" s="192"/>
      <c r="MI171" s="192"/>
      <c r="MJ171" s="192"/>
      <c r="MK171" s="192"/>
      <c r="ML171" s="192"/>
      <c r="MM171" s="192"/>
      <c r="MN171" s="192"/>
      <c r="MO171" s="192"/>
      <c r="MP171" s="81"/>
      <c r="MQ171" s="81"/>
      <c r="MR171" s="81"/>
      <c r="MS171" s="81"/>
      <c r="MT171" s="81"/>
      <c r="MU171" s="81"/>
      <c r="MV171" s="81"/>
      <c r="MW171" s="81"/>
      <c r="MX171" s="81"/>
      <c r="MY171" s="269"/>
      <c r="MZ171" s="81"/>
      <c r="NA171" s="81"/>
      <c r="NB171" s="200"/>
      <c r="NC171" s="200"/>
      <c r="ND171" s="200"/>
      <c r="NE171" s="200"/>
      <c r="NF171" s="201"/>
      <c r="NG171" s="201"/>
      <c r="NH171" s="201"/>
      <c r="NI171" s="201"/>
      <c r="NJ171" s="201"/>
      <c r="NK171" s="201"/>
      <c r="NL171" s="201"/>
      <c r="NM171" s="201"/>
      <c r="OJ171" s="196"/>
      <c r="OK171" s="194"/>
      <c r="OL171" s="193"/>
      <c r="OM171" s="328"/>
      <c r="ON171" s="194"/>
      <c r="OO171" s="192"/>
      <c r="OP171" s="289"/>
      <c r="OQ171" s="192"/>
      <c r="OR171" s="261"/>
      <c r="OS171" s="196"/>
      <c r="OT171" s="194"/>
      <c r="OU171" s="193"/>
      <c r="OV171" s="328"/>
      <c r="OW171" s="194"/>
      <c r="OX171" s="192"/>
      <c r="OY171" s="192"/>
      <c r="OZ171" s="192"/>
      <c r="PA171" s="261"/>
      <c r="PB171" s="192"/>
      <c r="PC171" s="305"/>
      <c r="PD171" s="265"/>
      <c r="PE171" s="192"/>
      <c r="PF171" s="192"/>
      <c r="PG171" s="192"/>
      <c r="PH171" s="192"/>
      <c r="PI171" s="294"/>
      <c r="PJ171" s="294"/>
      <c r="PK171" s="192"/>
      <c r="PL171" s="192"/>
      <c r="PM171" s="192"/>
      <c r="PN171" s="192"/>
      <c r="PO171" s="192"/>
      <c r="PP171" s="192"/>
      <c r="PQ171" s="192"/>
      <c r="PR171" s="192"/>
      <c r="PS171" s="192"/>
      <c r="PT171" s="192"/>
      <c r="PU171" s="192"/>
      <c r="PV171" s="300"/>
      <c r="QA171" s="193"/>
      <c r="QB171" s="192"/>
      <c r="QC171" s="192"/>
      <c r="QD171" s="192"/>
      <c r="QF171" s="193"/>
      <c r="QH171" s="193"/>
      <c r="QU171" s="192"/>
    </row>
    <row r="172" spans="1:463" s="22" customFormat="1" ht="14" x14ac:dyDescent="0.3">
      <c r="A172" s="456"/>
      <c r="G172" s="276"/>
      <c r="CN172" s="40"/>
      <c r="CO172" s="222"/>
      <c r="CQ172" s="222"/>
      <c r="CT172" s="222"/>
      <c r="FV172" s="193"/>
      <c r="FW172" s="193"/>
      <c r="FX172" s="193"/>
      <c r="FY172" s="193"/>
      <c r="FZ172" s="193"/>
      <c r="GA172" s="193"/>
      <c r="GB172" s="193"/>
      <c r="GC172" s="193"/>
      <c r="GD172" s="193"/>
      <c r="GE172" s="193"/>
      <c r="GF172" s="193"/>
      <c r="GG172" s="195"/>
      <c r="GH172" s="195"/>
      <c r="GI172" s="193"/>
      <c r="GJ172" s="195"/>
      <c r="GK172" s="195"/>
      <c r="GL172" s="193"/>
      <c r="GM172" s="194"/>
      <c r="GN172" s="194"/>
      <c r="GO172" s="194"/>
      <c r="GP172" s="194"/>
      <c r="GQ172" s="194"/>
      <c r="GR172" s="194"/>
      <c r="GS172" s="194"/>
      <c r="GT172" s="194"/>
      <c r="GU172" s="192"/>
      <c r="GV172" s="192"/>
      <c r="GW172" s="192"/>
      <c r="GX172" s="192"/>
      <c r="GY172" s="198"/>
      <c r="HE172" s="198"/>
      <c r="HK172" s="199"/>
      <c r="HR172" s="192"/>
      <c r="HS172" s="192"/>
      <c r="HT172" s="192"/>
      <c r="HU172" s="192"/>
      <c r="HV172" s="192"/>
      <c r="HW172" s="192"/>
      <c r="HX172" s="192"/>
      <c r="HY172" s="192"/>
      <c r="HZ172" s="192"/>
      <c r="IA172" s="192"/>
      <c r="IB172" s="192"/>
      <c r="IC172" s="192"/>
      <c r="ID172" s="192"/>
      <c r="IE172" s="192"/>
      <c r="IF172" s="192"/>
      <c r="IG172" s="192"/>
      <c r="IH172" s="192"/>
      <c r="II172" s="192"/>
      <c r="IJ172" s="192"/>
      <c r="IK172" s="192"/>
      <c r="IL172" s="192"/>
      <c r="IM172" s="192"/>
      <c r="IN172" s="192"/>
      <c r="IO172" s="192"/>
      <c r="IP172" s="192"/>
      <c r="IQ172" s="192"/>
      <c r="IR172" s="192"/>
      <c r="IS172" s="192"/>
      <c r="IT172" s="192"/>
      <c r="IU172" s="192"/>
      <c r="IV172" s="192"/>
      <c r="IW172" s="192"/>
      <c r="IX172" s="192"/>
      <c r="IY172" s="192"/>
      <c r="IZ172" s="192"/>
      <c r="JA172" s="192"/>
      <c r="JB172" s="192"/>
      <c r="JC172" s="192"/>
      <c r="JD172" s="192"/>
      <c r="JE172" s="192"/>
      <c r="JF172" s="192"/>
      <c r="JG172" s="192"/>
      <c r="JH172" s="192"/>
      <c r="JI172" s="192"/>
      <c r="JJ172" s="192"/>
      <c r="JK172" s="192"/>
      <c r="JL172" s="192"/>
      <c r="JM172" s="192"/>
      <c r="JN172" s="192"/>
      <c r="JO172" s="192"/>
      <c r="JP172" s="192"/>
      <c r="JQ172" s="192"/>
      <c r="JR172" s="192"/>
      <c r="JS172" s="192"/>
      <c r="JT172" s="192"/>
      <c r="JU172" s="192"/>
      <c r="JV172" s="192"/>
      <c r="JW172" s="192"/>
      <c r="JX172" s="192"/>
      <c r="JY172" s="192"/>
      <c r="JZ172" s="192"/>
      <c r="KA172" s="192"/>
      <c r="KB172" s="192"/>
      <c r="KC172" s="192"/>
      <c r="KD172" s="192"/>
      <c r="KE172" s="192"/>
      <c r="KF172" s="192"/>
      <c r="KG172" s="192"/>
      <c r="KH172" s="192"/>
      <c r="KI172" s="192"/>
      <c r="KJ172" s="192"/>
      <c r="KK172" s="192"/>
      <c r="KL172" s="192"/>
      <c r="KM172" s="192"/>
      <c r="KN172" s="192"/>
      <c r="KO172" s="192"/>
      <c r="KP172" s="192"/>
      <c r="KQ172" s="192"/>
      <c r="KR172" s="192"/>
      <c r="KS172" s="192"/>
      <c r="KT172" s="192"/>
      <c r="KU172" s="192"/>
      <c r="KV172" s="192"/>
      <c r="KW172" s="192"/>
      <c r="KX172" s="192"/>
      <c r="KY172" s="192"/>
      <c r="KZ172" s="192"/>
      <c r="LA172" s="192"/>
      <c r="LB172" s="192"/>
      <c r="LC172" s="192"/>
      <c r="LD172" s="192"/>
      <c r="LE172" s="192"/>
      <c r="LF172" s="192"/>
      <c r="LG172" s="192"/>
      <c r="LH172" s="192"/>
      <c r="LI172" s="192"/>
      <c r="LJ172" s="192"/>
      <c r="LK172" s="192"/>
      <c r="LL172" s="192"/>
      <c r="LM172" s="192"/>
      <c r="LN172" s="192"/>
      <c r="LO172" s="192"/>
      <c r="LP172" s="192"/>
      <c r="LQ172" s="192"/>
      <c r="LR172" s="192"/>
      <c r="LS172" s="192"/>
      <c r="LT172" s="192"/>
      <c r="LU172" s="192"/>
      <c r="LV172" s="192"/>
      <c r="LW172" s="192"/>
      <c r="LX172" s="192"/>
      <c r="LY172" s="192"/>
      <c r="LZ172" s="192"/>
      <c r="MA172" s="192"/>
      <c r="MB172" s="192"/>
      <c r="MC172" s="192"/>
      <c r="MD172" s="192"/>
      <c r="ME172" s="192"/>
      <c r="MF172" s="192"/>
      <c r="MG172" s="192"/>
      <c r="MH172" s="192"/>
      <c r="MI172" s="192"/>
      <c r="MJ172" s="192"/>
      <c r="MK172" s="192"/>
      <c r="ML172" s="192"/>
      <c r="MM172" s="192"/>
      <c r="MN172" s="192"/>
      <c r="MO172" s="192"/>
      <c r="MP172" s="81"/>
      <c r="MQ172" s="81"/>
      <c r="MR172" s="81"/>
      <c r="MS172" s="81"/>
      <c r="MT172" s="81"/>
      <c r="MU172" s="81"/>
      <c r="MV172" s="81"/>
      <c r="MW172" s="81"/>
      <c r="MX172" s="81"/>
      <c r="MY172" s="269"/>
      <c r="MZ172" s="81"/>
      <c r="NA172" s="81"/>
      <c r="NB172" s="200"/>
      <c r="NC172" s="200"/>
      <c r="ND172" s="200"/>
      <c r="NE172" s="200"/>
      <c r="NF172" s="201"/>
      <c r="NG172" s="201"/>
      <c r="NH172" s="201"/>
      <c r="NI172" s="201"/>
      <c r="NJ172" s="201"/>
      <c r="NK172" s="201"/>
      <c r="NL172" s="201"/>
      <c r="NM172" s="201"/>
      <c r="OJ172" s="196"/>
      <c r="OK172" s="194"/>
      <c r="OL172" s="193"/>
      <c r="OM172" s="328"/>
      <c r="ON172" s="194"/>
      <c r="OO172" s="192"/>
      <c r="OP172" s="289"/>
      <c r="OQ172" s="192"/>
      <c r="OR172" s="261"/>
      <c r="OS172" s="196"/>
      <c r="OT172" s="194"/>
      <c r="OU172" s="193"/>
      <c r="OV172" s="328"/>
      <c r="OW172" s="194"/>
      <c r="OX172" s="192"/>
      <c r="OY172" s="192"/>
      <c r="OZ172" s="192"/>
      <c r="PA172" s="261"/>
      <c r="PB172" s="192"/>
      <c r="PC172" s="305"/>
      <c r="PD172" s="265"/>
      <c r="PE172" s="192"/>
      <c r="PF172" s="192"/>
      <c r="PG172" s="192"/>
      <c r="PH172" s="192"/>
      <c r="PI172" s="294"/>
      <c r="PJ172" s="294"/>
      <c r="PK172" s="192"/>
      <c r="PL172" s="192"/>
      <c r="PM172" s="192"/>
      <c r="PN172" s="192"/>
      <c r="PO172" s="192"/>
      <c r="PP172" s="192"/>
      <c r="PQ172" s="192"/>
      <c r="PR172" s="192"/>
      <c r="PS172" s="192"/>
      <c r="PT172" s="192"/>
      <c r="PU172" s="192"/>
      <c r="PV172" s="300"/>
      <c r="QA172" s="193"/>
      <c r="QB172" s="192"/>
      <c r="QC172" s="192"/>
      <c r="QD172" s="192"/>
      <c r="QF172" s="193"/>
      <c r="QH172" s="193"/>
      <c r="QU172" s="192"/>
    </row>
    <row r="173" spans="1:463" s="22" customFormat="1" ht="14" x14ac:dyDescent="0.3">
      <c r="A173" s="456"/>
      <c r="G173" s="276"/>
      <c r="CN173" s="40"/>
      <c r="CO173" s="222"/>
      <c r="CQ173" s="222"/>
      <c r="CT173" s="222"/>
      <c r="FV173" s="193"/>
      <c r="FW173" s="193"/>
      <c r="FX173" s="193"/>
      <c r="FY173" s="193"/>
      <c r="FZ173" s="193"/>
      <c r="GA173" s="193"/>
      <c r="GB173" s="193"/>
      <c r="GC173" s="193"/>
      <c r="GD173" s="193"/>
      <c r="GE173" s="193"/>
      <c r="GF173" s="193"/>
      <c r="GG173" s="195"/>
      <c r="GH173" s="195"/>
      <c r="GI173" s="193"/>
      <c r="GJ173" s="195"/>
      <c r="GK173" s="195"/>
      <c r="GL173" s="193"/>
      <c r="GM173" s="194"/>
      <c r="GN173" s="194"/>
      <c r="GO173" s="194"/>
      <c r="GP173" s="194"/>
      <c r="GQ173" s="194"/>
      <c r="GR173" s="194"/>
      <c r="GS173" s="194"/>
      <c r="GT173" s="194"/>
      <c r="GU173" s="192"/>
      <c r="GV173" s="192"/>
      <c r="GW173" s="192"/>
      <c r="GX173" s="192"/>
      <c r="GY173" s="198"/>
      <c r="HE173" s="198"/>
      <c r="HK173" s="199"/>
      <c r="HR173" s="192"/>
      <c r="HS173" s="192"/>
      <c r="HT173" s="192"/>
      <c r="HU173" s="192"/>
      <c r="HV173" s="192"/>
      <c r="HW173" s="192"/>
      <c r="HX173" s="192"/>
      <c r="HY173" s="192"/>
      <c r="HZ173" s="192"/>
      <c r="IA173" s="192"/>
      <c r="IB173" s="192"/>
      <c r="IC173" s="192"/>
      <c r="ID173" s="192"/>
      <c r="IE173" s="192"/>
      <c r="IF173" s="192"/>
      <c r="IG173" s="192"/>
      <c r="IH173" s="192"/>
      <c r="II173" s="192"/>
      <c r="IJ173" s="192"/>
      <c r="IK173" s="192"/>
      <c r="IL173" s="192"/>
      <c r="IM173" s="192"/>
      <c r="IN173" s="192"/>
      <c r="IO173" s="192"/>
      <c r="IP173" s="192"/>
      <c r="IQ173" s="192"/>
      <c r="IR173" s="192"/>
      <c r="IS173" s="192"/>
      <c r="IT173" s="192"/>
      <c r="IU173" s="192"/>
      <c r="IV173" s="192"/>
      <c r="IW173" s="192"/>
      <c r="IX173" s="192"/>
      <c r="IY173" s="192"/>
      <c r="IZ173" s="192"/>
      <c r="JA173" s="192"/>
      <c r="JB173" s="192"/>
      <c r="JC173" s="192"/>
      <c r="JD173" s="192"/>
      <c r="JE173" s="192"/>
      <c r="JF173" s="192"/>
      <c r="JG173" s="192"/>
      <c r="JH173" s="192"/>
      <c r="JI173" s="192"/>
      <c r="JJ173" s="192"/>
      <c r="JK173" s="192"/>
      <c r="JL173" s="192"/>
      <c r="JM173" s="192"/>
      <c r="JN173" s="192"/>
      <c r="JO173" s="192"/>
      <c r="JP173" s="192"/>
      <c r="JQ173" s="192"/>
      <c r="JR173" s="192"/>
      <c r="JS173" s="192"/>
      <c r="JT173" s="192"/>
      <c r="JU173" s="192"/>
      <c r="JV173" s="192"/>
      <c r="JW173" s="192"/>
      <c r="JX173" s="192"/>
      <c r="JY173" s="192"/>
      <c r="JZ173" s="192"/>
      <c r="KA173" s="192"/>
      <c r="KB173" s="192"/>
      <c r="KC173" s="192"/>
      <c r="KD173" s="192"/>
      <c r="KE173" s="192"/>
      <c r="KF173" s="192"/>
      <c r="KG173" s="192"/>
      <c r="KH173" s="192"/>
      <c r="KI173" s="192"/>
      <c r="KJ173" s="192"/>
      <c r="KK173" s="192"/>
      <c r="KL173" s="192"/>
      <c r="KM173" s="192"/>
      <c r="KN173" s="192"/>
      <c r="KO173" s="192"/>
      <c r="KP173" s="192"/>
      <c r="KQ173" s="192"/>
      <c r="KR173" s="192"/>
      <c r="KS173" s="192"/>
      <c r="KT173" s="192"/>
      <c r="KU173" s="192"/>
      <c r="KV173" s="192"/>
      <c r="KW173" s="192"/>
      <c r="KX173" s="192"/>
      <c r="KY173" s="192"/>
      <c r="KZ173" s="192"/>
      <c r="LA173" s="192"/>
      <c r="LB173" s="192"/>
      <c r="LC173" s="192"/>
      <c r="LD173" s="192"/>
      <c r="LE173" s="192"/>
      <c r="LF173" s="192"/>
      <c r="LG173" s="192"/>
      <c r="LH173" s="192"/>
      <c r="LI173" s="192"/>
      <c r="LJ173" s="192"/>
      <c r="LK173" s="192"/>
      <c r="LL173" s="192"/>
      <c r="LM173" s="192"/>
      <c r="LN173" s="192"/>
      <c r="LO173" s="192"/>
      <c r="LP173" s="192"/>
      <c r="LQ173" s="192"/>
      <c r="LR173" s="192"/>
      <c r="LS173" s="192"/>
      <c r="LT173" s="192"/>
      <c r="LU173" s="192"/>
      <c r="LV173" s="192"/>
      <c r="LW173" s="192"/>
      <c r="LX173" s="192"/>
      <c r="LY173" s="192"/>
      <c r="LZ173" s="192"/>
      <c r="MA173" s="192"/>
      <c r="MB173" s="192"/>
      <c r="MC173" s="192"/>
      <c r="MD173" s="192"/>
      <c r="ME173" s="192"/>
      <c r="MF173" s="192"/>
      <c r="MG173" s="192"/>
      <c r="MH173" s="192"/>
      <c r="MI173" s="192"/>
      <c r="MJ173" s="192"/>
      <c r="MK173" s="192"/>
      <c r="ML173" s="192"/>
      <c r="MM173" s="192"/>
      <c r="MN173" s="192"/>
      <c r="MO173" s="192"/>
      <c r="MP173" s="81"/>
      <c r="MQ173" s="81"/>
      <c r="MR173" s="81"/>
      <c r="MS173" s="81"/>
      <c r="MT173" s="81"/>
      <c r="MU173" s="81"/>
      <c r="MV173" s="81"/>
      <c r="MW173" s="81"/>
      <c r="MX173" s="81"/>
      <c r="MY173" s="269"/>
      <c r="MZ173" s="81"/>
      <c r="NA173" s="81"/>
      <c r="NB173" s="200"/>
      <c r="NC173" s="200"/>
      <c r="ND173" s="200"/>
      <c r="NE173" s="200"/>
      <c r="NF173" s="201"/>
      <c r="NG173" s="201"/>
      <c r="NH173" s="201"/>
      <c r="NI173" s="201"/>
      <c r="NJ173" s="201"/>
      <c r="NK173" s="201"/>
      <c r="NL173" s="201"/>
      <c r="NM173" s="201"/>
      <c r="OJ173" s="196"/>
      <c r="OK173" s="194"/>
      <c r="OL173" s="193"/>
      <c r="OM173" s="328"/>
      <c r="ON173" s="194"/>
      <c r="OO173" s="192"/>
      <c r="OP173" s="289"/>
      <c r="OQ173" s="192"/>
      <c r="OR173" s="261"/>
      <c r="OS173" s="196"/>
      <c r="OT173" s="194"/>
      <c r="OU173" s="193"/>
      <c r="OV173" s="328"/>
      <c r="OW173" s="194"/>
      <c r="OX173" s="192"/>
      <c r="OY173" s="192"/>
      <c r="OZ173" s="192"/>
      <c r="PA173" s="261"/>
      <c r="PB173" s="192"/>
      <c r="PC173" s="305"/>
      <c r="PD173" s="265"/>
      <c r="PE173" s="192"/>
      <c r="PF173" s="192"/>
      <c r="PG173" s="192"/>
      <c r="PH173" s="192"/>
      <c r="PI173" s="294"/>
      <c r="PJ173" s="294"/>
      <c r="PK173" s="192"/>
      <c r="PL173" s="192"/>
      <c r="PM173" s="192"/>
      <c r="PN173" s="192"/>
      <c r="PO173" s="192"/>
      <c r="PP173" s="192"/>
      <c r="PQ173" s="192"/>
      <c r="PR173" s="192"/>
      <c r="PS173" s="192"/>
      <c r="PT173" s="192"/>
      <c r="PU173" s="192"/>
      <c r="PV173" s="300"/>
      <c r="QA173" s="193"/>
      <c r="QB173" s="192"/>
      <c r="QC173" s="192"/>
      <c r="QD173" s="192"/>
      <c r="QF173" s="193"/>
      <c r="QH173" s="193"/>
      <c r="QU173" s="192"/>
    </row>
    <row r="174" spans="1:463" s="22" customFormat="1" ht="14" x14ac:dyDescent="0.3">
      <c r="A174" s="456"/>
      <c r="G174" s="276"/>
      <c r="CN174" s="40"/>
      <c r="CO174" s="222"/>
      <c r="CQ174" s="222"/>
      <c r="CT174" s="222"/>
      <c r="FV174" s="193"/>
      <c r="FW174" s="193"/>
      <c r="FX174" s="193"/>
      <c r="FY174" s="193"/>
      <c r="FZ174" s="193"/>
      <c r="GA174" s="193"/>
      <c r="GB174" s="193"/>
      <c r="GC174" s="193"/>
      <c r="GD174" s="193"/>
      <c r="GE174" s="193"/>
      <c r="GF174" s="193"/>
      <c r="GG174" s="195"/>
      <c r="GH174" s="195"/>
      <c r="GI174" s="193"/>
      <c r="GJ174" s="195"/>
      <c r="GK174" s="195"/>
      <c r="GL174" s="193"/>
      <c r="GM174" s="194"/>
      <c r="GN174" s="194"/>
      <c r="GO174" s="194"/>
      <c r="GP174" s="194"/>
      <c r="GQ174" s="194"/>
      <c r="GR174" s="194"/>
      <c r="GS174" s="194"/>
      <c r="GT174" s="194"/>
      <c r="GU174" s="192"/>
      <c r="GV174" s="192"/>
      <c r="GW174" s="192"/>
      <c r="GX174" s="192"/>
      <c r="GY174" s="198"/>
      <c r="HE174" s="198"/>
      <c r="HK174" s="199"/>
      <c r="HR174" s="192"/>
      <c r="HS174" s="192"/>
      <c r="HT174" s="192"/>
      <c r="HU174" s="192"/>
      <c r="HV174" s="192"/>
      <c r="HW174" s="192"/>
      <c r="HX174" s="192"/>
      <c r="HY174" s="192"/>
      <c r="HZ174" s="192"/>
      <c r="IA174" s="192"/>
      <c r="IB174" s="192"/>
      <c r="IC174" s="192"/>
      <c r="ID174" s="192"/>
      <c r="IE174" s="192"/>
      <c r="IF174" s="192"/>
      <c r="IG174" s="192"/>
      <c r="IH174" s="192"/>
      <c r="II174" s="192"/>
      <c r="IJ174" s="192"/>
      <c r="IK174" s="192"/>
      <c r="IL174" s="192"/>
      <c r="IM174" s="192"/>
      <c r="IN174" s="192"/>
      <c r="IO174" s="192"/>
      <c r="IP174" s="192"/>
      <c r="IQ174" s="192"/>
      <c r="IR174" s="192"/>
      <c r="IS174" s="192"/>
      <c r="IT174" s="192"/>
      <c r="IU174" s="192"/>
      <c r="IV174" s="192"/>
      <c r="IW174" s="192"/>
      <c r="IX174" s="192"/>
      <c r="IY174" s="192"/>
      <c r="IZ174" s="192"/>
      <c r="JA174" s="192"/>
      <c r="JB174" s="192"/>
      <c r="JC174" s="192"/>
      <c r="JD174" s="192"/>
      <c r="JE174" s="192"/>
      <c r="JF174" s="192"/>
      <c r="JG174" s="192"/>
      <c r="JH174" s="192"/>
      <c r="JI174" s="192"/>
      <c r="JJ174" s="192"/>
      <c r="JK174" s="192"/>
      <c r="JL174" s="192"/>
      <c r="JM174" s="192"/>
      <c r="JN174" s="192"/>
      <c r="JO174" s="192"/>
      <c r="JP174" s="192"/>
      <c r="JQ174" s="192"/>
      <c r="JR174" s="192"/>
      <c r="JS174" s="192"/>
      <c r="JT174" s="192"/>
      <c r="JU174" s="192"/>
      <c r="JV174" s="192"/>
      <c r="JW174" s="192"/>
      <c r="JX174" s="192"/>
      <c r="JY174" s="192"/>
      <c r="JZ174" s="192"/>
      <c r="KA174" s="192"/>
      <c r="KB174" s="192"/>
      <c r="KC174" s="192"/>
      <c r="KD174" s="192"/>
      <c r="KE174" s="192"/>
      <c r="KF174" s="192"/>
      <c r="KG174" s="192"/>
      <c r="KH174" s="192"/>
      <c r="KI174" s="192"/>
      <c r="KJ174" s="192"/>
      <c r="KK174" s="192"/>
      <c r="KL174" s="192"/>
      <c r="KM174" s="192"/>
      <c r="KN174" s="192"/>
      <c r="KO174" s="192"/>
      <c r="KP174" s="192"/>
      <c r="KQ174" s="192"/>
      <c r="KR174" s="192"/>
      <c r="KS174" s="192"/>
      <c r="KT174" s="192"/>
      <c r="KU174" s="192"/>
      <c r="KV174" s="192"/>
      <c r="KW174" s="192"/>
      <c r="KX174" s="192"/>
      <c r="KY174" s="192"/>
      <c r="KZ174" s="192"/>
      <c r="LA174" s="192"/>
      <c r="LB174" s="192"/>
      <c r="LC174" s="192"/>
      <c r="LD174" s="192"/>
      <c r="LE174" s="192"/>
      <c r="LF174" s="192"/>
      <c r="LG174" s="192"/>
      <c r="LH174" s="192"/>
      <c r="LI174" s="192"/>
      <c r="LJ174" s="192"/>
      <c r="LK174" s="192"/>
      <c r="LL174" s="192"/>
      <c r="LM174" s="192"/>
      <c r="LN174" s="192"/>
      <c r="LO174" s="192"/>
      <c r="LP174" s="192"/>
      <c r="LQ174" s="192"/>
      <c r="LR174" s="192"/>
      <c r="LS174" s="192"/>
      <c r="LT174" s="192"/>
      <c r="LU174" s="192"/>
      <c r="LV174" s="192"/>
      <c r="LW174" s="192"/>
      <c r="LX174" s="192"/>
      <c r="LY174" s="192"/>
      <c r="LZ174" s="192"/>
      <c r="MA174" s="192"/>
      <c r="MB174" s="192"/>
      <c r="MC174" s="192"/>
      <c r="MD174" s="192"/>
      <c r="ME174" s="192"/>
      <c r="MF174" s="192"/>
      <c r="MG174" s="192"/>
      <c r="MH174" s="192"/>
      <c r="MI174" s="192"/>
      <c r="MJ174" s="192"/>
      <c r="MK174" s="192"/>
      <c r="ML174" s="192"/>
      <c r="MM174" s="192"/>
      <c r="MN174" s="192"/>
      <c r="MO174" s="192"/>
      <c r="MP174" s="81"/>
      <c r="MQ174" s="81"/>
      <c r="MR174" s="81"/>
      <c r="MS174" s="81"/>
      <c r="MT174" s="81"/>
      <c r="MU174" s="81"/>
      <c r="MV174" s="81"/>
      <c r="MW174" s="81"/>
      <c r="MX174" s="81"/>
      <c r="MY174" s="269"/>
      <c r="MZ174" s="81"/>
      <c r="NA174" s="81"/>
      <c r="NB174" s="200"/>
      <c r="NC174" s="200"/>
      <c r="ND174" s="200"/>
      <c r="NE174" s="200"/>
      <c r="NF174" s="201"/>
      <c r="NG174" s="201"/>
      <c r="NH174" s="201"/>
      <c r="NI174" s="201"/>
      <c r="NJ174" s="201"/>
      <c r="NK174" s="201"/>
      <c r="NL174" s="201"/>
      <c r="NM174" s="201"/>
      <c r="OJ174" s="196"/>
      <c r="OK174" s="194"/>
      <c r="OL174" s="193"/>
      <c r="OM174" s="328"/>
      <c r="ON174" s="194"/>
      <c r="OO174" s="192"/>
      <c r="OP174" s="289"/>
      <c r="OQ174" s="192"/>
      <c r="OR174" s="261"/>
      <c r="OS174" s="196"/>
      <c r="OT174" s="194"/>
      <c r="OU174" s="193"/>
      <c r="OV174" s="328"/>
      <c r="OW174" s="194"/>
      <c r="OX174" s="192"/>
      <c r="OY174" s="192"/>
      <c r="OZ174" s="192"/>
      <c r="PA174" s="261"/>
      <c r="PB174" s="192"/>
      <c r="PC174" s="305"/>
      <c r="PD174" s="265"/>
      <c r="PE174" s="192"/>
      <c r="PF174" s="192"/>
      <c r="PG174" s="192"/>
      <c r="PH174" s="192"/>
      <c r="PI174" s="294"/>
      <c r="PJ174" s="294"/>
      <c r="PK174" s="192"/>
      <c r="PL174" s="192"/>
      <c r="PM174" s="192"/>
      <c r="PN174" s="192"/>
      <c r="PO174" s="192"/>
      <c r="PP174" s="192"/>
      <c r="PQ174" s="192"/>
      <c r="PR174" s="192"/>
      <c r="PS174" s="192"/>
      <c r="PT174" s="192"/>
      <c r="PU174" s="192"/>
      <c r="PV174" s="300"/>
      <c r="QA174" s="193"/>
      <c r="QB174" s="192"/>
      <c r="QC174" s="192"/>
      <c r="QD174" s="192"/>
      <c r="QF174" s="193"/>
      <c r="QH174" s="193"/>
      <c r="QU174" s="192"/>
    </row>
    <row r="175" spans="1:463" s="22" customFormat="1" ht="14" x14ac:dyDescent="0.3">
      <c r="A175" s="456"/>
      <c r="G175" s="276"/>
      <c r="CN175" s="40"/>
      <c r="CO175" s="222"/>
      <c r="CQ175" s="222"/>
      <c r="CT175" s="222"/>
      <c r="FV175" s="193"/>
      <c r="FW175" s="193"/>
      <c r="FX175" s="193"/>
      <c r="FY175" s="193"/>
      <c r="FZ175" s="193"/>
      <c r="GA175" s="193"/>
      <c r="GB175" s="193"/>
      <c r="GC175" s="193"/>
      <c r="GD175" s="193"/>
      <c r="GE175" s="193"/>
      <c r="GF175" s="193"/>
      <c r="GG175" s="195"/>
      <c r="GH175" s="195"/>
      <c r="GI175" s="193"/>
      <c r="GJ175" s="195"/>
      <c r="GK175" s="195"/>
      <c r="GL175" s="193"/>
      <c r="GM175" s="194"/>
      <c r="GN175" s="194"/>
      <c r="GO175" s="194"/>
      <c r="GP175" s="194"/>
      <c r="GQ175" s="194"/>
      <c r="GR175" s="194"/>
      <c r="GS175" s="194"/>
      <c r="GT175" s="194"/>
      <c r="GU175" s="192"/>
      <c r="GV175" s="192"/>
      <c r="GW175" s="192"/>
      <c r="GX175" s="192"/>
      <c r="GY175" s="198"/>
      <c r="HE175" s="198"/>
      <c r="HK175" s="199"/>
      <c r="HR175" s="192"/>
      <c r="HS175" s="192"/>
      <c r="HT175" s="192"/>
      <c r="HU175" s="192"/>
      <c r="HV175" s="192"/>
      <c r="HW175" s="192"/>
      <c r="HX175" s="192"/>
      <c r="HY175" s="192"/>
      <c r="HZ175" s="192"/>
      <c r="IA175" s="192"/>
      <c r="IB175" s="192"/>
      <c r="IC175" s="192"/>
      <c r="ID175" s="192"/>
      <c r="IE175" s="192"/>
      <c r="IF175" s="192"/>
      <c r="IG175" s="192"/>
      <c r="IH175" s="192"/>
      <c r="II175" s="192"/>
      <c r="IJ175" s="192"/>
      <c r="IK175" s="192"/>
      <c r="IL175" s="192"/>
      <c r="IM175" s="192"/>
      <c r="IN175" s="192"/>
      <c r="IO175" s="192"/>
      <c r="IP175" s="192"/>
      <c r="IQ175" s="192"/>
      <c r="IR175" s="192"/>
      <c r="IS175" s="192"/>
      <c r="IT175" s="192"/>
      <c r="IU175" s="192"/>
      <c r="IV175" s="192"/>
      <c r="IW175" s="192"/>
      <c r="IX175" s="192"/>
      <c r="IY175" s="192"/>
      <c r="IZ175" s="192"/>
      <c r="JA175" s="192"/>
      <c r="JB175" s="192"/>
      <c r="JC175" s="192"/>
      <c r="JD175" s="192"/>
      <c r="JE175" s="192"/>
      <c r="JF175" s="192"/>
      <c r="JG175" s="192"/>
      <c r="JH175" s="192"/>
      <c r="JI175" s="192"/>
      <c r="JJ175" s="192"/>
      <c r="JK175" s="192"/>
      <c r="JL175" s="192"/>
      <c r="JM175" s="192"/>
      <c r="JN175" s="192"/>
      <c r="JO175" s="192"/>
      <c r="JP175" s="192"/>
      <c r="JQ175" s="192"/>
      <c r="JR175" s="192"/>
      <c r="JS175" s="192"/>
      <c r="JT175" s="192"/>
      <c r="JU175" s="192"/>
      <c r="JV175" s="192"/>
      <c r="JW175" s="192"/>
      <c r="JX175" s="192"/>
      <c r="JY175" s="192"/>
      <c r="JZ175" s="192"/>
      <c r="KA175" s="192"/>
      <c r="KB175" s="192"/>
      <c r="KC175" s="192"/>
      <c r="KD175" s="192"/>
      <c r="KE175" s="192"/>
      <c r="KF175" s="192"/>
      <c r="KG175" s="192"/>
      <c r="KH175" s="192"/>
      <c r="KI175" s="192"/>
      <c r="KJ175" s="192"/>
      <c r="KK175" s="192"/>
      <c r="KL175" s="192"/>
      <c r="KM175" s="192"/>
      <c r="KN175" s="192"/>
      <c r="KO175" s="192"/>
      <c r="KP175" s="192"/>
      <c r="KQ175" s="192"/>
      <c r="KR175" s="192"/>
      <c r="KS175" s="192"/>
      <c r="KT175" s="192"/>
      <c r="KU175" s="192"/>
      <c r="KV175" s="192"/>
      <c r="KW175" s="192"/>
      <c r="KX175" s="192"/>
      <c r="KY175" s="192"/>
      <c r="KZ175" s="192"/>
      <c r="LA175" s="192"/>
      <c r="LB175" s="192"/>
      <c r="LC175" s="192"/>
      <c r="LD175" s="192"/>
      <c r="LE175" s="192"/>
      <c r="LF175" s="192"/>
      <c r="LG175" s="192"/>
      <c r="LH175" s="192"/>
      <c r="LI175" s="192"/>
      <c r="LJ175" s="192"/>
      <c r="LK175" s="192"/>
      <c r="LL175" s="192"/>
      <c r="LM175" s="192"/>
      <c r="LN175" s="192"/>
      <c r="LO175" s="192"/>
      <c r="LP175" s="192"/>
      <c r="LQ175" s="192"/>
      <c r="LR175" s="192"/>
      <c r="LS175" s="192"/>
      <c r="LT175" s="192"/>
      <c r="LU175" s="192"/>
      <c r="LV175" s="192"/>
      <c r="LW175" s="192"/>
      <c r="LX175" s="192"/>
      <c r="LY175" s="192"/>
      <c r="LZ175" s="192"/>
      <c r="MA175" s="192"/>
      <c r="MB175" s="192"/>
      <c r="MC175" s="192"/>
      <c r="MD175" s="192"/>
      <c r="ME175" s="192"/>
      <c r="MF175" s="192"/>
      <c r="MG175" s="192"/>
      <c r="MH175" s="192"/>
      <c r="MI175" s="192"/>
      <c r="MJ175" s="192"/>
      <c r="MK175" s="192"/>
      <c r="ML175" s="192"/>
      <c r="MM175" s="192"/>
      <c r="MN175" s="192"/>
      <c r="MO175" s="192"/>
      <c r="MP175" s="81"/>
      <c r="MQ175" s="81"/>
      <c r="MR175" s="81"/>
      <c r="MS175" s="81"/>
      <c r="MT175" s="81"/>
      <c r="MU175" s="81"/>
      <c r="MV175" s="81"/>
      <c r="MW175" s="81"/>
      <c r="MX175" s="81"/>
      <c r="MY175" s="269"/>
      <c r="MZ175" s="81"/>
      <c r="NA175" s="81"/>
      <c r="NB175" s="200"/>
      <c r="NC175" s="200"/>
      <c r="ND175" s="200"/>
      <c r="NE175" s="200"/>
      <c r="NF175" s="201"/>
      <c r="NG175" s="201"/>
      <c r="NH175" s="201"/>
      <c r="NI175" s="201"/>
      <c r="NJ175" s="201"/>
      <c r="NK175" s="201"/>
      <c r="NL175" s="201"/>
      <c r="NM175" s="201"/>
      <c r="OJ175" s="196"/>
      <c r="OK175" s="194"/>
      <c r="OL175" s="193"/>
      <c r="OM175" s="328"/>
      <c r="ON175" s="194"/>
      <c r="OO175" s="192"/>
      <c r="OP175" s="289"/>
      <c r="OQ175" s="192"/>
      <c r="OR175" s="261"/>
      <c r="OS175" s="196"/>
      <c r="OT175" s="194"/>
      <c r="OU175" s="193"/>
      <c r="OV175" s="328"/>
      <c r="OW175" s="194"/>
      <c r="OX175" s="192"/>
      <c r="OY175" s="192"/>
      <c r="OZ175" s="192"/>
      <c r="PA175" s="261"/>
      <c r="PB175" s="192"/>
      <c r="PC175" s="305"/>
      <c r="PD175" s="265"/>
      <c r="PE175" s="192"/>
      <c r="PF175" s="192"/>
      <c r="PG175" s="192"/>
      <c r="PH175" s="192"/>
      <c r="PI175" s="294"/>
      <c r="PJ175" s="294"/>
      <c r="PK175" s="192"/>
      <c r="PL175" s="192"/>
      <c r="PM175" s="192"/>
      <c r="PN175" s="192"/>
      <c r="PO175" s="192"/>
      <c r="PP175" s="192"/>
      <c r="PQ175" s="192"/>
      <c r="PR175" s="192"/>
      <c r="PS175" s="192"/>
      <c r="PT175" s="192"/>
      <c r="PU175" s="192"/>
      <c r="PV175" s="300"/>
      <c r="QA175" s="193"/>
      <c r="QB175" s="192"/>
      <c r="QC175" s="192"/>
      <c r="QD175" s="192"/>
      <c r="QF175" s="193"/>
      <c r="QH175" s="193"/>
      <c r="QU175" s="192"/>
    </row>
    <row r="176" spans="1:463" s="22" customFormat="1" ht="14" x14ac:dyDescent="0.3">
      <c r="A176" s="456"/>
      <c r="G176" s="276"/>
      <c r="CN176" s="40"/>
      <c r="CO176" s="222"/>
      <c r="CQ176" s="222"/>
      <c r="CT176" s="222"/>
      <c r="FV176" s="193"/>
      <c r="FW176" s="193"/>
      <c r="FX176" s="193"/>
      <c r="FY176" s="193"/>
      <c r="FZ176" s="193"/>
      <c r="GA176" s="193"/>
      <c r="GB176" s="193"/>
      <c r="GC176" s="193"/>
      <c r="GD176" s="193"/>
      <c r="GE176" s="193"/>
      <c r="GF176" s="193"/>
      <c r="GG176" s="195"/>
      <c r="GH176" s="195"/>
      <c r="GI176" s="193"/>
      <c r="GJ176" s="195"/>
      <c r="GK176" s="195"/>
      <c r="GL176" s="193"/>
      <c r="GM176" s="194"/>
      <c r="GN176" s="194"/>
      <c r="GO176" s="194"/>
      <c r="GP176" s="194"/>
      <c r="GQ176" s="194"/>
      <c r="GR176" s="194"/>
      <c r="GS176" s="194"/>
      <c r="GT176" s="194"/>
      <c r="GU176" s="192"/>
      <c r="GV176" s="192"/>
      <c r="GW176" s="192"/>
      <c r="GX176" s="192"/>
      <c r="GY176" s="198"/>
      <c r="HE176" s="198"/>
      <c r="HK176" s="199"/>
      <c r="HR176" s="192"/>
      <c r="HS176" s="192"/>
      <c r="HT176" s="192"/>
      <c r="HU176" s="192"/>
      <c r="HV176" s="192"/>
      <c r="HW176" s="192"/>
      <c r="HX176" s="192"/>
      <c r="HY176" s="192"/>
      <c r="HZ176" s="192"/>
      <c r="IA176" s="192"/>
      <c r="IB176" s="192"/>
      <c r="IC176" s="192"/>
      <c r="ID176" s="192"/>
      <c r="IE176" s="192"/>
      <c r="IF176" s="192"/>
      <c r="IG176" s="192"/>
      <c r="IH176" s="192"/>
      <c r="II176" s="192"/>
      <c r="IJ176" s="192"/>
      <c r="IK176" s="192"/>
      <c r="IL176" s="192"/>
      <c r="IM176" s="192"/>
      <c r="IN176" s="192"/>
      <c r="IO176" s="192"/>
      <c r="IP176" s="192"/>
      <c r="IQ176" s="192"/>
      <c r="IR176" s="192"/>
      <c r="IS176" s="192"/>
      <c r="IT176" s="192"/>
      <c r="IU176" s="192"/>
      <c r="IV176" s="192"/>
      <c r="IW176" s="192"/>
      <c r="IX176" s="192"/>
      <c r="IY176" s="192"/>
      <c r="IZ176" s="192"/>
      <c r="JA176" s="192"/>
      <c r="JB176" s="192"/>
      <c r="JC176" s="192"/>
      <c r="JD176" s="192"/>
      <c r="JE176" s="192"/>
      <c r="JF176" s="192"/>
      <c r="JG176" s="192"/>
      <c r="JH176" s="192"/>
      <c r="JI176" s="192"/>
      <c r="JJ176" s="192"/>
      <c r="JK176" s="192"/>
      <c r="JL176" s="192"/>
      <c r="JM176" s="192"/>
      <c r="JN176" s="192"/>
      <c r="JO176" s="192"/>
      <c r="JP176" s="192"/>
      <c r="JQ176" s="192"/>
      <c r="JR176" s="192"/>
      <c r="JS176" s="192"/>
      <c r="JT176" s="192"/>
      <c r="JU176" s="192"/>
      <c r="JV176" s="192"/>
      <c r="JW176" s="192"/>
      <c r="JX176" s="192"/>
      <c r="JY176" s="192"/>
      <c r="JZ176" s="192"/>
      <c r="KA176" s="192"/>
      <c r="KB176" s="192"/>
      <c r="KC176" s="192"/>
      <c r="KD176" s="192"/>
      <c r="KE176" s="192"/>
      <c r="KF176" s="192"/>
      <c r="KG176" s="192"/>
      <c r="KH176" s="192"/>
      <c r="KI176" s="192"/>
      <c r="KJ176" s="192"/>
      <c r="KK176" s="192"/>
      <c r="KL176" s="192"/>
      <c r="KM176" s="192"/>
      <c r="KN176" s="192"/>
      <c r="KO176" s="192"/>
      <c r="KP176" s="192"/>
      <c r="KQ176" s="192"/>
      <c r="KR176" s="192"/>
      <c r="KS176" s="192"/>
      <c r="KT176" s="192"/>
      <c r="KU176" s="192"/>
      <c r="KV176" s="192"/>
      <c r="KW176" s="192"/>
      <c r="KX176" s="192"/>
      <c r="KY176" s="192"/>
      <c r="KZ176" s="192"/>
      <c r="LA176" s="192"/>
      <c r="LB176" s="192"/>
      <c r="LC176" s="192"/>
      <c r="LD176" s="192"/>
      <c r="LE176" s="192"/>
      <c r="LF176" s="192"/>
      <c r="LG176" s="192"/>
      <c r="LH176" s="192"/>
      <c r="LI176" s="192"/>
      <c r="LJ176" s="192"/>
      <c r="LK176" s="192"/>
      <c r="LL176" s="192"/>
      <c r="LM176" s="192"/>
      <c r="LN176" s="192"/>
      <c r="LO176" s="192"/>
      <c r="LP176" s="192"/>
      <c r="LQ176" s="192"/>
      <c r="LR176" s="192"/>
      <c r="LS176" s="192"/>
      <c r="LT176" s="192"/>
      <c r="LU176" s="192"/>
      <c r="LV176" s="192"/>
      <c r="LW176" s="192"/>
      <c r="LX176" s="192"/>
      <c r="LY176" s="192"/>
      <c r="LZ176" s="192"/>
      <c r="MA176" s="192"/>
      <c r="MB176" s="192"/>
      <c r="MC176" s="192"/>
      <c r="MD176" s="192"/>
      <c r="ME176" s="192"/>
      <c r="MF176" s="192"/>
      <c r="MG176" s="192"/>
      <c r="MH176" s="192"/>
      <c r="MI176" s="192"/>
      <c r="MJ176" s="192"/>
      <c r="MK176" s="192"/>
      <c r="ML176" s="192"/>
      <c r="MM176" s="192"/>
      <c r="MN176" s="192"/>
      <c r="MO176" s="192"/>
      <c r="MP176" s="81"/>
      <c r="MQ176" s="81"/>
      <c r="MR176" s="81"/>
      <c r="MS176" s="81"/>
      <c r="MT176" s="81"/>
      <c r="MU176" s="81"/>
      <c r="MV176" s="81"/>
      <c r="MW176" s="81"/>
      <c r="MX176" s="81"/>
      <c r="MY176" s="269"/>
      <c r="MZ176" s="81"/>
      <c r="NA176" s="81"/>
      <c r="NB176" s="200"/>
      <c r="NC176" s="200"/>
      <c r="ND176" s="200"/>
      <c r="NE176" s="200"/>
      <c r="NF176" s="201"/>
      <c r="NG176" s="201"/>
      <c r="NH176" s="201"/>
      <c r="NI176" s="201"/>
      <c r="NJ176" s="201"/>
      <c r="NK176" s="201"/>
      <c r="NL176" s="201"/>
      <c r="NM176" s="201"/>
      <c r="OJ176" s="196"/>
      <c r="OK176" s="194"/>
      <c r="OL176" s="193"/>
      <c r="OM176" s="328"/>
      <c r="ON176" s="194"/>
      <c r="OO176" s="192"/>
      <c r="OP176" s="289"/>
      <c r="OQ176" s="192"/>
      <c r="OR176" s="261"/>
      <c r="OS176" s="196"/>
      <c r="OT176" s="194"/>
      <c r="OU176" s="193"/>
      <c r="OV176" s="328"/>
      <c r="OW176" s="194"/>
      <c r="OX176" s="192"/>
      <c r="OY176" s="192"/>
      <c r="OZ176" s="192"/>
      <c r="PA176" s="261"/>
      <c r="PB176" s="192"/>
      <c r="PC176" s="305"/>
      <c r="PD176" s="265"/>
      <c r="PE176" s="192"/>
      <c r="PF176" s="192"/>
      <c r="PG176" s="192"/>
      <c r="PH176" s="192"/>
      <c r="PI176" s="294"/>
      <c r="PJ176" s="294"/>
      <c r="PK176" s="192"/>
      <c r="PL176" s="192"/>
      <c r="PM176" s="192"/>
      <c r="PN176" s="192"/>
      <c r="PO176" s="192"/>
      <c r="PP176" s="192"/>
      <c r="PQ176" s="192"/>
      <c r="PR176" s="192"/>
      <c r="PS176" s="192"/>
      <c r="PT176" s="192"/>
      <c r="PU176" s="192"/>
      <c r="PV176" s="300"/>
      <c r="QA176" s="193"/>
      <c r="QB176" s="192"/>
      <c r="QC176" s="192"/>
      <c r="QD176" s="192"/>
      <c r="QF176" s="193"/>
      <c r="QH176" s="193"/>
      <c r="QU176" s="192"/>
    </row>
    <row r="177" spans="1:463" s="22" customFormat="1" ht="14" x14ac:dyDescent="0.3">
      <c r="A177" s="456"/>
      <c r="G177" s="276"/>
      <c r="CN177" s="40"/>
      <c r="CO177" s="222"/>
      <c r="CQ177" s="222"/>
      <c r="CT177" s="222"/>
      <c r="FV177" s="193"/>
      <c r="FW177" s="193"/>
      <c r="FX177" s="193"/>
      <c r="FY177" s="193"/>
      <c r="FZ177" s="193"/>
      <c r="GA177" s="193"/>
      <c r="GB177" s="193"/>
      <c r="GC177" s="193"/>
      <c r="GD177" s="193"/>
      <c r="GE177" s="193"/>
      <c r="GF177" s="193"/>
      <c r="GG177" s="195"/>
      <c r="GH177" s="195"/>
      <c r="GI177" s="193"/>
      <c r="GJ177" s="195"/>
      <c r="GK177" s="195"/>
      <c r="GL177" s="193"/>
      <c r="GM177" s="194"/>
      <c r="GN177" s="194"/>
      <c r="GO177" s="194"/>
      <c r="GP177" s="194"/>
      <c r="GQ177" s="194"/>
      <c r="GR177" s="194"/>
      <c r="GS177" s="194"/>
      <c r="GT177" s="194"/>
      <c r="GU177" s="192"/>
      <c r="GV177" s="192"/>
      <c r="GW177" s="192"/>
      <c r="GX177" s="192"/>
      <c r="GY177" s="198"/>
      <c r="HE177" s="198"/>
      <c r="HK177" s="199"/>
      <c r="HR177" s="192"/>
      <c r="HS177" s="192"/>
      <c r="HT177" s="192"/>
      <c r="HU177" s="192"/>
      <c r="HV177" s="192"/>
      <c r="HW177" s="192"/>
      <c r="HX177" s="192"/>
      <c r="HY177" s="192"/>
      <c r="HZ177" s="192"/>
      <c r="IA177" s="192"/>
      <c r="IB177" s="192"/>
      <c r="IC177" s="192"/>
      <c r="ID177" s="192"/>
      <c r="IE177" s="192"/>
      <c r="IF177" s="192"/>
      <c r="IG177" s="192"/>
      <c r="IH177" s="192"/>
      <c r="II177" s="192"/>
      <c r="IJ177" s="192"/>
      <c r="IK177" s="192"/>
      <c r="IL177" s="192"/>
      <c r="IM177" s="192"/>
      <c r="IN177" s="192"/>
      <c r="IO177" s="192"/>
      <c r="IP177" s="192"/>
      <c r="IQ177" s="192"/>
      <c r="IR177" s="192"/>
      <c r="IS177" s="192"/>
      <c r="IT177" s="192"/>
      <c r="IU177" s="192"/>
      <c r="IV177" s="192"/>
      <c r="IW177" s="192"/>
      <c r="IX177" s="192"/>
      <c r="IY177" s="192"/>
      <c r="IZ177" s="192"/>
      <c r="JA177" s="192"/>
      <c r="JB177" s="192"/>
      <c r="JC177" s="192"/>
      <c r="JD177" s="192"/>
      <c r="JE177" s="192"/>
      <c r="JF177" s="192"/>
      <c r="JG177" s="192"/>
      <c r="JH177" s="192"/>
      <c r="JI177" s="192"/>
      <c r="JJ177" s="192"/>
      <c r="JK177" s="192"/>
      <c r="JL177" s="192"/>
      <c r="JM177" s="192"/>
      <c r="JN177" s="192"/>
      <c r="JO177" s="192"/>
      <c r="JP177" s="192"/>
      <c r="JQ177" s="192"/>
      <c r="JR177" s="192"/>
      <c r="JS177" s="192"/>
      <c r="JT177" s="192"/>
      <c r="JU177" s="192"/>
      <c r="JV177" s="192"/>
      <c r="JW177" s="192"/>
      <c r="JX177" s="192"/>
      <c r="JY177" s="192"/>
      <c r="JZ177" s="192"/>
      <c r="KA177" s="192"/>
      <c r="KB177" s="192"/>
      <c r="KC177" s="192"/>
      <c r="KD177" s="192"/>
      <c r="KE177" s="192"/>
      <c r="KF177" s="192"/>
      <c r="KG177" s="192"/>
      <c r="KH177" s="192"/>
      <c r="KI177" s="192"/>
      <c r="KJ177" s="192"/>
      <c r="KK177" s="192"/>
      <c r="KL177" s="192"/>
      <c r="KM177" s="192"/>
      <c r="KN177" s="192"/>
      <c r="KO177" s="192"/>
      <c r="KP177" s="192"/>
      <c r="KQ177" s="192"/>
      <c r="KR177" s="192"/>
      <c r="KS177" s="192"/>
      <c r="KT177" s="192"/>
      <c r="KU177" s="192"/>
      <c r="KV177" s="192"/>
      <c r="KW177" s="192"/>
      <c r="KX177" s="192"/>
      <c r="KY177" s="192"/>
      <c r="KZ177" s="192"/>
      <c r="LA177" s="192"/>
      <c r="LB177" s="192"/>
      <c r="LC177" s="192"/>
      <c r="LD177" s="192"/>
      <c r="LE177" s="192"/>
      <c r="LF177" s="192"/>
      <c r="LG177" s="192"/>
      <c r="LH177" s="192"/>
      <c r="LI177" s="192"/>
      <c r="LJ177" s="192"/>
      <c r="LK177" s="192"/>
      <c r="LL177" s="192"/>
      <c r="LM177" s="192"/>
      <c r="LN177" s="192"/>
      <c r="LO177" s="192"/>
      <c r="LP177" s="192"/>
      <c r="LQ177" s="192"/>
      <c r="LR177" s="192"/>
      <c r="LS177" s="192"/>
      <c r="LT177" s="192"/>
      <c r="LU177" s="192"/>
      <c r="LV177" s="192"/>
      <c r="LW177" s="192"/>
      <c r="LX177" s="192"/>
      <c r="LY177" s="192"/>
      <c r="LZ177" s="192"/>
      <c r="MA177" s="192"/>
      <c r="MB177" s="192"/>
      <c r="MC177" s="192"/>
      <c r="MD177" s="192"/>
      <c r="ME177" s="192"/>
      <c r="MF177" s="192"/>
      <c r="MG177" s="192"/>
      <c r="MH177" s="192"/>
      <c r="MI177" s="192"/>
      <c r="MJ177" s="192"/>
      <c r="MK177" s="192"/>
      <c r="ML177" s="192"/>
      <c r="MM177" s="192"/>
      <c r="MN177" s="192"/>
      <c r="MO177" s="192"/>
      <c r="MP177" s="81"/>
      <c r="MQ177" s="81"/>
      <c r="MR177" s="81"/>
      <c r="MS177" s="81"/>
      <c r="MT177" s="81"/>
      <c r="MU177" s="81"/>
      <c r="MV177" s="81"/>
      <c r="MW177" s="81"/>
      <c r="MX177" s="81"/>
      <c r="MY177" s="269"/>
      <c r="MZ177" s="81"/>
      <c r="NA177" s="81"/>
      <c r="NB177" s="200"/>
      <c r="NC177" s="200"/>
      <c r="ND177" s="200"/>
      <c r="NE177" s="200"/>
      <c r="NF177" s="201"/>
      <c r="NG177" s="201"/>
      <c r="NH177" s="201"/>
      <c r="NI177" s="201"/>
      <c r="NJ177" s="201"/>
      <c r="NK177" s="201"/>
      <c r="NL177" s="201"/>
      <c r="NM177" s="201"/>
      <c r="OJ177" s="196"/>
      <c r="OK177" s="194"/>
      <c r="OL177" s="193"/>
      <c r="OM177" s="328"/>
      <c r="ON177" s="194"/>
      <c r="OO177" s="192"/>
      <c r="OP177" s="289"/>
      <c r="OQ177" s="192"/>
      <c r="OR177" s="261"/>
      <c r="OS177" s="196"/>
      <c r="OT177" s="194"/>
      <c r="OU177" s="193"/>
      <c r="OV177" s="328"/>
      <c r="OW177" s="194"/>
      <c r="OX177" s="192"/>
      <c r="OY177" s="192"/>
      <c r="OZ177" s="192"/>
      <c r="PA177" s="261"/>
      <c r="PB177" s="192"/>
      <c r="PC177" s="305"/>
      <c r="PD177" s="265"/>
      <c r="PE177" s="192"/>
      <c r="PF177" s="192"/>
      <c r="PG177" s="192"/>
      <c r="PH177" s="192"/>
      <c r="PI177" s="294"/>
      <c r="PJ177" s="294"/>
      <c r="PK177" s="192"/>
      <c r="PL177" s="192"/>
      <c r="PM177" s="192"/>
      <c r="PN177" s="192"/>
      <c r="PO177" s="192"/>
      <c r="PP177" s="192"/>
      <c r="PQ177" s="192"/>
      <c r="PR177" s="192"/>
      <c r="PS177" s="192"/>
      <c r="PT177" s="192"/>
      <c r="PU177" s="192"/>
      <c r="PV177" s="300"/>
      <c r="QA177" s="193"/>
      <c r="QB177" s="192"/>
      <c r="QC177" s="192"/>
      <c r="QD177" s="192"/>
      <c r="QF177" s="193"/>
      <c r="QH177" s="193"/>
      <c r="QU177" s="192"/>
    </row>
    <row r="178" spans="1:463" s="22" customFormat="1" ht="14" x14ac:dyDescent="0.3">
      <c r="A178" s="456"/>
      <c r="G178" s="276"/>
      <c r="CN178" s="40"/>
      <c r="CO178" s="222"/>
      <c r="CQ178" s="222"/>
      <c r="CT178" s="222"/>
      <c r="FV178" s="193"/>
      <c r="FW178" s="193"/>
      <c r="FX178" s="193"/>
      <c r="FY178" s="193"/>
      <c r="FZ178" s="193"/>
      <c r="GA178" s="193"/>
      <c r="GB178" s="193"/>
      <c r="GC178" s="193"/>
      <c r="GD178" s="193"/>
      <c r="GE178" s="193"/>
      <c r="GF178" s="193"/>
      <c r="GG178" s="195"/>
      <c r="GH178" s="195"/>
      <c r="GI178" s="193"/>
      <c r="GJ178" s="195"/>
      <c r="GK178" s="195"/>
      <c r="GL178" s="193"/>
      <c r="GM178" s="194"/>
      <c r="GN178" s="194"/>
      <c r="GO178" s="194"/>
      <c r="GP178" s="194"/>
      <c r="GQ178" s="194"/>
      <c r="GR178" s="194"/>
      <c r="GS178" s="194"/>
      <c r="GT178" s="194"/>
      <c r="GU178" s="192"/>
      <c r="GV178" s="192"/>
      <c r="GW178" s="192"/>
      <c r="GX178" s="192"/>
      <c r="GY178" s="198"/>
      <c r="HE178" s="198"/>
      <c r="HK178" s="199"/>
      <c r="HR178" s="192"/>
      <c r="HS178" s="192"/>
      <c r="HT178" s="192"/>
      <c r="HU178" s="192"/>
      <c r="HV178" s="192"/>
      <c r="HW178" s="192"/>
      <c r="HX178" s="192"/>
      <c r="HY178" s="192"/>
      <c r="HZ178" s="192"/>
      <c r="IA178" s="192"/>
      <c r="IB178" s="192"/>
      <c r="IC178" s="192"/>
      <c r="ID178" s="192"/>
      <c r="IE178" s="192"/>
      <c r="IF178" s="192"/>
      <c r="IG178" s="192"/>
      <c r="IH178" s="192"/>
      <c r="II178" s="192"/>
      <c r="IJ178" s="192"/>
      <c r="IK178" s="192"/>
      <c r="IL178" s="192"/>
      <c r="IM178" s="192"/>
      <c r="IN178" s="192"/>
      <c r="IO178" s="192"/>
      <c r="IP178" s="192"/>
      <c r="IQ178" s="192"/>
      <c r="IR178" s="192"/>
      <c r="IS178" s="192"/>
      <c r="IT178" s="192"/>
      <c r="IU178" s="192"/>
      <c r="IV178" s="192"/>
      <c r="IW178" s="192"/>
      <c r="IX178" s="192"/>
      <c r="IY178" s="192"/>
      <c r="IZ178" s="192"/>
      <c r="JA178" s="192"/>
      <c r="JB178" s="192"/>
      <c r="JC178" s="192"/>
      <c r="JD178" s="192"/>
      <c r="JE178" s="192"/>
      <c r="JF178" s="192"/>
      <c r="JG178" s="192"/>
      <c r="JH178" s="192"/>
      <c r="JI178" s="192"/>
      <c r="JJ178" s="192"/>
      <c r="JK178" s="192"/>
      <c r="JL178" s="192"/>
      <c r="JM178" s="192"/>
      <c r="JN178" s="192"/>
      <c r="JO178" s="192"/>
      <c r="JP178" s="192"/>
      <c r="JQ178" s="192"/>
      <c r="JR178" s="192"/>
      <c r="JS178" s="192"/>
      <c r="JT178" s="192"/>
      <c r="JU178" s="192"/>
      <c r="JV178" s="192"/>
      <c r="JW178" s="192"/>
      <c r="JX178" s="192"/>
      <c r="JY178" s="192"/>
      <c r="JZ178" s="192"/>
      <c r="KA178" s="192"/>
      <c r="KB178" s="192"/>
      <c r="KC178" s="192"/>
      <c r="KD178" s="192"/>
      <c r="KE178" s="192"/>
      <c r="KF178" s="192"/>
      <c r="KG178" s="192"/>
      <c r="KH178" s="192"/>
      <c r="KI178" s="192"/>
      <c r="KJ178" s="192"/>
      <c r="KK178" s="192"/>
      <c r="KL178" s="192"/>
      <c r="KM178" s="192"/>
      <c r="KN178" s="192"/>
      <c r="KO178" s="192"/>
      <c r="KP178" s="192"/>
      <c r="KQ178" s="192"/>
      <c r="KR178" s="192"/>
      <c r="KS178" s="192"/>
      <c r="KT178" s="192"/>
      <c r="KU178" s="192"/>
      <c r="KV178" s="192"/>
      <c r="KW178" s="192"/>
      <c r="KX178" s="192"/>
      <c r="KY178" s="192"/>
      <c r="KZ178" s="192"/>
      <c r="LA178" s="192"/>
      <c r="LB178" s="192"/>
      <c r="LC178" s="192"/>
      <c r="LD178" s="192"/>
      <c r="LE178" s="192"/>
      <c r="LF178" s="192"/>
      <c r="LG178" s="192"/>
      <c r="LH178" s="192"/>
      <c r="LI178" s="192"/>
      <c r="LJ178" s="192"/>
      <c r="LK178" s="192"/>
      <c r="LL178" s="192"/>
      <c r="LM178" s="192"/>
      <c r="LN178" s="192"/>
      <c r="LO178" s="192"/>
      <c r="LP178" s="192"/>
      <c r="LQ178" s="192"/>
      <c r="LR178" s="192"/>
      <c r="LS178" s="192"/>
      <c r="LT178" s="192"/>
      <c r="LU178" s="192"/>
      <c r="LV178" s="192"/>
      <c r="LW178" s="192"/>
      <c r="LX178" s="192"/>
      <c r="LY178" s="192"/>
      <c r="LZ178" s="192"/>
      <c r="MA178" s="192"/>
      <c r="MB178" s="192"/>
      <c r="MC178" s="192"/>
      <c r="MD178" s="192"/>
      <c r="ME178" s="192"/>
      <c r="MF178" s="192"/>
      <c r="MG178" s="192"/>
      <c r="MH178" s="192"/>
      <c r="MI178" s="192"/>
      <c r="MJ178" s="192"/>
      <c r="MK178" s="192"/>
      <c r="ML178" s="192"/>
      <c r="MM178" s="192"/>
      <c r="MN178" s="192"/>
      <c r="MO178" s="192"/>
      <c r="MP178" s="81"/>
      <c r="MQ178" s="81"/>
      <c r="MR178" s="81"/>
      <c r="MS178" s="81"/>
      <c r="MT178" s="81"/>
      <c r="MU178" s="81"/>
      <c r="MV178" s="81"/>
      <c r="MW178" s="81"/>
      <c r="MX178" s="81"/>
      <c r="MY178" s="269"/>
      <c r="MZ178" s="81"/>
      <c r="NA178" s="81"/>
      <c r="NB178" s="200"/>
      <c r="NC178" s="200"/>
      <c r="ND178" s="200"/>
      <c r="NE178" s="200"/>
      <c r="NF178" s="201"/>
      <c r="NG178" s="201"/>
      <c r="NH178" s="201"/>
      <c r="NI178" s="201"/>
      <c r="NJ178" s="201"/>
      <c r="NK178" s="201"/>
      <c r="NL178" s="201"/>
      <c r="NM178" s="201"/>
      <c r="OJ178" s="196"/>
      <c r="OK178" s="194"/>
      <c r="OL178" s="193"/>
      <c r="OM178" s="328"/>
      <c r="ON178" s="194"/>
      <c r="OO178" s="192"/>
      <c r="OP178" s="289"/>
      <c r="OQ178" s="192"/>
      <c r="OR178" s="261"/>
      <c r="OS178" s="196"/>
      <c r="OT178" s="194"/>
      <c r="OU178" s="193"/>
      <c r="OV178" s="328"/>
      <c r="OW178" s="194"/>
      <c r="OX178" s="192"/>
      <c r="OY178" s="192"/>
      <c r="OZ178" s="192"/>
      <c r="PA178" s="261"/>
      <c r="PB178" s="192"/>
      <c r="PC178" s="305"/>
      <c r="PD178" s="265"/>
      <c r="PE178" s="192"/>
      <c r="PF178" s="192"/>
      <c r="PG178" s="192"/>
      <c r="PH178" s="192"/>
      <c r="PI178" s="294"/>
      <c r="PJ178" s="294"/>
      <c r="PK178" s="192"/>
      <c r="PL178" s="192"/>
      <c r="PM178" s="192"/>
      <c r="PN178" s="192"/>
      <c r="PO178" s="192"/>
      <c r="PP178" s="192"/>
      <c r="PQ178" s="192"/>
      <c r="PR178" s="192"/>
      <c r="PS178" s="192"/>
      <c r="PT178" s="192"/>
      <c r="PU178" s="192"/>
      <c r="PV178" s="300"/>
      <c r="QA178" s="193"/>
      <c r="QB178" s="192"/>
      <c r="QC178" s="192"/>
      <c r="QD178" s="192"/>
      <c r="QF178" s="193"/>
      <c r="QH178" s="193"/>
      <c r="QU178" s="192"/>
    </row>
    <row r="179" spans="1:463" s="22" customFormat="1" ht="14" x14ac:dyDescent="0.3">
      <c r="A179" s="456"/>
      <c r="G179" s="276"/>
      <c r="CN179" s="40"/>
      <c r="CO179" s="222"/>
      <c r="CQ179" s="222"/>
      <c r="CT179" s="222"/>
      <c r="FV179" s="193"/>
      <c r="FW179" s="193"/>
      <c r="FX179" s="193"/>
      <c r="FY179" s="193"/>
      <c r="FZ179" s="193"/>
      <c r="GA179" s="193"/>
      <c r="GB179" s="193"/>
      <c r="GC179" s="193"/>
      <c r="GD179" s="193"/>
      <c r="GE179" s="193"/>
      <c r="GF179" s="193"/>
      <c r="GG179" s="195"/>
      <c r="GH179" s="195"/>
      <c r="GI179" s="193"/>
      <c r="GJ179" s="195"/>
      <c r="GK179" s="195"/>
      <c r="GL179" s="193"/>
      <c r="GM179" s="194"/>
      <c r="GN179" s="194"/>
      <c r="GO179" s="194"/>
      <c r="GP179" s="194"/>
      <c r="GQ179" s="194"/>
      <c r="GR179" s="194"/>
      <c r="GS179" s="194"/>
      <c r="GT179" s="194"/>
      <c r="GU179" s="192"/>
      <c r="GV179" s="192"/>
      <c r="GW179" s="192"/>
      <c r="GX179" s="192"/>
      <c r="GY179" s="198"/>
      <c r="HE179" s="198"/>
      <c r="HK179" s="199"/>
      <c r="HR179" s="192"/>
      <c r="HS179" s="192"/>
      <c r="HT179" s="192"/>
      <c r="HU179" s="192"/>
      <c r="HV179" s="192"/>
      <c r="HW179" s="192"/>
      <c r="HX179" s="192"/>
      <c r="HY179" s="192"/>
      <c r="HZ179" s="192"/>
      <c r="IA179" s="192"/>
      <c r="IB179" s="192"/>
      <c r="IC179" s="192"/>
      <c r="ID179" s="192"/>
      <c r="IE179" s="192"/>
      <c r="IF179" s="192"/>
      <c r="IG179" s="192"/>
      <c r="IH179" s="192"/>
      <c r="II179" s="192"/>
      <c r="IJ179" s="192"/>
      <c r="IK179" s="192"/>
      <c r="IL179" s="192"/>
      <c r="IM179" s="192"/>
      <c r="IN179" s="192"/>
      <c r="IO179" s="192"/>
      <c r="IP179" s="192"/>
      <c r="IQ179" s="192"/>
      <c r="IR179" s="192"/>
      <c r="IS179" s="192"/>
      <c r="IT179" s="192"/>
      <c r="IU179" s="192"/>
      <c r="IV179" s="192"/>
      <c r="IW179" s="192"/>
      <c r="IX179" s="192"/>
      <c r="IY179" s="192"/>
      <c r="IZ179" s="192"/>
      <c r="JA179" s="192"/>
      <c r="JB179" s="192"/>
      <c r="JC179" s="192"/>
      <c r="JD179" s="192"/>
      <c r="JE179" s="192"/>
      <c r="JF179" s="192"/>
      <c r="JG179" s="192"/>
      <c r="JH179" s="192"/>
      <c r="JI179" s="192"/>
      <c r="JJ179" s="192"/>
      <c r="JK179" s="192"/>
      <c r="JL179" s="192"/>
      <c r="JM179" s="192"/>
      <c r="JN179" s="192"/>
      <c r="JO179" s="192"/>
      <c r="JP179" s="192"/>
      <c r="JQ179" s="192"/>
      <c r="JR179" s="192"/>
      <c r="JS179" s="192"/>
      <c r="JT179" s="192"/>
      <c r="JU179" s="192"/>
      <c r="JV179" s="192"/>
      <c r="JW179" s="192"/>
      <c r="JX179" s="192"/>
      <c r="JY179" s="192"/>
      <c r="JZ179" s="192"/>
      <c r="KA179" s="192"/>
      <c r="KB179" s="192"/>
      <c r="KC179" s="192"/>
      <c r="KD179" s="192"/>
      <c r="KE179" s="192"/>
      <c r="KF179" s="192"/>
      <c r="KG179" s="192"/>
      <c r="KH179" s="192"/>
      <c r="KI179" s="192"/>
      <c r="KJ179" s="192"/>
      <c r="KK179" s="192"/>
      <c r="KL179" s="192"/>
      <c r="KM179" s="192"/>
      <c r="KN179" s="192"/>
      <c r="KO179" s="192"/>
      <c r="KP179" s="192"/>
      <c r="KQ179" s="192"/>
      <c r="KR179" s="192"/>
      <c r="KS179" s="192"/>
      <c r="KT179" s="192"/>
      <c r="KU179" s="192"/>
      <c r="KV179" s="192"/>
      <c r="KW179" s="192"/>
      <c r="KX179" s="192"/>
      <c r="KY179" s="192"/>
      <c r="KZ179" s="192"/>
      <c r="LA179" s="192"/>
      <c r="LB179" s="192"/>
      <c r="LC179" s="192"/>
      <c r="LD179" s="192"/>
      <c r="LE179" s="192"/>
      <c r="LF179" s="192"/>
      <c r="LG179" s="192"/>
      <c r="LH179" s="192"/>
      <c r="LI179" s="192"/>
      <c r="LJ179" s="192"/>
      <c r="LK179" s="192"/>
      <c r="LL179" s="192"/>
      <c r="LM179" s="192"/>
      <c r="LN179" s="192"/>
      <c r="LO179" s="192"/>
      <c r="LP179" s="192"/>
      <c r="LQ179" s="192"/>
      <c r="LR179" s="192"/>
      <c r="LS179" s="192"/>
      <c r="LT179" s="192"/>
      <c r="LU179" s="192"/>
      <c r="LV179" s="192"/>
      <c r="LW179" s="192"/>
      <c r="LX179" s="192"/>
      <c r="LY179" s="192"/>
      <c r="LZ179" s="192"/>
      <c r="MA179" s="192"/>
      <c r="MB179" s="192"/>
      <c r="MC179" s="192"/>
      <c r="MD179" s="192"/>
      <c r="ME179" s="192"/>
      <c r="MF179" s="192"/>
      <c r="MG179" s="192"/>
      <c r="MH179" s="192"/>
      <c r="MI179" s="192"/>
      <c r="MJ179" s="192"/>
      <c r="MK179" s="192"/>
      <c r="ML179" s="192"/>
      <c r="MM179" s="192"/>
      <c r="MN179" s="192"/>
      <c r="MO179" s="192"/>
      <c r="MP179" s="81"/>
      <c r="MQ179" s="81"/>
      <c r="MR179" s="81"/>
      <c r="MS179" s="81"/>
      <c r="MT179" s="81"/>
      <c r="MU179" s="81"/>
      <c r="MV179" s="81"/>
      <c r="MW179" s="81"/>
      <c r="MX179" s="81"/>
      <c r="MY179" s="269"/>
      <c r="MZ179" s="81"/>
      <c r="NA179" s="81"/>
      <c r="NB179" s="200"/>
      <c r="NC179" s="200"/>
      <c r="ND179" s="200"/>
      <c r="NE179" s="200"/>
      <c r="NF179" s="201"/>
      <c r="NG179" s="201"/>
      <c r="NH179" s="201"/>
      <c r="NI179" s="201"/>
      <c r="NJ179" s="201"/>
      <c r="NK179" s="201"/>
      <c r="NL179" s="201"/>
      <c r="NM179" s="201"/>
      <c r="OJ179" s="196"/>
      <c r="OK179" s="194"/>
      <c r="OL179" s="193"/>
      <c r="OM179" s="328"/>
      <c r="ON179" s="194"/>
      <c r="OO179" s="192"/>
      <c r="OP179" s="289"/>
      <c r="OQ179" s="192"/>
      <c r="OR179" s="261"/>
      <c r="OS179" s="196"/>
      <c r="OT179" s="194"/>
      <c r="OU179" s="193"/>
      <c r="OV179" s="328"/>
      <c r="OW179" s="194"/>
      <c r="OX179" s="192"/>
      <c r="OY179" s="192"/>
      <c r="OZ179" s="192"/>
      <c r="PA179" s="261"/>
      <c r="PB179" s="192"/>
      <c r="PC179" s="305"/>
      <c r="PD179" s="265"/>
      <c r="PE179" s="192"/>
      <c r="PF179" s="192"/>
      <c r="PG179" s="192"/>
      <c r="PH179" s="192"/>
      <c r="PI179" s="294"/>
      <c r="PJ179" s="294"/>
      <c r="PK179" s="192"/>
      <c r="PL179" s="192"/>
      <c r="PM179" s="192"/>
      <c r="PN179" s="192"/>
      <c r="PO179" s="192"/>
      <c r="PP179" s="192"/>
      <c r="PQ179" s="192"/>
      <c r="PR179" s="192"/>
      <c r="PS179" s="192"/>
      <c r="PT179" s="192"/>
      <c r="PU179" s="192"/>
      <c r="PV179" s="300"/>
      <c r="QA179" s="193"/>
      <c r="QB179" s="192"/>
      <c r="QC179" s="192"/>
      <c r="QD179" s="192"/>
      <c r="QF179" s="193"/>
      <c r="QH179" s="193"/>
      <c r="QU179" s="192"/>
    </row>
    <row r="180" spans="1:463" s="22" customFormat="1" ht="14" x14ac:dyDescent="0.3">
      <c r="A180" s="456"/>
      <c r="G180" s="276"/>
      <c r="CN180" s="40"/>
      <c r="CO180" s="222"/>
      <c r="CQ180" s="222"/>
      <c r="CT180" s="222"/>
      <c r="FV180" s="193"/>
      <c r="FW180" s="193"/>
      <c r="FX180" s="193"/>
      <c r="FY180" s="193"/>
      <c r="FZ180" s="193"/>
      <c r="GA180" s="193"/>
      <c r="GB180" s="193"/>
      <c r="GC180" s="193"/>
      <c r="GD180" s="193"/>
      <c r="GE180" s="193"/>
      <c r="GF180" s="193"/>
      <c r="GG180" s="195"/>
      <c r="GH180" s="195"/>
      <c r="GI180" s="193"/>
      <c r="GJ180" s="195"/>
      <c r="GK180" s="195"/>
      <c r="GL180" s="193"/>
      <c r="GM180" s="194"/>
      <c r="GN180" s="194"/>
      <c r="GO180" s="194"/>
      <c r="GP180" s="194"/>
      <c r="GQ180" s="194"/>
      <c r="GR180" s="194"/>
      <c r="GS180" s="194"/>
      <c r="GT180" s="194"/>
      <c r="GU180" s="192"/>
      <c r="GV180" s="192"/>
      <c r="GW180" s="192"/>
      <c r="GX180" s="192"/>
      <c r="GY180" s="198"/>
      <c r="HE180" s="198"/>
      <c r="HK180" s="199"/>
      <c r="HR180" s="192"/>
      <c r="HS180" s="192"/>
      <c r="HT180" s="192"/>
      <c r="HU180" s="192"/>
      <c r="HV180" s="192"/>
      <c r="HW180" s="192"/>
      <c r="HX180" s="192"/>
      <c r="HY180" s="192"/>
      <c r="HZ180" s="192"/>
      <c r="IA180" s="192"/>
      <c r="IB180" s="192"/>
      <c r="IC180" s="192"/>
      <c r="ID180" s="192"/>
      <c r="IE180" s="192"/>
      <c r="IF180" s="192"/>
      <c r="IG180" s="192"/>
      <c r="IH180" s="192"/>
      <c r="II180" s="192"/>
      <c r="IJ180" s="192"/>
      <c r="IK180" s="192"/>
      <c r="IL180" s="192"/>
      <c r="IM180" s="192"/>
      <c r="IN180" s="192"/>
      <c r="IO180" s="192"/>
      <c r="IP180" s="192"/>
      <c r="IQ180" s="192"/>
      <c r="IR180" s="192"/>
      <c r="IS180" s="192"/>
      <c r="IT180" s="192"/>
      <c r="IU180" s="192"/>
      <c r="IV180" s="192"/>
      <c r="IW180" s="192"/>
      <c r="IX180" s="192"/>
      <c r="IY180" s="192"/>
      <c r="IZ180" s="192"/>
      <c r="JA180" s="192"/>
      <c r="JB180" s="192"/>
      <c r="JC180" s="192"/>
      <c r="JD180" s="192"/>
      <c r="JE180" s="192"/>
      <c r="JF180" s="192"/>
      <c r="JG180" s="192"/>
      <c r="JH180" s="192"/>
      <c r="JI180" s="192"/>
      <c r="JJ180" s="192"/>
      <c r="JK180" s="192"/>
      <c r="JL180" s="192"/>
      <c r="JM180" s="192"/>
      <c r="JN180" s="192"/>
      <c r="JO180" s="192"/>
      <c r="JP180" s="192"/>
      <c r="JQ180" s="192"/>
      <c r="JR180" s="192"/>
      <c r="JS180" s="192"/>
      <c r="JT180" s="192"/>
      <c r="JU180" s="192"/>
      <c r="JV180" s="192"/>
      <c r="JW180" s="192"/>
      <c r="JX180" s="192"/>
      <c r="JY180" s="192"/>
      <c r="JZ180" s="192"/>
      <c r="KA180" s="192"/>
      <c r="KB180" s="192"/>
      <c r="KC180" s="192"/>
      <c r="KD180" s="192"/>
      <c r="KE180" s="192"/>
      <c r="KF180" s="192"/>
      <c r="KG180" s="192"/>
      <c r="KH180" s="192"/>
      <c r="KI180" s="192"/>
      <c r="KJ180" s="192"/>
      <c r="KK180" s="192"/>
      <c r="KL180" s="192"/>
      <c r="KM180" s="192"/>
      <c r="KN180" s="192"/>
      <c r="KO180" s="192"/>
      <c r="KP180" s="192"/>
      <c r="KQ180" s="192"/>
      <c r="KR180" s="192"/>
      <c r="KS180" s="192"/>
      <c r="KT180" s="192"/>
      <c r="KU180" s="192"/>
      <c r="KV180" s="192"/>
      <c r="KW180" s="192"/>
      <c r="KX180" s="192"/>
      <c r="KY180" s="192"/>
      <c r="KZ180" s="192"/>
      <c r="LA180" s="192"/>
      <c r="LB180" s="192"/>
      <c r="LC180" s="192"/>
      <c r="LD180" s="192"/>
      <c r="LE180" s="192"/>
      <c r="LF180" s="192"/>
      <c r="LG180" s="192"/>
      <c r="LH180" s="192"/>
      <c r="LI180" s="192"/>
      <c r="LJ180" s="192"/>
      <c r="LK180" s="192"/>
      <c r="LL180" s="192"/>
      <c r="LM180" s="192"/>
      <c r="LN180" s="192"/>
      <c r="LO180" s="192"/>
      <c r="LP180" s="192"/>
      <c r="LQ180" s="192"/>
      <c r="LR180" s="192"/>
      <c r="LS180" s="192"/>
      <c r="LT180" s="192"/>
      <c r="LU180" s="192"/>
      <c r="LV180" s="192"/>
      <c r="LW180" s="192"/>
      <c r="LX180" s="192"/>
      <c r="LY180" s="192"/>
      <c r="LZ180" s="192"/>
      <c r="MA180" s="192"/>
      <c r="MB180" s="192"/>
      <c r="MC180" s="192"/>
      <c r="MD180" s="192"/>
      <c r="ME180" s="192"/>
      <c r="MF180" s="192"/>
      <c r="MG180" s="192"/>
      <c r="MH180" s="192"/>
      <c r="MI180" s="192"/>
      <c r="MJ180" s="192"/>
      <c r="MK180" s="192"/>
      <c r="ML180" s="192"/>
      <c r="MM180" s="192"/>
      <c r="MN180" s="192"/>
      <c r="MO180" s="192"/>
      <c r="MP180" s="81"/>
      <c r="MQ180" s="81"/>
      <c r="MR180" s="81"/>
      <c r="MS180" s="81"/>
      <c r="MT180" s="81"/>
      <c r="MU180" s="81"/>
      <c r="MV180" s="81"/>
      <c r="MW180" s="81"/>
      <c r="MX180" s="81"/>
      <c r="MY180" s="269"/>
      <c r="MZ180" s="81"/>
      <c r="NA180" s="81"/>
      <c r="NB180" s="200"/>
      <c r="NC180" s="200"/>
      <c r="ND180" s="200"/>
      <c r="NE180" s="200"/>
      <c r="NF180" s="201"/>
      <c r="NG180" s="201"/>
      <c r="NH180" s="201"/>
      <c r="NI180" s="201"/>
      <c r="NJ180" s="201"/>
      <c r="NK180" s="201"/>
      <c r="NL180" s="201"/>
      <c r="NM180" s="201"/>
      <c r="OJ180" s="196"/>
      <c r="OK180" s="194"/>
      <c r="OL180" s="193"/>
      <c r="OM180" s="328"/>
      <c r="ON180" s="194"/>
      <c r="OO180" s="192"/>
      <c r="OP180" s="289"/>
      <c r="OQ180" s="192"/>
      <c r="OR180" s="261"/>
      <c r="OS180" s="196"/>
      <c r="OT180" s="194"/>
      <c r="OU180" s="193"/>
      <c r="OV180" s="328"/>
      <c r="OW180" s="194"/>
      <c r="OX180" s="192"/>
      <c r="OY180" s="192"/>
      <c r="OZ180" s="192"/>
      <c r="PA180" s="261"/>
      <c r="PB180" s="192"/>
      <c r="PC180" s="305"/>
      <c r="PD180" s="265"/>
      <c r="PE180" s="192"/>
      <c r="PF180" s="192"/>
      <c r="PG180" s="192"/>
      <c r="PH180" s="192"/>
      <c r="PI180" s="294"/>
      <c r="PJ180" s="294"/>
      <c r="PK180" s="192"/>
      <c r="PL180" s="192"/>
      <c r="PM180" s="192"/>
      <c r="PN180" s="192"/>
      <c r="PO180" s="192"/>
      <c r="PP180" s="192"/>
      <c r="PQ180" s="192"/>
      <c r="PR180" s="192"/>
      <c r="PS180" s="192"/>
      <c r="PT180" s="192"/>
      <c r="PU180" s="192"/>
      <c r="PV180" s="300"/>
      <c r="QA180" s="193"/>
      <c r="QB180" s="192"/>
      <c r="QC180" s="192"/>
      <c r="QD180" s="192"/>
      <c r="QF180" s="193"/>
      <c r="QH180" s="193"/>
      <c r="QU180" s="192"/>
    </row>
    <row r="181" spans="1:463" s="22" customFormat="1" ht="14" x14ac:dyDescent="0.3">
      <c r="A181" s="456"/>
      <c r="G181" s="276"/>
      <c r="CN181" s="40"/>
      <c r="CO181" s="222"/>
      <c r="CQ181" s="222"/>
      <c r="CT181" s="222"/>
      <c r="FV181" s="193"/>
      <c r="FW181" s="193"/>
      <c r="FX181" s="193"/>
      <c r="FY181" s="193"/>
      <c r="FZ181" s="193"/>
      <c r="GA181" s="193"/>
      <c r="GB181" s="193"/>
      <c r="GC181" s="193"/>
      <c r="GD181" s="193"/>
      <c r="GE181" s="193"/>
      <c r="GF181" s="193"/>
      <c r="GG181" s="195"/>
      <c r="GH181" s="195"/>
      <c r="GI181" s="193"/>
      <c r="GJ181" s="195"/>
      <c r="GK181" s="195"/>
      <c r="GL181" s="193"/>
      <c r="GM181" s="194"/>
      <c r="GN181" s="194"/>
      <c r="GO181" s="194"/>
      <c r="GP181" s="194"/>
      <c r="GQ181" s="194"/>
      <c r="GR181" s="194"/>
      <c r="GS181" s="194"/>
      <c r="GT181" s="194"/>
      <c r="GU181" s="192"/>
      <c r="GV181" s="192"/>
      <c r="GW181" s="192"/>
      <c r="GX181" s="192"/>
      <c r="GY181" s="198"/>
      <c r="HE181" s="198"/>
      <c r="HK181" s="199"/>
      <c r="HR181" s="192"/>
      <c r="HS181" s="192"/>
      <c r="HT181" s="192"/>
      <c r="HU181" s="192"/>
      <c r="HV181" s="192"/>
      <c r="HW181" s="192"/>
      <c r="HX181" s="192"/>
      <c r="HY181" s="192"/>
      <c r="HZ181" s="192"/>
      <c r="IA181" s="192"/>
      <c r="IB181" s="192"/>
      <c r="IC181" s="192"/>
      <c r="ID181" s="192"/>
      <c r="IE181" s="192"/>
      <c r="IF181" s="192"/>
      <c r="IG181" s="192"/>
      <c r="IH181" s="192"/>
      <c r="II181" s="192"/>
      <c r="IJ181" s="192"/>
      <c r="IK181" s="192"/>
      <c r="IL181" s="192"/>
      <c r="IM181" s="192"/>
      <c r="IN181" s="192"/>
      <c r="IO181" s="192"/>
      <c r="IP181" s="192"/>
      <c r="IQ181" s="192"/>
      <c r="IR181" s="192"/>
      <c r="IS181" s="192"/>
      <c r="IT181" s="192"/>
      <c r="IU181" s="192"/>
      <c r="IV181" s="192"/>
      <c r="IW181" s="192"/>
      <c r="IX181" s="192"/>
      <c r="IY181" s="192"/>
      <c r="IZ181" s="192"/>
      <c r="JA181" s="192"/>
      <c r="JB181" s="192"/>
      <c r="JC181" s="192"/>
      <c r="JD181" s="192"/>
      <c r="JE181" s="192"/>
      <c r="JF181" s="192"/>
      <c r="JG181" s="192"/>
      <c r="JH181" s="192"/>
      <c r="JI181" s="192"/>
      <c r="JJ181" s="192"/>
      <c r="JK181" s="192"/>
      <c r="JL181" s="192"/>
      <c r="JM181" s="192"/>
      <c r="JN181" s="192"/>
      <c r="JO181" s="192"/>
      <c r="JP181" s="192"/>
      <c r="JQ181" s="192"/>
      <c r="JR181" s="192"/>
      <c r="JS181" s="192"/>
      <c r="JT181" s="192"/>
      <c r="JU181" s="192"/>
      <c r="JV181" s="192"/>
      <c r="JW181" s="192"/>
      <c r="JX181" s="192"/>
      <c r="JY181" s="192"/>
      <c r="JZ181" s="192"/>
      <c r="KA181" s="192"/>
      <c r="KB181" s="192"/>
      <c r="KC181" s="192"/>
      <c r="KD181" s="192"/>
      <c r="KE181" s="192"/>
      <c r="KF181" s="192"/>
      <c r="KG181" s="192"/>
      <c r="KH181" s="192"/>
      <c r="KI181" s="192"/>
      <c r="KJ181" s="192"/>
      <c r="KK181" s="192"/>
      <c r="KL181" s="192"/>
      <c r="KM181" s="192"/>
      <c r="KN181" s="192"/>
      <c r="KO181" s="192"/>
      <c r="KP181" s="192"/>
      <c r="KQ181" s="192"/>
      <c r="KR181" s="192"/>
      <c r="KS181" s="192"/>
      <c r="KT181" s="192"/>
      <c r="KU181" s="192"/>
      <c r="KV181" s="192"/>
      <c r="KW181" s="192"/>
      <c r="KX181" s="192"/>
      <c r="KY181" s="192"/>
      <c r="KZ181" s="192"/>
      <c r="LA181" s="192"/>
      <c r="LB181" s="192"/>
      <c r="LC181" s="192"/>
      <c r="LD181" s="192"/>
      <c r="LE181" s="192"/>
      <c r="LF181" s="192"/>
      <c r="LG181" s="192"/>
      <c r="LH181" s="192"/>
      <c r="LI181" s="192"/>
      <c r="LJ181" s="192"/>
      <c r="LK181" s="192"/>
      <c r="LL181" s="192"/>
      <c r="LM181" s="192"/>
      <c r="LN181" s="192"/>
      <c r="LO181" s="192"/>
      <c r="LP181" s="192"/>
      <c r="LQ181" s="192"/>
      <c r="LR181" s="192"/>
      <c r="LS181" s="192"/>
      <c r="LT181" s="192"/>
      <c r="LU181" s="192"/>
      <c r="LV181" s="192"/>
      <c r="LW181" s="192"/>
      <c r="LX181" s="192"/>
      <c r="LY181" s="192"/>
      <c r="LZ181" s="192"/>
      <c r="MA181" s="192"/>
      <c r="MB181" s="192"/>
      <c r="MC181" s="192"/>
      <c r="MD181" s="192"/>
      <c r="ME181" s="192"/>
      <c r="MF181" s="192"/>
      <c r="MG181" s="192"/>
      <c r="MH181" s="192"/>
      <c r="MI181" s="192"/>
      <c r="MJ181" s="192"/>
      <c r="MK181" s="192"/>
      <c r="ML181" s="192"/>
      <c r="MM181" s="192"/>
      <c r="MN181" s="192"/>
      <c r="MO181" s="192"/>
      <c r="MP181" s="81"/>
      <c r="MQ181" s="81"/>
      <c r="MR181" s="81"/>
      <c r="MS181" s="81"/>
      <c r="MT181" s="81"/>
      <c r="MU181" s="81"/>
      <c r="MV181" s="81"/>
      <c r="MW181" s="81"/>
      <c r="MX181" s="81"/>
      <c r="MY181" s="269"/>
      <c r="MZ181" s="81"/>
      <c r="NA181" s="81"/>
      <c r="NB181" s="200"/>
      <c r="NC181" s="200"/>
      <c r="ND181" s="200"/>
      <c r="NE181" s="200"/>
      <c r="NF181" s="201"/>
      <c r="NG181" s="201"/>
      <c r="NH181" s="201"/>
      <c r="NI181" s="201"/>
      <c r="NJ181" s="201"/>
      <c r="NK181" s="201"/>
      <c r="NL181" s="201"/>
      <c r="NM181" s="201"/>
      <c r="OJ181" s="196"/>
      <c r="OK181" s="194"/>
      <c r="OL181" s="193"/>
      <c r="OM181" s="328"/>
      <c r="ON181" s="194"/>
      <c r="OO181" s="192"/>
      <c r="OP181" s="289"/>
      <c r="OQ181" s="192"/>
      <c r="OR181" s="261"/>
      <c r="OS181" s="196"/>
      <c r="OT181" s="194"/>
      <c r="OU181" s="193"/>
      <c r="OV181" s="328"/>
      <c r="OW181" s="194"/>
      <c r="OX181" s="192"/>
      <c r="OY181" s="192"/>
      <c r="OZ181" s="192"/>
      <c r="PA181" s="261"/>
      <c r="PB181" s="192"/>
      <c r="PC181" s="305"/>
      <c r="PD181" s="265"/>
      <c r="PE181" s="192"/>
      <c r="PF181" s="192"/>
      <c r="PG181" s="192"/>
      <c r="PH181" s="192"/>
      <c r="PI181" s="294"/>
      <c r="PJ181" s="294"/>
      <c r="PK181" s="192"/>
      <c r="PL181" s="192"/>
      <c r="PM181" s="192"/>
      <c r="PN181" s="192"/>
      <c r="PO181" s="192"/>
      <c r="PP181" s="192"/>
      <c r="PQ181" s="192"/>
      <c r="PR181" s="192"/>
      <c r="PS181" s="192"/>
      <c r="PT181" s="192"/>
      <c r="PU181" s="192"/>
      <c r="PV181" s="300"/>
      <c r="QA181" s="193"/>
      <c r="QB181" s="192"/>
      <c r="QC181" s="192"/>
      <c r="QD181" s="192"/>
      <c r="QF181" s="193"/>
      <c r="QH181" s="193"/>
      <c r="QU181" s="192"/>
    </row>
    <row r="182" spans="1:463" s="22" customFormat="1" ht="14" x14ac:dyDescent="0.3">
      <c r="A182" s="456"/>
      <c r="G182" s="276"/>
      <c r="CN182" s="40"/>
      <c r="CO182" s="222"/>
      <c r="CQ182" s="222"/>
      <c r="CT182" s="222"/>
      <c r="FV182" s="193"/>
      <c r="FW182" s="193"/>
      <c r="FX182" s="193"/>
      <c r="FY182" s="193"/>
      <c r="FZ182" s="193"/>
      <c r="GA182" s="193"/>
      <c r="GB182" s="193"/>
      <c r="GC182" s="193"/>
      <c r="GD182" s="193"/>
      <c r="GE182" s="193"/>
      <c r="GF182" s="193"/>
      <c r="GG182" s="195"/>
      <c r="GH182" s="195"/>
      <c r="GI182" s="193"/>
      <c r="GJ182" s="195"/>
      <c r="GK182" s="195"/>
      <c r="GL182" s="193"/>
      <c r="GM182" s="194"/>
      <c r="GN182" s="194"/>
      <c r="GO182" s="194"/>
      <c r="GP182" s="194"/>
      <c r="GQ182" s="194"/>
      <c r="GR182" s="194"/>
      <c r="GS182" s="194"/>
      <c r="GT182" s="194"/>
      <c r="GU182" s="192"/>
      <c r="GV182" s="192"/>
      <c r="GW182" s="192"/>
      <c r="GX182" s="192"/>
      <c r="GY182" s="198"/>
      <c r="HE182" s="198"/>
      <c r="HK182" s="199"/>
      <c r="HR182" s="192"/>
      <c r="HS182" s="192"/>
      <c r="HT182" s="192"/>
      <c r="HU182" s="192"/>
      <c r="HV182" s="192"/>
      <c r="HW182" s="192"/>
      <c r="HX182" s="192"/>
      <c r="HY182" s="192"/>
      <c r="HZ182" s="192"/>
      <c r="IA182" s="192"/>
      <c r="IB182" s="192"/>
      <c r="IC182" s="192"/>
      <c r="ID182" s="192"/>
      <c r="IE182" s="192"/>
      <c r="IF182" s="192"/>
      <c r="IG182" s="192"/>
      <c r="IH182" s="192"/>
      <c r="II182" s="192"/>
      <c r="IJ182" s="192"/>
      <c r="IK182" s="192"/>
      <c r="IL182" s="192"/>
      <c r="IM182" s="192"/>
      <c r="IN182" s="192"/>
      <c r="IO182" s="192"/>
      <c r="IP182" s="192"/>
      <c r="IQ182" s="192"/>
      <c r="IR182" s="192"/>
      <c r="IS182" s="192"/>
      <c r="IT182" s="192"/>
      <c r="IU182" s="192"/>
      <c r="IV182" s="192"/>
      <c r="IW182" s="192"/>
      <c r="IX182" s="192"/>
      <c r="IY182" s="192"/>
      <c r="IZ182" s="192"/>
      <c r="JA182" s="192"/>
      <c r="JB182" s="192"/>
      <c r="JC182" s="192"/>
      <c r="JD182" s="192"/>
      <c r="JE182" s="192"/>
      <c r="JF182" s="192"/>
      <c r="JG182" s="192"/>
      <c r="JH182" s="192"/>
      <c r="JI182" s="192"/>
      <c r="JJ182" s="192"/>
      <c r="JK182" s="192"/>
      <c r="JL182" s="192"/>
      <c r="JM182" s="192"/>
      <c r="JN182" s="192"/>
      <c r="JO182" s="192"/>
      <c r="JP182" s="192"/>
      <c r="JQ182" s="192"/>
      <c r="JR182" s="192"/>
      <c r="JS182" s="192"/>
      <c r="JT182" s="192"/>
      <c r="JU182" s="192"/>
      <c r="JV182" s="192"/>
      <c r="JW182" s="192"/>
      <c r="JX182" s="192"/>
      <c r="JY182" s="192"/>
      <c r="JZ182" s="192"/>
      <c r="KA182" s="192"/>
      <c r="KB182" s="192"/>
      <c r="KC182" s="192"/>
      <c r="KD182" s="192"/>
      <c r="KE182" s="192"/>
      <c r="KF182" s="192"/>
      <c r="KG182" s="192"/>
      <c r="KH182" s="192"/>
      <c r="KI182" s="192"/>
      <c r="KJ182" s="192"/>
      <c r="KK182" s="192"/>
      <c r="KL182" s="192"/>
      <c r="KM182" s="192"/>
      <c r="KN182" s="192"/>
      <c r="KO182" s="192"/>
      <c r="KP182" s="192"/>
      <c r="KQ182" s="192"/>
      <c r="KR182" s="192"/>
      <c r="KS182" s="192"/>
      <c r="KT182" s="192"/>
      <c r="KU182" s="192"/>
      <c r="KV182" s="192"/>
      <c r="KW182" s="192"/>
      <c r="KX182" s="192"/>
      <c r="KY182" s="192"/>
      <c r="KZ182" s="192"/>
      <c r="LA182" s="192"/>
      <c r="LB182" s="192"/>
      <c r="LC182" s="192"/>
      <c r="LD182" s="192"/>
      <c r="LE182" s="192"/>
      <c r="LF182" s="192"/>
      <c r="LG182" s="192"/>
      <c r="LH182" s="192"/>
      <c r="LI182" s="192"/>
      <c r="LJ182" s="192"/>
      <c r="LK182" s="192"/>
      <c r="LL182" s="192"/>
      <c r="LM182" s="192"/>
      <c r="LN182" s="192"/>
      <c r="LO182" s="192"/>
      <c r="LP182" s="192"/>
      <c r="LQ182" s="192"/>
      <c r="LR182" s="192"/>
      <c r="LS182" s="192"/>
      <c r="LT182" s="192"/>
      <c r="LU182" s="192"/>
      <c r="LV182" s="192"/>
      <c r="LW182" s="192"/>
      <c r="LX182" s="192"/>
      <c r="LY182" s="192"/>
      <c r="LZ182" s="192"/>
      <c r="MA182" s="192"/>
      <c r="MB182" s="192"/>
      <c r="MC182" s="192"/>
      <c r="MD182" s="192"/>
      <c r="ME182" s="192"/>
      <c r="MF182" s="192"/>
      <c r="MG182" s="192"/>
      <c r="MH182" s="192"/>
      <c r="MI182" s="192"/>
      <c r="MJ182" s="192"/>
      <c r="MK182" s="192"/>
      <c r="ML182" s="192"/>
      <c r="MM182" s="192"/>
      <c r="MN182" s="192"/>
      <c r="MO182" s="192"/>
      <c r="MP182" s="81"/>
      <c r="MQ182" s="81"/>
      <c r="MR182" s="81"/>
      <c r="MS182" s="81"/>
      <c r="MT182" s="81"/>
      <c r="MU182" s="81"/>
      <c r="MV182" s="81"/>
      <c r="MW182" s="81"/>
      <c r="MX182" s="81"/>
      <c r="MY182" s="269"/>
      <c r="MZ182" s="81"/>
      <c r="NA182" s="81"/>
      <c r="NB182" s="200"/>
      <c r="NC182" s="200"/>
      <c r="ND182" s="200"/>
      <c r="NE182" s="200"/>
      <c r="NF182" s="201"/>
      <c r="NG182" s="201"/>
      <c r="NH182" s="201"/>
      <c r="NI182" s="201"/>
      <c r="NJ182" s="201"/>
      <c r="NK182" s="201"/>
      <c r="NL182" s="201"/>
      <c r="NM182" s="201"/>
      <c r="OJ182" s="196"/>
      <c r="OK182" s="194"/>
      <c r="OL182" s="193"/>
      <c r="OM182" s="328"/>
      <c r="ON182" s="194"/>
      <c r="OO182" s="192"/>
      <c r="OP182" s="289"/>
      <c r="OQ182" s="192"/>
      <c r="OR182" s="261"/>
      <c r="OS182" s="196"/>
      <c r="OT182" s="194"/>
      <c r="OU182" s="193"/>
      <c r="OV182" s="328"/>
      <c r="OW182" s="194"/>
      <c r="OX182" s="192"/>
      <c r="OY182" s="192"/>
      <c r="OZ182" s="192"/>
      <c r="PA182" s="261"/>
      <c r="PB182" s="192"/>
      <c r="PC182" s="305"/>
      <c r="PD182" s="265"/>
      <c r="PE182" s="192"/>
      <c r="PF182" s="192"/>
      <c r="PG182" s="192"/>
      <c r="PH182" s="192"/>
      <c r="PI182" s="294"/>
      <c r="PJ182" s="294"/>
      <c r="PK182" s="192"/>
      <c r="PL182" s="192"/>
      <c r="PM182" s="192"/>
      <c r="PN182" s="192"/>
      <c r="PO182" s="192"/>
      <c r="PP182" s="192"/>
      <c r="PQ182" s="192"/>
      <c r="PR182" s="192"/>
      <c r="PS182" s="192"/>
      <c r="PT182" s="192"/>
      <c r="PU182" s="192"/>
      <c r="PV182" s="300"/>
      <c r="QA182" s="193"/>
      <c r="QB182" s="192"/>
      <c r="QC182" s="192"/>
      <c r="QD182" s="192"/>
      <c r="QF182" s="193"/>
      <c r="QH182" s="193"/>
      <c r="QU182" s="192"/>
    </row>
    <row r="183" spans="1:463" s="22" customFormat="1" ht="14" x14ac:dyDescent="0.3">
      <c r="A183" s="456"/>
      <c r="G183" s="276"/>
      <c r="CN183" s="40"/>
      <c r="CO183" s="222"/>
      <c r="CQ183" s="222"/>
      <c r="CT183" s="222"/>
      <c r="FV183" s="193"/>
      <c r="FW183" s="193"/>
      <c r="FX183" s="193"/>
      <c r="FY183" s="193"/>
      <c r="FZ183" s="193"/>
      <c r="GA183" s="193"/>
      <c r="GB183" s="193"/>
      <c r="GC183" s="193"/>
      <c r="GD183" s="193"/>
      <c r="GE183" s="193"/>
      <c r="GF183" s="193"/>
      <c r="GG183" s="195"/>
      <c r="GH183" s="195"/>
      <c r="GI183" s="193"/>
      <c r="GJ183" s="195"/>
      <c r="GK183" s="195"/>
      <c r="GL183" s="193"/>
      <c r="GM183" s="194"/>
      <c r="GN183" s="194"/>
      <c r="GO183" s="194"/>
      <c r="GP183" s="194"/>
      <c r="GQ183" s="194"/>
      <c r="GR183" s="194"/>
      <c r="GS183" s="194"/>
      <c r="GT183" s="194"/>
      <c r="GU183" s="192"/>
      <c r="GV183" s="192"/>
      <c r="GW183" s="192"/>
      <c r="GX183" s="192"/>
      <c r="GY183" s="198"/>
      <c r="HE183" s="198"/>
      <c r="HK183" s="199"/>
      <c r="HR183" s="192"/>
      <c r="HS183" s="192"/>
      <c r="HT183" s="192"/>
      <c r="HU183" s="192"/>
      <c r="HV183" s="192"/>
      <c r="HW183" s="192"/>
      <c r="HX183" s="192"/>
      <c r="HY183" s="192"/>
      <c r="HZ183" s="192"/>
      <c r="IA183" s="192"/>
      <c r="IB183" s="192"/>
      <c r="IC183" s="192"/>
      <c r="ID183" s="192"/>
      <c r="IE183" s="192"/>
      <c r="IF183" s="192"/>
      <c r="IG183" s="192"/>
      <c r="IH183" s="192"/>
      <c r="II183" s="192"/>
      <c r="IJ183" s="192"/>
      <c r="IK183" s="192"/>
      <c r="IL183" s="192"/>
      <c r="IM183" s="192"/>
      <c r="IN183" s="192"/>
      <c r="IO183" s="192"/>
      <c r="IP183" s="192"/>
      <c r="IQ183" s="192"/>
      <c r="IR183" s="192"/>
      <c r="IS183" s="192"/>
      <c r="IT183" s="192"/>
      <c r="IU183" s="192"/>
      <c r="IV183" s="192"/>
      <c r="IW183" s="192"/>
      <c r="IX183" s="192"/>
      <c r="IY183" s="192"/>
      <c r="IZ183" s="192"/>
      <c r="JA183" s="192"/>
      <c r="JB183" s="192"/>
      <c r="JC183" s="192"/>
      <c r="JD183" s="192"/>
      <c r="JE183" s="192"/>
      <c r="JF183" s="192"/>
      <c r="JG183" s="192"/>
      <c r="JH183" s="192"/>
      <c r="JI183" s="192"/>
      <c r="JJ183" s="192"/>
      <c r="JK183" s="192"/>
      <c r="JL183" s="192"/>
      <c r="JM183" s="192"/>
      <c r="JN183" s="192"/>
      <c r="JO183" s="192"/>
      <c r="JP183" s="192"/>
      <c r="JQ183" s="192"/>
      <c r="JR183" s="192"/>
      <c r="JS183" s="192"/>
      <c r="JT183" s="192"/>
      <c r="JU183" s="192"/>
      <c r="JV183" s="192"/>
      <c r="JW183" s="192"/>
      <c r="JX183" s="192"/>
      <c r="JY183" s="192"/>
      <c r="JZ183" s="192"/>
      <c r="KA183" s="192"/>
      <c r="KB183" s="192"/>
      <c r="KC183" s="192"/>
      <c r="KD183" s="192"/>
      <c r="KE183" s="192"/>
      <c r="KF183" s="192"/>
      <c r="KG183" s="192"/>
      <c r="KH183" s="192"/>
      <c r="KI183" s="192"/>
      <c r="KJ183" s="192"/>
      <c r="KK183" s="192"/>
      <c r="KL183" s="192"/>
      <c r="KM183" s="192"/>
      <c r="KN183" s="192"/>
      <c r="KO183" s="192"/>
      <c r="KP183" s="192"/>
      <c r="KQ183" s="192"/>
      <c r="KR183" s="192"/>
      <c r="KS183" s="192"/>
      <c r="KT183" s="192"/>
      <c r="KU183" s="192"/>
      <c r="KV183" s="192"/>
      <c r="KW183" s="192"/>
      <c r="KX183" s="192"/>
      <c r="KY183" s="192"/>
      <c r="KZ183" s="192"/>
      <c r="LA183" s="192"/>
      <c r="LB183" s="192"/>
      <c r="LC183" s="192"/>
      <c r="LD183" s="192"/>
      <c r="LE183" s="192"/>
      <c r="LF183" s="192"/>
      <c r="LG183" s="192"/>
      <c r="LH183" s="192"/>
      <c r="LI183" s="192"/>
      <c r="LJ183" s="192"/>
      <c r="LK183" s="192"/>
      <c r="LL183" s="192"/>
      <c r="LM183" s="192"/>
      <c r="LN183" s="192"/>
      <c r="LO183" s="192"/>
      <c r="LP183" s="192"/>
      <c r="LQ183" s="192"/>
      <c r="LR183" s="192"/>
      <c r="LS183" s="192"/>
      <c r="LT183" s="192"/>
      <c r="LU183" s="192"/>
      <c r="LV183" s="192"/>
      <c r="LW183" s="192"/>
      <c r="LX183" s="192"/>
      <c r="LY183" s="192"/>
      <c r="LZ183" s="192"/>
      <c r="MA183" s="192"/>
      <c r="MB183" s="192"/>
      <c r="MC183" s="192"/>
      <c r="MD183" s="192"/>
      <c r="ME183" s="192"/>
      <c r="MF183" s="192"/>
      <c r="MG183" s="192"/>
      <c r="MH183" s="192"/>
      <c r="MI183" s="192"/>
      <c r="MJ183" s="192"/>
      <c r="MK183" s="192"/>
      <c r="ML183" s="192"/>
      <c r="MM183" s="192"/>
      <c r="MN183" s="192"/>
      <c r="MO183" s="192"/>
      <c r="MP183" s="81"/>
      <c r="MQ183" s="81"/>
      <c r="MR183" s="81"/>
      <c r="MS183" s="81"/>
      <c r="MT183" s="81"/>
      <c r="MU183" s="81"/>
      <c r="MV183" s="81"/>
      <c r="MW183" s="81"/>
      <c r="MX183" s="81"/>
      <c r="MY183" s="269"/>
      <c r="MZ183" s="81"/>
      <c r="NA183" s="81"/>
      <c r="NB183" s="200"/>
      <c r="NC183" s="200"/>
      <c r="ND183" s="200"/>
      <c r="NE183" s="200"/>
      <c r="NF183" s="201"/>
      <c r="NG183" s="201"/>
      <c r="NH183" s="201"/>
      <c r="NI183" s="201"/>
      <c r="NJ183" s="201"/>
      <c r="NK183" s="201"/>
      <c r="NL183" s="201"/>
      <c r="NM183" s="201"/>
      <c r="OJ183" s="196"/>
      <c r="OK183" s="194"/>
      <c r="OL183" s="193"/>
      <c r="OM183" s="328"/>
      <c r="ON183" s="194"/>
      <c r="OO183" s="192"/>
      <c r="OP183" s="289"/>
      <c r="OQ183" s="192"/>
      <c r="OR183" s="261"/>
      <c r="OS183" s="196"/>
      <c r="OT183" s="194"/>
      <c r="OU183" s="193"/>
      <c r="OV183" s="328"/>
      <c r="OW183" s="194"/>
      <c r="OX183" s="192"/>
      <c r="OY183" s="192"/>
      <c r="OZ183" s="192"/>
      <c r="PA183" s="261"/>
      <c r="PB183" s="192"/>
      <c r="PC183" s="305"/>
      <c r="PD183" s="265"/>
      <c r="PE183" s="192"/>
      <c r="PF183" s="192"/>
      <c r="PG183" s="192"/>
      <c r="PH183" s="192"/>
      <c r="PI183" s="294"/>
      <c r="PJ183" s="294"/>
      <c r="PK183" s="192"/>
      <c r="PL183" s="192"/>
      <c r="PM183" s="192"/>
      <c r="PN183" s="192"/>
      <c r="PO183" s="192"/>
      <c r="PP183" s="192"/>
      <c r="PQ183" s="192"/>
      <c r="PR183" s="192"/>
      <c r="PS183" s="192"/>
      <c r="PT183" s="192"/>
      <c r="PU183" s="192"/>
      <c r="PV183" s="300"/>
      <c r="QA183" s="193"/>
      <c r="QB183" s="192"/>
      <c r="QC183" s="192"/>
      <c r="QD183" s="192"/>
      <c r="QF183" s="193"/>
      <c r="QH183" s="193"/>
      <c r="QU183" s="192"/>
    </row>
    <row r="184" spans="1:463" s="22" customFormat="1" ht="14" x14ac:dyDescent="0.3">
      <c r="A184" s="456"/>
      <c r="G184" s="276"/>
      <c r="CN184" s="40"/>
      <c r="CO184" s="222"/>
      <c r="CQ184" s="222"/>
      <c r="CT184" s="222"/>
      <c r="FV184" s="193"/>
      <c r="FW184" s="193"/>
      <c r="FX184" s="193"/>
      <c r="FY184" s="193"/>
      <c r="FZ184" s="193"/>
      <c r="GA184" s="193"/>
      <c r="GB184" s="193"/>
      <c r="GC184" s="193"/>
      <c r="GD184" s="193"/>
      <c r="GE184" s="193"/>
      <c r="GF184" s="193"/>
      <c r="GG184" s="195"/>
      <c r="GH184" s="195"/>
      <c r="GI184" s="193"/>
      <c r="GJ184" s="195"/>
      <c r="GK184" s="195"/>
      <c r="GL184" s="193"/>
      <c r="GM184" s="194"/>
      <c r="GN184" s="194"/>
      <c r="GO184" s="194"/>
      <c r="GP184" s="194"/>
      <c r="GQ184" s="194"/>
      <c r="GR184" s="194"/>
      <c r="GS184" s="194"/>
      <c r="GT184" s="194"/>
      <c r="GU184" s="192"/>
      <c r="GV184" s="192"/>
      <c r="GW184" s="192"/>
      <c r="GX184" s="192"/>
      <c r="GY184" s="198"/>
      <c r="HE184" s="198"/>
      <c r="HK184" s="199"/>
      <c r="HR184" s="192"/>
      <c r="HS184" s="192"/>
      <c r="HT184" s="192"/>
      <c r="HU184" s="192"/>
      <c r="HV184" s="192"/>
      <c r="HW184" s="192"/>
      <c r="HX184" s="192"/>
      <c r="HY184" s="192"/>
      <c r="HZ184" s="192"/>
      <c r="IA184" s="192"/>
      <c r="IB184" s="192"/>
      <c r="IC184" s="192"/>
      <c r="ID184" s="192"/>
      <c r="IE184" s="192"/>
      <c r="IF184" s="192"/>
      <c r="IG184" s="192"/>
      <c r="IH184" s="192"/>
      <c r="II184" s="192"/>
      <c r="IJ184" s="192"/>
      <c r="IK184" s="192"/>
      <c r="IL184" s="192"/>
      <c r="IM184" s="192"/>
      <c r="IN184" s="192"/>
      <c r="IO184" s="192"/>
      <c r="IP184" s="192"/>
      <c r="IQ184" s="192"/>
      <c r="IR184" s="192"/>
      <c r="IS184" s="192"/>
      <c r="IT184" s="192"/>
      <c r="IU184" s="192"/>
      <c r="IV184" s="192"/>
      <c r="IW184" s="192"/>
      <c r="IX184" s="192"/>
      <c r="IY184" s="192"/>
      <c r="IZ184" s="192"/>
      <c r="JA184" s="192"/>
      <c r="JB184" s="192"/>
      <c r="JC184" s="192"/>
      <c r="JD184" s="192"/>
      <c r="JE184" s="192"/>
      <c r="JF184" s="192"/>
      <c r="JG184" s="192"/>
      <c r="JH184" s="192"/>
      <c r="JI184" s="192"/>
      <c r="JJ184" s="192"/>
      <c r="JK184" s="192"/>
      <c r="JL184" s="192"/>
      <c r="JM184" s="192"/>
      <c r="JN184" s="192"/>
      <c r="JO184" s="192"/>
      <c r="JP184" s="192"/>
      <c r="JQ184" s="192"/>
      <c r="JR184" s="192"/>
      <c r="JS184" s="192"/>
      <c r="JT184" s="192"/>
      <c r="JU184" s="192"/>
      <c r="JV184" s="192"/>
      <c r="JW184" s="192"/>
      <c r="JX184" s="192"/>
      <c r="JY184" s="192"/>
      <c r="JZ184" s="192"/>
      <c r="KA184" s="192"/>
      <c r="KB184" s="192"/>
      <c r="KC184" s="192"/>
      <c r="KD184" s="192"/>
      <c r="KE184" s="192"/>
      <c r="KF184" s="192"/>
      <c r="KG184" s="192"/>
      <c r="KH184" s="192"/>
      <c r="KI184" s="192"/>
      <c r="KJ184" s="192"/>
      <c r="KK184" s="192"/>
      <c r="KL184" s="192"/>
      <c r="KM184" s="192"/>
      <c r="KN184" s="192"/>
      <c r="KO184" s="192"/>
      <c r="KP184" s="192"/>
      <c r="KQ184" s="192"/>
      <c r="KR184" s="192"/>
      <c r="KS184" s="192"/>
      <c r="KT184" s="192"/>
      <c r="KU184" s="192"/>
      <c r="KV184" s="192"/>
      <c r="KW184" s="192"/>
      <c r="KX184" s="192"/>
      <c r="KY184" s="192"/>
      <c r="KZ184" s="192"/>
      <c r="LA184" s="192"/>
      <c r="LB184" s="192"/>
      <c r="LC184" s="192"/>
      <c r="LD184" s="192"/>
      <c r="LE184" s="192"/>
      <c r="LF184" s="192"/>
      <c r="LG184" s="192"/>
      <c r="LH184" s="192"/>
      <c r="LI184" s="192"/>
      <c r="LJ184" s="192"/>
      <c r="LK184" s="192"/>
      <c r="LL184" s="192"/>
      <c r="LM184" s="192"/>
      <c r="LN184" s="192"/>
      <c r="LO184" s="192"/>
      <c r="LP184" s="192"/>
      <c r="LQ184" s="192"/>
      <c r="LR184" s="192"/>
      <c r="LS184" s="192"/>
      <c r="LT184" s="192"/>
      <c r="LU184" s="192"/>
      <c r="LV184" s="192"/>
      <c r="LW184" s="192"/>
      <c r="LX184" s="192"/>
      <c r="LY184" s="192"/>
      <c r="LZ184" s="192"/>
      <c r="MA184" s="192"/>
      <c r="MB184" s="192"/>
      <c r="MC184" s="192"/>
      <c r="MD184" s="192"/>
      <c r="ME184" s="192"/>
      <c r="MF184" s="192"/>
      <c r="MG184" s="192"/>
      <c r="MH184" s="192"/>
      <c r="MI184" s="192"/>
      <c r="MJ184" s="192"/>
      <c r="MK184" s="192"/>
      <c r="ML184" s="192"/>
      <c r="MM184" s="192"/>
      <c r="MN184" s="192"/>
      <c r="MO184" s="192"/>
      <c r="MP184" s="81"/>
      <c r="MQ184" s="81"/>
      <c r="MR184" s="81"/>
      <c r="MS184" s="81"/>
      <c r="MT184" s="81"/>
      <c r="MU184" s="81"/>
      <c r="MV184" s="81"/>
      <c r="MW184" s="81"/>
      <c r="MX184" s="81"/>
      <c r="MY184" s="269"/>
      <c r="MZ184" s="81"/>
      <c r="NA184" s="81"/>
      <c r="NB184" s="200"/>
      <c r="NC184" s="200"/>
      <c r="ND184" s="200"/>
      <c r="NE184" s="200"/>
      <c r="NF184" s="201"/>
      <c r="NG184" s="201"/>
      <c r="NH184" s="201"/>
      <c r="NI184" s="201"/>
      <c r="NJ184" s="201"/>
      <c r="NK184" s="201"/>
      <c r="NL184" s="201"/>
      <c r="NM184" s="201"/>
      <c r="OJ184" s="196"/>
      <c r="OK184" s="194"/>
      <c r="OL184" s="193"/>
      <c r="OM184" s="328"/>
      <c r="ON184" s="194"/>
      <c r="OO184" s="192"/>
      <c r="OP184" s="289"/>
      <c r="OQ184" s="192"/>
      <c r="OR184" s="261"/>
      <c r="OS184" s="196"/>
      <c r="OT184" s="194"/>
      <c r="OU184" s="193"/>
      <c r="OV184" s="328"/>
      <c r="OW184" s="194"/>
      <c r="OX184" s="192"/>
      <c r="OY184" s="192"/>
      <c r="OZ184" s="192"/>
      <c r="PA184" s="261"/>
      <c r="PB184" s="192"/>
      <c r="PC184" s="305"/>
      <c r="PD184" s="265"/>
      <c r="PE184" s="192"/>
      <c r="PF184" s="192"/>
      <c r="PG184" s="192"/>
      <c r="PH184" s="192"/>
      <c r="PI184" s="294"/>
      <c r="PJ184" s="294"/>
      <c r="PK184" s="192"/>
      <c r="PL184" s="192"/>
      <c r="PM184" s="192"/>
      <c r="PN184" s="192"/>
      <c r="PO184" s="192"/>
      <c r="PP184" s="192"/>
      <c r="PQ184" s="192"/>
      <c r="PR184" s="192"/>
      <c r="PS184" s="192"/>
      <c r="PT184" s="192"/>
      <c r="PU184" s="192"/>
      <c r="PV184" s="300"/>
      <c r="QA184" s="193"/>
      <c r="QB184" s="192"/>
      <c r="QC184" s="192"/>
      <c r="QD184" s="192"/>
      <c r="QF184" s="193"/>
      <c r="QH184" s="193"/>
      <c r="QU184" s="192"/>
    </row>
    <row r="185" spans="1:463" s="22" customFormat="1" ht="14" x14ac:dyDescent="0.3">
      <c r="A185" s="456"/>
      <c r="G185" s="276"/>
      <c r="CN185" s="40"/>
      <c r="CO185" s="222"/>
      <c r="CQ185" s="222"/>
      <c r="CT185" s="222"/>
      <c r="FV185" s="193"/>
      <c r="FW185" s="193"/>
      <c r="FX185" s="193"/>
      <c r="FY185" s="193"/>
      <c r="FZ185" s="193"/>
      <c r="GA185" s="193"/>
      <c r="GB185" s="193"/>
      <c r="GC185" s="193"/>
      <c r="GD185" s="193"/>
      <c r="GE185" s="193"/>
      <c r="GF185" s="193"/>
      <c r="GG185" s="195"/>
      <c r="GH185" s="195"/>
      <c r="GI185" s="193"/>
      <c r="GJ185" s="195"/>
      <c r="GK185" s="195"/>
      <c r="GL185" s="193"/>
      <c r="GM185" s="194"/>
      <c r="GN185" s="194"/>
      <c r="GO185" s="194"/>
      <c r="GP185" s="194"/>
      <c r="GQ185" s="194"/>
      <c r="GR185" s="194"/>
      <c r="GS185" s="194"/>
      <c r="GT185" s="194"/>
      <c r="GU185" s="192"/>
      <c r="GV185" s="192"/>
      <c r="GW185" s="192"/>
      <c r="GX185" s="192"/>
      <c r="GY185" s="198"/>
      <c r="HE185" s="198"/>
      <c r="HK185" s="199"/>
      <c r="HR185" s="192"/>
      <c r="HS185" s="192"/>
      <c r="HT185" s="192"/>
      <c r="HU185" s="192"/>
      <c r="HV185" s="192"/>
      <c r="HW185" s="192"/>
      <c r="HX185" s="192"/>
      <c r="HY185" s="192"/>
      <c r="HZ185" s="192"/>
      <c r="IA185" s="192"/>
      <c r="IB185" s="192"/>
      <c r="IC185" s="192"/>
      <c r="ID185" s="192"/>
      <c r="IE185" s="192"/>
      <c r="IF185" s="192"/>
      <c r="IG185" s="192"/>
      <c r="IH185" s="192"/>
      <c r="II185" s="192"/>
      <c r="IJ185" s="192"/>
      <c r="IK185" s="192"/>
      <c r="IL185" s="192"/>
      <c r="IM185" s="192"/>
      <c r="IN185" s="192"/>
      <c r="IO185" s="192"/>
      <c r="IP185" s="192"/>
      <c r="IQ185" s="192"/>
      <c r="IR185" s="192"/>
      <c r="IS185" s="192"/>
      <c r="IT185" s="192"/>
      <c r="IU185" s="192"/>
      <c r="IV185" s="192"/>
      <c r="IW185" s="192"/>
      <c r="IX185" s="192"/>
      <c r="IY185" s="192"/>
      <c r="IZ185" s="192"/>
      <c r="JA185" s="192"/>
      <c r="JB185" s="192"/>
      <c r="JC185" s="192"/>
      <c r="JD185" s="192"/>
      <c r="JE185" s="192"/>
      <c r="JF185" s="192"/>
      <c r="JG185" s="192"/>
      <c r="JH185" s="192"/>
      <c r="JI185" s="192"/>
      <c r="JJ185" s="192"/>
      <c r="JK185" s="192"/>
      <c r="JL185" s="192"/>
      <c r="JM185" s="192"/>
      <c r="JN185" s="192"/>
      <c r="JO185" s="192"/>
      <c r="JP185" s="192"/>
      <c r="JQ185" s="192"/>
      <c r="JR185" s="192"/>
      <c r="JS185" s="192"/>
      <c r="JT185" s="192"/>
      <c r="JU185" s="192"/>
      <c r="JV185" s="192"/>
      <c r="JW185" s="192"/>
      <c r="JX185" s="192"/>
      <c r="JY185" s="192"/>
      <c r="JZ185" s="192"/>
      <c r="KA185" s="192"/>
      <c r="KB185" s="192"/>
      <c r="KC185" s="192"/>
      <c r="KD185" s="192"/>
      <c r="KE185" s="192"/>
      <c r="KF185" s="192"/>
      <c r="KG185" s="192"/>
      <c r="KH185" s="192"/>
      <c r="KI185" s="192"/>
      <c r="KJ185" s="192"/>
      <c r="KK185" s="192"/>
      <c r="KL185" s="192"/>
      <c r="KM185" s="192"/>
      <c r="KN185" s="192"/>
      <c r="KO185" s="192"/>
      <c r="KP185" s="192"/>
      <c r="KQ185" s="192"/>
      <c r="KR185" s="192"/>
      <c r="KS185" s="192"/>
      <c r="KT185" s="192"/>
      <c r="KU185" s="192"/>
      <c r="KV185" s="192"/>
      <c r="KW185" s="192"/>
      <c r="KX185" s="192"/>
      <c r="KY185" s="192"/>
      <c r="KZ185" s="192"/>
      <c r="LA185" s="192"/>
      <c r="LB185" s="192"/>
      <c r="LC185" s="192"/>
      <c r="LD185" s="192"/>
      <c r="LE185" s="192"/>
      <c r="LF185" s="192"/>
      <c r="LG185" s="192"/>
      <c r="LH185" s="192"/>
      <c r="LI185" s="192"/>
      <c r="LJ185" s="192"/>
      <c r="LK185" s="192"/>
      <c r="LL185" s="192"/>
      <c r="LM185" s="192"/>
      <c r="LN185" s="192"/>
      <c r="LO185" s="192"/>
      <c r="LP185" s="192"/>
      <c r="LQ185" s="192"/>
      <c r="LR185" s="192"/>
      <c r="LS185" s="192"/>
      <c r="LT185" s="192"/>
      <c r="LU185" s="192"/>
      <c r="LV185" s="192"/>
      <c r="LW185" s="192"/>
      <c r="LX185" s="192"/>
      <c r="LY185" s="192"/>
      <c r="LZ185" s="192"/>
      <c r="MA185" s="192"/>
      <c r="MB185" s="192"/>
      <c r="MC185" s="192"/>
      <c r="MD185" s="192"/>
      <c r="ME185" s="192"/>
      <c r="MF185" s="192"/>
      <c r="MG185" s="192"/>
      <c r="MH185" s="192"/>
      <c r="MI185" s="192"/>
      <c r="MJ185" s="192"/>
      <c r="MK185" s="192"/>
      <c r="ML185" s="192"/>
      <c r="MM185" s="192"/>
      <c r="MN185" s="192"/>
      <c r="MO185" s="192"/>
      <c r="MP185" s="81"/>
      <c r="MQ185" s="81"/>
      <c r="MR185" s="81"/>
      <c r="MS185" s="81"/>
      <c r="MT185" s="81"/>
      <c r="MU185" s="81"/>
      <c r="MV185" s="81"/>
      <c r="MW185" s="81"/>
      <c r="MX185" s="81"/>
      <c r="MY185" s="269"/>
      <c r="MZ185" s="81"/>
      <c r="NA185" s="81"/>
      <c r="NB185" s="200"/>
      <c r="NC185" s="200"/>
      <c r="ND185" s="200"/>
      <c r="NE185" s="200"/>
      <c r="NF185" s="201"/>
      <c r="NG185" s="201"/>
      <c r="NH185" s="201"/>
      <c r="NI185" s="201"/>
      <c r="NJ185" s="201"/>
      <c r="NK185" s="201"/>
      <c r="NL185" s="201"/>
      <c r="NM185" s="201"/>
      <c r="OJ185" s="196"/>
      <c r="OK185" s="194"/>
      <c r="OL185" s="193"/>
      <c r="OM185" s="328"/>
      <c r="ON185" s="194"/>
      <c r="OO185" s="192"/>
      <c r="OP185" s="289"/>
      <c r="OQ185" s="192"/>
      <c r="OR185" s="261"/>
      <c r="OS185" s="196"/>
      <c r="OT185" s="194"/>
      <c r="OU185" s="193"/>
      <c r="OV185" s="328"/>
      <c r="OW185" s="194"/>
      <c r="OX185" s="192"/>
      <c r="OY185" s="192"/>
      <c r="OZ185" s="192"/>
      <c r="PA185" s="261"/>
      <c r="PB185" s="192"/>
      <c r="PC185" s="305"/>
      <c r="PD185" s="265"/>
      <c r="PE185" s="192"/>
      <c r="PF185" s="192"/>
      <c r="PG185" s="192"/>
      <c r="PH185" s="192"/>
      <c r="PI185" s="294"/>
      <c r="PJ185" s="294"/>
      <c r="PK185" s="192"/>
      <c r="PL185" s="192"/>
      <c r="PM185" s="192"/>
      <c r="PN185" s="192"/>
      <c r="PO185" s="192"/>
      <c r="PP185" s="192"/>
      <c r="PQ185" s="192"/>
      <c r="PR185" s="192"/>
      <c r="PS185" s="192"/>
      <c r="PT185" s="192"/>
      <c r="PU185" s="192"/>
      <c r="PV185" s="300"/>
      <c r="QA185" s="193"/>
      <c r="QB185" s="192"/>
      <c r="QC185" s="192"/>
      <c r="QD185" s="192"/>
      <c r="QF185" s="193"/>
      <c r="QH185" s="193"/>
      <c r="QU185" s="192"/>
    </row>
    <row r="186" spans="1:463" s="22" customFormat="1" ht="14" x14ac:dyDescent="0.3">
      <c r="A186" s="456"/>
      <c r="G186" s="276"/>
      <c r="CN186" s="40"/>
      <c r="CO186" s="222"/>
      <c r="CQ186" s="222"/>
      <c r="CT186" s="222"/>
      <c r="FV186" s="193"/>
      <c r="FW186" s="193"/>
      <c r="FX186" s="193"/>
      <c r="FY186" s="193"/>
      <c r="FZ186" s="193"/>
      <c r="GA186" s="193"/>
      <c r="GB186" s="193"/>
      <c r="GC186" s="193"/>
      <c r="GD186" s="193"/>
      <c r="GE186" s="193"/>
      <c r="GF186" s="193"/>
      <c r="GG186" s="195"/>
      <c r="GH186" s="195"/>
      <c r="GI186" s="193"/>
      <c r="GJ186" s="195"/>
      <c r="GK186" s="195"/>
      <c r="GL186" s="193"/>
      <c r="GM186" s="194"/>
      <c r="GN186" s="194"/>
      <c r="GO186" s="194"/>
      <c r="GP186" s="194"/>
      <c r="GQ186" s="194"/>
      <c r="GR186" s="194"/>
      <c r="GS186" s="194"/>
      <c r="GT186" s="194"/>
      <c r="GU186" s="192"/>
      <c r="GV186" s="192"/>
      <c r="GW186" s="192"/>
      <c r="GX186" s="192"/>
      <c r="GY186" s="198"/>
      <c r="HE186" s="198"/>
      <c r="HK186" s="199"/>
      <c r="HR186" s="192"/>
      <c r="HS186" s="192"/>
      <c r="HT186" s="192"/>
      <c r="HU186" s="192"/>
      <c r="HV186" s="192"/>
      <c r="HW186" s="192"/>
      <c r="HX186" s="192"/>
      <c r="HY186" s="192"/>
      <c r="HZ186" s="192"/>
      <c r="IA186" s="192"/>
      <c r="IB186" s="192"/>
      <c r="IC186" s="192"/>
      <c r="ID186" s="192"/>
      <c r="IE186" s="192"/>
      <c r="IF186" s="192"/>
      <c r="IG186" s="192"/>
      <c r="IH186" s="192"/>
      <c r="II186" s="192"/>
      <c r="IJ186" s="192"/>
      <c r="IK186" s="192"/>
      <c r="IL186" s="192"/>
      <c r="IM186" s="192"/>
      <c r="IN186" s="192"/>
      <c r="IO186" s="192"/>
      <c r="IP186" s="192"/>
      <c r="IQ186" s="192"/>
      <c r="IR186" s="192"/>
      <c r="IS186" s="192"/>
      <c r="IT186" s="192"/>
      <c r="IU186" s="192"/>
      <c r="IV186" s="192"/>
      <c r="IW186" s="192"/>
      <c r="IX186" s="192"/>
      <c r="IY186" s="192"/>
      <c r="IZ186" s="192"/>
      <c r="JA186" s="192"/>
      <c r="JB186" s="192"/>
      <c r="JC186" s="192"/>
      <c r="JD186" s="192"/>
      <c r="JE186" s="192"/>
      <c r="JF186" s="192"/>
      <c r="JG186" s="192"/>
      <c r="JH186" s="192"/>
      <c r="JI186" s="192"/>
      <c r="JJ186" s="192"/>
      <c r="JK186" s="192"/>
      <c r="JL186" s="192"/>
      <c r="JM186" s="192"/>
      <c r="JN186" s="192"/>
      <c r="JO186" s="192"/>
      <c r="JP186" s="192"/>
      <c r="JQ186" s="192"/>
      <c r="JR186" s="192"/>
      <c r="JS186" s="192"/>
      <c r="JT186" s="192"/>
      <c r="JU186" s="192"/>
      <c r="JV186" s="192"/>
      <c r="JW186" s="192"/>
      <c r="JX186" s="192"/>
      <c r="JY186" s="192"/>
      <c r="JZ186" s="192"/>
      <c r="KA186" s="192"/>
      <c r="KB186" s="192"/>
      <c r="KC186" s="192"/>
      <c r="KD186" s="192"/>
      <c r="KE186" s="192"/>
      <c r="KF186" s="192"/>
      <c r="KG186" s="192"/>
      <c r="KH186" s="192"/>
      <c r="KI186" s="192"/>
      <c r="KJ186" s="192"/>
      <c r="KK186" s="192"/>
      <c r="KL186" s="192"/>
      <c r="KM186" s="192"/>
      <c r="KN186" s="192"/>
      <c r="KO186" s="192"/>
      <c r="KP186" s="192"/>
      <c r="KQ186" s="192"/>
      <c r="KR186" s="192"/>
      <c r="KS186" s="192"/>
      <c r="KT186" s="192"/>
      <c r="KU186" s="192"/>
      <c r="KV186" s="192"/>
      <c r="KW186" s="192"/>
      <c r="KX186" s="192"/>
      <c r="KY186" s="192"/>
      <c r="KZ186" s="192"/>
      <c r="LA186" s="192"/>
      <c r="LB186" s="192"/>
      <c r="LC186" s="192"/>
      <c r="LD186" s="192"/>
      <c r="LE186" s="192"/>
      <c r="LF186" s="192"/>
      <c r="LG186" s="192"/>
      <c r="LH186" s="192"/>
      <c r="LI186" s="192"/>
      <c r="LJ186" s="192"/>
      <c r="LK186" s="192"/>
      <c r="LL186" s="192"/>
      <c r="LM186" s="192"/>
      <c r="LN186" s="192"/>
      <c r="LO186" s="192"/>
      <c r="LP186" s="192"/>
      <c r="LQ186" s="192"/>
      <c r="LR186" s="192"/>
      <c r="LS186" s="192"/>
      <c r="LT186" s="192"/>
      <c r="LU186" s="192"/>
      <c r="LV186" s="192"/>
      <c r="LW186" s="192"/>
      <c r="LX186" s="192"/>
      <c r="LY186" s="192"/>
      <c r="LZ186" s="192"/>
      <c r="MA186" s="192"/>
      <c r="MB186" s="192"/>
      <c r="MC186" s="192"/>
      <c r="MD186" s="192"/>
      <c r="ME186" s="192"/>
      <c r="MF186" s="192"/>
      <c r="MG186" s="192"/>
      <c r="MH186" s="192"/>
      <c r="MI186" s="192"/>
      <c r="MJ186" s="192"/>
      <c r="MK186" s="192"/>
      <c r="ML186" s="192"/>
      <c r="MM186" s="192"/>
      <c r="MN186" s="192"/>
      <c r="MO186" s="192"/>
      <c r="MP186" s="81"/>
      <c r="MQ186" s="81"/>
      <c r="MR186" s="81"/>
      <c r="MS186" s="81"/>
      <c r="MT186" s="81"/>
      <c r="MU186" s="81"/>
      <c r="MV186" s="81"/>
      <c r="MW186" s="81"/>
      <c r="MX186" s="81"/>
      <c r="MY186" s="269"/>
      <c r="MZ186" s="81"/>
      <c r="NA186" s="81"/>
      <c r="NB186" s="200"/>
      <c r="NC186" s="200"/>
      <c r="ND186" s="200"/>
      <c r="NE186" s="200"/>
      <c r="NF186" s="201"/>
      <c r="NG186" s="201"/>
      <c r="NH186" s="201"/>
      <c r="NI186" s="201"/>
      <c r="NJ186" s="201"/>
      <c r="NK186" s="201"/>
      <c r="NL186" s="201"/>
      <c r="NM186" s="201"/>
      <c r="OJ186" s="196"/>
      <c r="OK186" s="194"/>
      <c r="OL186" s="193"/>
      <c r="OM186" s="328"/>
      <c r="ON186" s="194"/>
      <c r="OO186" s="192"/>
      <c r="OP186" s="289"/>
      <c r="OQ186" s="192"/>
      <c r="OR186" s="261"/>
      <c r="OS186" s="196"/>
      <c r="OT186" s="194"/>
      <c r="OU186" s="193"/>
      <c r="OV186" s="328"/>
      <c r="OW186" s="194"/>
      <c r="OX186" s="192"/>
      <c r="OY186" s="192"/>
      <c r="OZ186" s="192"/>
      <c r="PA186" s="261"/>
      <c r="PB186" s="192"/>
      <c r="PC186" s="305"/>
      <c r="PD186" s="265"/>
      <c r="PE186" s="192"/>
      <c r="PF186" s="192"/>
      <c r="PG186" s="192"/>
      <c r="PH186" s="192"/>
      <c r="PI186" s="294"/>
      <c r="PJ186" s="294"/>
      <c r="PK186" s="192"/>
      <c r="PL186" s="192"/>
      <c r="PM186" s="192"/>
      <c r="PN186" s="192"/>
      <c r="PO186" s="192"/>
      <c r="PP186" s="192"/>
      <c r="PQ186" s="192"/>
      <c r="PR186" s="192"/>
      <c r="PS186" s="192"/>
      <c r="PT186" s="192"/>
      <c r="PU186" s="192"/>
      <c r="PV186" s="300"/>
      <c r="QA186" s="193"/>
      <c r="QB186" s="192"/>
      <c r="QC186" s="192"/>
      <c r="QD186" s="192"/>
      <c r="QF186" s="193"/>
      <c r="QH186" s="193"/>
      <c r="QU186" s="192"/>
    </row>
    <row r="187" spans="1:463" s="22" customFormat="1" ht="14" x14ac:dyDescent="0.3">
      <c r="A187" s="456"/>
      <c r="G187" s="276"/>
      <c r="CN187" s="40"/>
      <c r="CO187" s="222"/>
      <c r="CQ187" s="222"/>
      <c r="CT187" s="222"/>
      <c r="FV187" s="193"/>
      <c r="FW187" s="193"/>
      <c r="FX187" s="193"/>
      <c r="FY187" s="193"/>
      <c r="FZ187" s="193"/>
      <c r="GA187" s="193"/>
      <c r="GB187" s="193"/>
      <c r="GC187" s="193"/>
      <c r="GD187" s="193"/>
      <c r="GE187" s="193"/>
      <c r="GF187" s="193"/>
      <c r="GG187" s="195"/>
      <c r="GH187" s="195"/>
      <c r="GI187" s="193"/>
      <c r="GJ187" s="195"/>
      <c r="GK187" s="195"/>
      <c r="GL187" s="193"/>
      <c r="GM187" s="194"/>
      <c r="GN187" s="194"/>
      <c r="GO187" s="194"/>
      <c r="GP187" s="194"/>
      <c r="GQ187" s="194"/>
      <c r="GR187" s="194"/>
      <c r="GS187" s="194"/>
      <c r="GT187" s="194"/>
      <c r="GU187" s="192"/>
      <c r="GV187" s="192"/>
      <c r="GW187" s="192"/>
      <c r="GX187" s="192"/>
      <c r="GY187" s="198"/>
      <c r="HE187" s="198"/>
      <c r="HK187" s="199"/>
      <c r="HR187" s="192"/>
      <c r="HS187" s="192"/>
      <c r="HT187" s="192"/>
      <c r="HU187" s="192"/>
      <c r="HV187" s="192"/>
      <c r="HW187" s="192"/>
      <c r="HX187" s="192"/>
      <c r="HY187" s="192"/>
      <c r="HZ187" s="192"/>
      <c r="IA187" s="192"/>
      <c r="IB187" s="192"/>
      <c r="IC187" s="192"/>
      <c r="ID187" s="192"/>
      <c r="IE187" s="192"/>
      <c r="IF187" s="192"/>
      <c r="IG187" s="192"/>
      <c r="IH187" s="192"/>
      <c r="II187" s="192"/>
      <c r="IJ187" s="192"/>
      <c r="IK187" s="192"/>
      <c r="IL187" s="192"/>
      <c r="IM187" s="192"/>
      <c r="IN187" s="192"/>
      <c r="IO187" s="192"/>
      <c r="IP187" s="192"/>
      <c r="IQ187" s="192"/>
      <c r="IR187" s="192"/>
      <c r="IS187" s="192"/>
      <c r="IT187" s="192"/>
      <c r="IU187" s="192"/>
      <c r="IV187" s="192"/>
      <c r="IW187" s="192"/>
      <c r="IX187" s="192"/>
      <c r="IY187" s="192"/>
      <c r="IZ187" s="192"/>
      <c r="JA187" s="192"/>
      <c r="JB187" s="192"/>
      <c r="JC187" s="192"/>
      <c r="JD187" s="192"/>
      <c r="JE187" s="192"/>
      <c r="JF187" s="192"/>
      <c r="JG187" s="192"/>
      <c r="JH187" s="192"/>
      <c r="JI187" s="192"/>
      <c r="JJ187" s="192"/>
      <c r="JK187" s="192"/>
      <c r="JL187" s="192"/>
      <c r="JM187" s="192"/>
      <c r="JN187" s="192"/>
      <c r="JO187" s="192"/>
      <c r="JP187" s="192"/>
      <c r="JQ187" s="192"/>
      <c r="JR187" s="192"/>
      <c r="JS187" s="192"/>
      <c r="JT187" s="192"/>
      <c r="JU187" s="192"/>
      <c r="JV187" s="192"/>
      <c r="JW187" s="192"/>
      <c r="JX187" s="192"/>
      <c r="JY187" s="192"/>
      <c r="JZ187" s="192"/>
      <c r="KA187" s="192"/>
      <c r="KB187" s="192"/>
      <c r="KC187" s="192"/>
      <c r="KD187" s="192"/>
      <c r="KE187" s="192"/>
      <c r="KF187" s="192"/>
      <c r="KG187" s="192"/>
      <c r="KH187" s="192"/>
      <c r="KI187" s="192"/>
      <c r="KJ187" s="192"/>
      <c r="KK187" s="192"/>
      <c r="KL187" s="192"/>
      <c r="KM187" s="192"/>
      <c r="KN187" s="192"/>
      <c r="KO187" s="192"/>
      <c r="KP187" s="192"/>
      <c r="KQ187" s="192"/>
      <c r="KR187" s="192"/>
      <c r="KS187" s="192"/>
      <c r="KT187" s="192"/>
      <c r="KU187" s="192"/>
      <c r="KV187" s="192"/>
      <c r="KW187" s="192"/>
      <c r="KX187" s="192"/>
      <c r="KY187" s="192"/>
      <c r="KZ187" s="192"/>
      <c r="LA187" s="192"/>
      <c r="LB187" s="192"/>
      <c r="LC187" s="192"/>
      <c r="LD187" s="192"/>
      <c r="LE187" s="192"/>
      <c r="LF187" s="192"/>
      <c r="LG187" s="192"/>
      <c r="LH187" s="192"/>
      <c r="LI187" s="192"/>
      <c r="LJ187" s="192"/>
      <c r="LK187" s="192"/>
      <c r="LL187" s="192"/>
      <c r="LM187" s="192"/>
      <c r="LN187" s="192"/>
      <c r="LO187" s="192"/>
      <c r="LP187" s="192"/>
      <c r="LQ187" s="192"/>
      <c r="LR187" s="192"/>
      <c r="LS187" s="192"/>
      <c r="LT187" s="192"/>
      <c r="LU187" s="192"/>
      <c r="LV187" s="192"/>
      <c r="LW187" s="192"/>
      <c r="LX187" s="192"/>
      <c r="LY187" s="192"/>
      <c r="LZ187" s="192"/>
      <c r="MA187" s="192"/>
      <c r="MB187" s="192"/>
      <c r="MC187" s="192"/>
      <c r="MD187" s="192"/>
      <c r="ME187" s="192"/>
      <c r="MF187" s="192"/>
      <c r="MG187" s="192"/>
      <c r="MH187" s="192"/>
      <c r="MI187" s="192"/>
      <c r="MJ187" s="192"/>
      <c r="MK187" s="192"/>
      <c r="ML187" s="192"/>
      <c r="MM187" s="192"/>
      <c r="MN187" s="192"/>
      <c r="MO187" s="192"/>
      <c r="MP187" s="81"/>
      <c r="MQ187" s="81"/>
      <c r="MR187" s="81"/>
      <c r="MS187" s="81"/>
      <c r="MT187" s="81"/>
      <c r="MU187" s="81"/>
      <c r="MV187" s="81"/>
      <c r="MW187" s="81"/>
      <c r="MX187" s="81"/>
      <c r="MY187" s="269"/>
      <c r="MZ187" s="81"/>
      <c r="NA187" s="81"/>
      <c r="NB187" s="200"/>
      <c r="NC187" s="200"/>
      <c r="ND187" s="200"/>
      <c r="NE187" s="200"/>
      <c r="NF187" s="201"/>
      <c r="NG187" s="201"/>
      <c r="NH187" s="201"/>
      <c r="NI187" s="201"/>
      <c r="NJ187" s="201"/>
      <c r="NK187" s="201"/>
      <c r="NL187" s="201"/>
      <c r="NM187" s="201"/>
      <c r="OJ187" s="196"/>
      <c r="OK187" s="194"/>
      <c r="OL187" s="193"/>
      <c r="OM187" s="328"/>
      <c r="ON187" s="194"/>
      <c r="OO187" s="192"/>
      <c r="OP187" s="289"/>
      <c r="OQ187" s="192"/>
      <c r="OR187" s="261"/>
      <c r="OS187" s="196"/>
      <c r="OT187" s="194"/>
      <c r="OU187" s="193"/>
      <c r="OV187" s="328"/>
      <c r="OW187" s="194"/>
      <c r="OX187" s="192"/>
      <c r="OY187" s="192"/>
      <c r="OZ187" s="192"/>
      <c r="PA187" s="261"/>
      <c r="PB187" s="192"/>
      <c r="PC187" s="305"/>
      <c r="PD187" s="265"/>
      <c r="PE187" s="192"/>
      <c r="PF187" s="192"/>
      <c r="PG187" s="192"/>
      <c r="PH187" s="192"/>
      <c r="PI187" s="294"/>
      <c r="PJ187" s="294"/>
      <c r="PK187" s="192"/>
      <c r="PL187" s="192"/>
      <c r="PM187" s="192"/>
      <c r="PN187" s="192"/>
      <c r="PO187" s="192"/>
      <c r="PP187" s="192"/>
      <c r="PQ187" s="192"/>
      <c r="PR187" s="192"/>
      <c r="PS187" s="192"/>
      <c r="PT187" s="192"/>
      <c r="PU187" s="192"/>
      <c r="PV187" s="300"/>
      <c r="QA187" s="193"/>
      <c r="QB187" s="192"/>
      <c r="QC187" s="192"/>
      <c r="QD187" s="192"/>
      <c r="QF187" s="193"/>
      <c r="QH187" s="193"/>
      <c r="QU187" s="192"/>
    </row>
    <row r="188" spans="1:463" s="22" customFormat="1" ht="14" x14ac:dyDescent="0.3">
      <c r="A188" s="456"/>
      <c r="G188" s="276"/>
      <c r="CN188" s="40"/>
      <c r="CO188" s="222"/>
      <c r="CQ188" s="222"/>
      <c r="CT188" s="222"/>
      <c r="FV188" s="193"/>
      <c r="FW188" s="193"/>
      <c r="FX188" s="193"/>
      <c r="FY188" s="193"/>
      <c r="FZ188" s="193"/>
      <c r="GA188" s="193"/>
      <c r="GB188" s="193"/>
      <c r="GC188" s="193"/>
      <c r="GD188" s="193"/>
      <c r="GE188" s="193"/>
      <c r="GF188" s="193"/>
      <c r="GG188" s="195"/>
      <c r="GH188" s="195"/>
      <c r="GI188" s="193"/>
      <c r="GJ188" s="195"/>
      <c r="GK188" s="195"/>
      <c r="GL188" s="193"/>
      <c r="GM188" s="194"/>
      <c r="GN188" s="194"/>
      <c r="GO188" s="194"/>
      <c r="GP188" s="194"/>
      <c r="GQ188" s="194"/>
      <c r="GR188" s="194"/>
      <c r="GS188" s="194"/>
      <c r="GT188" s="194"/>
      <c r="GU188" s="192"/>
      <c r="GV188" s="192"/>
      <c r="GW188" s="192"/>
      <c r="GX188" s="192"/>
      <c r="GY188" s="198"/>
      <c r="HE188" s="198"/>
      <c r="HK188" s="199"/>
      <c r="HR188" s="192"/>
      <c r="HS188" s="192"/>
      <c r="HT188" s="192"/>
      <c r="HU188" s="192"/>
      <c r="HV188" s="192"/>
      <c r="HW188" s="192"/>
      <c r="HX188" s="192"/>
      <c r="HY188" s="192"/>
      <c r="HZ188" s="192"/>
      <c r="IA188" s="192"/>
      <c r="IB188" s="192"/>
      <c r="IC188" s="192"/>
      <c r="ID188" s="192"/>
      <c r="IE188" s="192"/>
      <c r="IF188" s="192"/>
      <c r="IG188" s="192"/>
      <c r="IH188" s="192"/>
      <c r="II188" s="192"/>
      <c r="IJ188" s="192"/>
      <c r="IK188" s="192"/>
      <c r="IL188" s="192"/>
      <c r="IM188" s="192"/>
      <c r="IN188" s="192"/>
      <c r="IO188" s="192"/>
      <c r="IP188" s="192"/>
      <c r="IQ188" s="192"/>
      <c r="IR188" s="192"/>
      <c r="IS188" s="192"/>
      <c r="IT188" s="192"/>
      <c r="IU188" s="192"/>
      <c r="IV188" s="192"/>
      <c r="IW188" s="192"/>
      <c r="IX188" s="192"/>
      <c r="IY188" s="192"/>
      <c r="IZ188" s="192"/>
      <c r="JA188" s="192"/>
      <c r="JB188" s="192"/>
      <c r="JC188" s="192"/>
      <c r="JD188" s="192"/>
      <c r="JE188" s="192"/>
      <c r="JF188" s="192"/>
      <c r="JG188" s="192"/>
      <c r="JH188" s="192"/>
      <c r="JI188" s="192"/>
      <c r="JJ188" s="192"/>
      <c r="JK188" s="192"/>
      <c r="JL188" s="192"/>
      <c r="JM188" s="192"/>
      <c r="JN188" s="192"/>
      <c r="JO188" s="192"/>
      <c r="JP188" s="192"/>
      <c r="JQ188" s="192"/>
      <c r="JR188" s="192"/>
      <c r="JS188" s="192"/>
      <c r="JT188" s="192"/>
      <c r="JU188" s="192"/>
      <c r="JV188" s="192"/>
      <c r="JW188" s="192"/>
      <c r="JX188" s="192"/>
      <c r="JY188" s="192"/>
      <c r="JZ188" s="192"/>
      <c r="KA188" s="192"/>
      <c r="KB188" s="192"/>
      <c r="KC188" s="192"/>
      <c r="KD188" s="192"/>
      <c r="KE188" s="192"/>
      <c r="KF188" s="192"/>
      <c r="KG188" s="192"/>
      <c r="KH188" s="192"/>
      <c r="KI188" s="192"/>
      <c r="KJ188" s="192"/>
      <c r="KK188" s="192"/>
      <c r="KL188" s="192"/>
      <c r="KM188" s="192"/>
      <c r="KN188" s="192"/>
      <c r="KO188" s="192"/>
      <c r="KP188" s="192"/>
      <c r="KQ188" s="192"/>
      <c r="KR188" s="192"/>
      <c r="KS188" s="192"/>
      <c r="KT188" s="192"/>
      <c r="KU188" s="192"/>
      <c r="KV188" s="192"/>
      <c r="KW188" s="192"/>
      <c r="KX188" s="192"/>
      <c r="KY188" s="192"/>
      <c r="KZ188" s="192"/>
      <c r="LA188" s="192"/>
      <c r="LB188" s="192"/>
      <c r="LC188" s="192"/>
      <c r="LD188" s="192"/>
      <c r="LE188" s="192"/>
      <c r="LF188" s="192"/>
      <c r="LG188" s="192"/>
      <c r="LH188" s="192"/>
      <c r="LI188" s="192"/>
      <c r="LJ188" s="192"/>
      <c r="LK188" s="192"/>
      <c r="LL188" s="192"/>
      <c r="LM188" s="192"/>
      <c r="LN188" s="192"/>
      <c r="LO188" s="192"/>
      <c r="LP188" s="192"/>
      <c r="LQ188" s="192"/>
      <c r="LR188" s="192"/>
      <c r="LS188" s="192"/>
      <c r="LT188" s="192"/>
      <c r="LU188" s="192"/>
      <c r="LV188" s="192"/>
      <c r="LW188" s="192"/>
      <c r="LX188" s="192"/>
      <c r="LY188" s="192"/>
      <c r="LZ188" s="192"/>
      <c r="MA188" s="192"/>
      <c r="MB188" s="192"/>
      <c r="MC188" s="192"/>
      <c r="MD188" s="192"/>
      <c r="ME188" s="192"/>
      <c r="MF188" s="192"/>
      <c r="MG188" s="192"/>
      <c r="MH188" s="192"/>
      <c r="MI188" s="192"/>
      <c r="MJ188" s="192"/>
      <c r="MK188" s="192"/>
      <c r="ML188" s="192"/>
      <c r="MM188" s="192"/>
      <c r="MN188" s="192"/>
      <c r="MO188" s="192"/>
      <c r="MP188" s="81"/>
      <c r="MQ188" s="81"/>
      <c r="MR188" s="81"/>
      <c r="MS188" s="81"/>
      <c r="MT188" s="81"/>
      <c r="MU188" s="81"/>
      <c r="MV188" s="81"/>
      <c r="MW188" s="81"/>
      <c r="MX188" s="81"/>
      <c r="MY188" s="269"/>
      <c r="MZ188" s="81"/>
      <c r="NA188" s="81"/>
      <c r="NB188" s="200"/>
      <c r="NC188" s="200"/>
      <c r="ND188" s="200"/>
      <c r="NE188" s="200"/>
      <c r="NF188" s="201"/>
      <c r="NG188" s="201"/>
      <c r="NH188" s="201"/>
      <c r="NI188" s="201"/>
      <c r="NJ188" s="201"/>
      <c r="NK188" s="201"/>
      <c r="NL188" s="201"/>
      <c r="NM188" s="201"/>
      <c r="OJ188" s="196"/>
      <c r="OK188" s="194"/>
      <c r="OL188" s="193"/>
      <c r="OM188" s="328"/>
      <c r="ON188" s="194"/>
      <c r="OO188" s="192"/>
      <c r="OP188" s="289"/>
      <c r="OQ188" s="192"/>
      <c r="OR188" s="261"/>
      <c r="OS188" s="196"/>
      <c r="OT188" s="194"/>
      <c r="OU188" s="193"/>
      <c r="OV188" s="328"/>
      <c r="OW188" s="194"/>
      <c r="OX188" s="192"/>
      <c r="OY188" s="192"/>
      <c r="OZ188" s="192"/>
      <c r="PA188" s="261"/>
      <c r="PB188" s="192"/>
      <c r="PC188" s="305"/>
      <c r="PD188" s="265"/>
      <c r="PE188" s="192"/>
      <c r="PF188" s="192"/>
      <c r="PG188" s="192"/>
      <c r="PH188" s="192"/>
      <c r="PI188" s="294"/>
      <c r="PJ188" s="294"/>
      <c r="PK188" s="192"/>
      <c r="PL188" s="192"/>
      <c r="PM188" s="192"/>
      <c r="PN188" s="192"/>
      <c r="PO188" s="192"/>
      <c r="PP188" s="192"/>
      <c r="PQ188" s="192"/>
      <c r="PR188" s="192"/>
      <c r="PS188" s="192"/>
      <c r="PT188" s="192"/>
      <c r="PU188" s="192"/>
      <c r="PV188" s="300"/>
      <c r="QA188" s="193"/>
      <c r="QB188" s="192"/>
      <c r="QC188" s="192"/>
      <c r="QD188" s="192"/>
      <c r="QF188" s="193"/>
      <c r="QH188" s="193"/>
      <c r="QU188" s="192"/>
    </row>
    <row r="189" spans="1:463" s="22" customFormat="1" x14ac:dyDescent="0.3">
      <c r="A189" s="455"/>
      <c r="D189" s="192"/>
      <c r="E189" s="192"/>
      <c r="F189" s="192"/>
      <c r="G189" s="265"/>
      <c r="H189" s="192"/>
      <c r="I189" s="192"/>
      <c r="J189" s="192"/>
      <c r="K189" s="192"/>
      <c r="L189" s="192"/>
      <c r="M189" s="192"/>
      <c r="AD189" s="193"/>
      <c r="AE189" s="193"/>
      <c r="AF189" s="193"/>
      <c r="AG189" s="193"/>
      <c r="AH189" s="193"/>
      <c r="AI189" s="193"/>
      <c r="AJ189" s="193"/>
      <c r="AK189" s="193"/>
      <c r="AL189" s="193"/>
      <c r="AM189" s="193"/>
      <c r="AN189" s="194"/>
      <c r="AO189" s="193"/>
      <c r="AP189" s="193"/>
      <c r="AQ189" s="193"/>
      <c r="AR189" s="193"/>
      <c r="AS189" s="193"/>
      <c r="AT189" s="193"/>
      <c r="AU189" s="195"/>
      <c r="AV189" s="193"/>
      <c r="AW189" s="193"/>
      <c r="AX189" s="193"/>
      <c r="AY189" s="193"/>
      <c r="AZ189" s="194"/>
      <c r="BA189" s="196"/>
      <c r="BB189" s="193"/>
      <c r="BC189" s="193"/>
      <c r="BD189" s="195"/>
      <c r="BE189" s="195"/>
      <c r="BF189" s="193"/>
      <c r="BG189" s="195"/>
      <c r="BH189" s="195"/>
      <c r="BI189" s="193"/>
      <c r="BJ189" s="195"/>
      <c r="BK189" s="193"/>
      <c r="BL189" s="193"/>
      <c r="BM189" s="194"/>
      <c r="BN189" s="193"/>
      <c r="BO189" s="193"/>
      <c r="BP189" s="193"/>
      <c r="BQ189" s="193"/>
      <c r="BR189" s="193"/>
      <c r="BS189" s="193"/>
      <c r="BT189" s="193"/>
      <c r="BU189" s="193"/>
      <c r="BV189" s="193"/>
      <c r="BW189" s="193"/>
      <c r="BX189" s="194"/>
      <c r="BY189" s="193"/>
      <c r="BZ189" s="193"/>
      <c r="CA189" s="195"/>
      <c r="CB189" s="195"/>
      <c r="CC189" s="193"/>
      <c r="CD189" s="194"/>
      <c r="CE189" s="193"/>
      <c r="CF189" s="193"/>
      <c r="CG189" s="195"/>
      <c r="CH189" s="195"/>
      <c r="CI189" s="193"/>
      <c r="CJ189" s="194"/>
      <c r="CK189" s="194"/>
      <c r="CL189" s="194"/>
      <c r="CM189" s="194"/>
      <c r="CN189" s="194"/>
      <c r="CO189" s="197"/>
      <c r="CP189" s="194"/>
      <c r="CQ189" s="197"/>
      <c r="CR189" s="194"/>
      <c r="CS189" s="194"/>
      <c r="CT189" s="197"/>
      <c r="CU189" s="194"/>
      <c r="CV189" s="194"/>
      <c r="CW189" s="194"/>
      <c r="CX189" s="193"/>
      <c r="CY189" s="193"/>
      <c r="CZ189" s="193"/>
      <c r="DA189" s="193"/>
      <c r="DB189" s="193"/>
      <c r="DC189" s="194"/>
      <c r="DD189" s="193"/>
      <c r="DE189" s="193"/>
      <c r="DF189" s="193"/>
      <c r="DG189" s="193"/>
      <c r="DH189" s="193"/>
      <c r="DI189" s="194"/>
      <c r="DJ189" s="193"/>
      <c r="DK189" s="193"/>
      <c r="DL189" s="193"/>
      <c r="DM189" s="193"/>
      <c r="DN189" s="193"/>
      <c r="DO189" s="193"/>
      <c r="DP189" s="193"/>
      <c r="DQ189" s="193"/>
      <c r="DR189" s="193"/>
      <c r="DS189" s="193"/>
      <c r="DT189" s="194"/>
      <c r="DU189" s="193"/>
      <c r="DV189" s="193"/>
      <c r="DW189" s="193"/>
      <c r="DX189" s="193"/>
      <c r="DY189" s="193"/>
      <c r="DZ189" s="193"/>
      <c r="EA189" s="193"/>
      <c r="EB189" s="193"/>
      <c r="EC189" s="193"/>
      <c r="ED189" s="193"/>
      <c r="EE189" s="193"/>
      <c r="EF189" s="193"/>
      <c r="EG189" s="194"/>
      <c r="EH189" s="194"/>
      <c r="EI189" s="194"/>
      <c r="EJ189" s="194"/>
      <c r="EK189" s="194"/>
      <c r="EL189" s="194"/>
      <c r="EM189" s="194"/>
      <c r="EN189" s="194"/>
      <c r="EO189" s="194"/>
      <c r="EP189" s="194"/>
      <c r="EQ189" s="194"/>
      <c r="ER189" s="194"/>
      <c r="ES189" s="193"/>
      <c r="ET189" s="193"/>
      <c r="EU189" s="193"/>
      <c r="EV189" s="193"/>
      <c r="EW189" s="193"/>
      <c r="EX189" s="193"/>
      <c r="EY189" s="193"/>
      <c r="EZ189" s="193"/>
      <c r="FA189" s="193"/>
      <c r="FB189" s="193"/>
      <c r="FC189" s="194"/>
      <c r="FD189" s="193"/>
      <c r="FE189" s="193"/>
      <c r="FF189" s="193"/>
      <c r="FG189" s="193"/>
      <c r="FH189" s="193"/>
      <c r="FI189" s="194"/>
      <c r="FJ189" s="193"/>
      <c r="FK189" s="193"/>
      <c r="FL189" s="193"/>
      <c r="FM189" s="193"/>
      <c r="FN189" s="193"/>
      <c r="FO189" s="194"/>
      <c r="FP189" s="193"/>
      <c r="FQ189" s="193"/>
      <c r="FR189" s="193"/>
      <c r="FS189" s="193"/>
      <c r="FT189" s="193"/>
      <c r="FU189" s="194"/>
      <c r="FV189" s="193"/>
      <c r="FW189" s="193"/>
      <c r="FX189" s="193"/>
      <c r="FY189" s="193"/>
      <c r="FZ189" s="193"/>
      <c r="GA189" s="193"/>
      <c r="GB189" s="193"/>
      <c r="GC189" s="193"/>
      <c r="GD189" s="193"/>
      <c r="GE189" s="193"/>
      <c r="GF189" s="193"/>
      <c r="GG189" s="195"/>
      <c r="GH189" s="195"/>
      <c r="GI189" s="193"/>
      <c r="GJ189" s="195"/>
      <c r="GK189" s="195"/>
      <c r="GL189" s="193"/>
      <c r="GM189" s="194"/>
      <c r="GN189" s="194"/>
      <c r="GO189" s="194"/>
      <c r="GP189" s="194"/>
      <c r="GQ189" s="194"/>
      <c r="GR189" s="194"/>
      <c r="GS189" s="194"/>
      <c r="GT189" s="194"/>
      <c r="GU189" s="192"/>
      <c r="GV189" s="192"/>
      <c r="GW189" s="192"/>
      <c r="GX189" s="192"/>
      <c r="GY189" s="198"/>
      <c r="HE189" s="198"/>
      <c r="HK189" s="199"/>
      <c r="HR189" s="192"/>
      <c r="HS189" s="192"/>
      <c r="HT189" s="192"/>
      <c r="HU189" s="192"/>
      <c r="HV189" s="192"/>
      <c r="HW189" s="192"/>
      <c r="HX189" s="192"/>
      <c r="HY189" s="192"/>
      <c r="HZ189" s="192"/>
      <c r="IA189" s="192"/>
      <c r="IB189" s="192"/>
      <c r="IC189" s="192"/>
      <c r="ID189" s="192"/>
      <c r="IE189" s="192"/>
      <c r="IF189" s="192"/>
      <c r="IG189" s="192"/>
      <c r="IH189" s="192"/>
      <c r="II189" s="192"/>
      <c r="IJ189" s="192"/>
      <c r="IK189" s="192"/>
      <c r="IL189" s="192"/>
      <c r="IM189" s="192"/>
      <c r="IN189" s="192"/>
      <c r="IO189" s="192"/>
      <c r="IP189" s="192"/>
      <c r="IQ189" s="192"/>
      <c r="IR189" s="192"/>
      <c r="IS189" s="192"/>
      <c r="IT189" s="192"/>
      <c r="IU189" s="192"/>
      <c r="IV189" s="192"/>
      <c r="IW189" s="192"/>
      <c r="IX189" s="192"/>
      <c r="IY189" s="192"/>
      <c r="IZ189" s="192"/>
      <c r="JA189" s="192"/>
      <c r="JB189" s="192"/>
      <c r="JC189" s="192"/>
      <c r="JD189" s="192"/>
      <c r="JE189" s="192"/>
      <c r="JF189" s="192"/>
      <c r="JG189" s="192"/>
      <c r="JH189" s="192"/>
      <c r="JI189" s="192"/>
      <c r="JJ189" s="192"/>
      <c r="JK189" s="192"/>
      <c r="JL189" s="192"/>
      <c r="JM189" s="192"/>
      <c r="JN189" s="192"/>
      <c r="JO189" s="192"/>
      <c r="JP189" s="192"/>
      <c r="JQ189" s="192"/>
      <c r="JR189" s="192"/>
      <c r="JS189" s="192"/>
      <c r="JT189" s="192"/>
      <c r="JU189" s="192"/>
      <c r="JV189" s="192"/>
      <c r="JW189" s="192"/>
      <c r="JX189" s="192"/>
      <c r="JY189" s="192"/>
      <c r="JZ189" s="192"/>
      <c r="KA189" s="192"/>
      <c r="KB189" s="192"/>
      <c r="KC189" s="192"/>
      <c r="KD189" s="192"/>
      <c r="KE189" s="192"/>
      <c r="KF189" s="192"/>
      <c r="KG189" s="192"/>
      <c r="KH189" s="192"/>
      <c r="KI189" s="192"/>
      <c r="KJ189" s="192"/>
      <c r="KK189" s="192"/>
      <c r="KL189" s="192"/>
      <c r="KM189" s="192"/>
      <c r="KN189" s="192"/>
      <c r="KO189" s="192"/>
      <c r="KP189" s="192"/>
      <c r="KQ189" s="192"/>
      <c r="KR189" s="192"/>
      <c r="KS189" s="192"/>
      <c r="KT189" s="192"/>
      <c r="KU189" s="192"/>
      <c r="KV189" s="192"/>
      <c r="KW189" s="192"/>
      <c r="KX189" s="192"/>
      <c r="KY189" s="192"/>
      <c r="KZ189" s="192"/>
      <c r="LA189" s="192"/>
      <c r="LB189" s="192"/>
      <c r="LC189" s="192"/>
      <c r="LD189" s="192"/>
      <c r="LE189" s="192"/>
      <c r="LF189" s="192"/>
      <c r="LG189" s="192"/>
      <c r="LH189" s="192"/>
      <c r="LI189" s="192"/>
      <c r="LJ189" s="192"/>
      <c r="LK189" s="192"/>
      <c r="LL189" s="192"/>
      <c r="LM189" s="192"/>
      <c r="LN189" s="192"/>
      <c r="LO189" s="192"/>
      <c r="LP189" s="192"/>
      <c r="LQ189" s="192"/>
      <c r="LR189" s="192"/>
      <c r="LS189" s="192"/>
      <c r="LT189" s="192"/>
      <c r="LU189" s="192"/>
      <c r="LV189" s="192"/>
      <c r="LW189" s="192"/>
      <c r="LX189" s="192"/>
      <c r="LY189" s="192"/>
      <c r="LZ189" s="192"/>
      <c r="MA189" s="192"/>
      <c r="MB189" s="192"/>
      <c r="MC189" s="192"/>
      <c r="MD189" s="192"/>
      <c r="ME189" s="192"/>
      <c r="MF189" s="192"/>
      <c r="MG189" s="192"/>
      <c r="MH189" s="192"/>
      <c r="MI189" s="192"/>
      <c r="MJ189" s="192"/>
      <c r="MK189" s="192"/>
      <c r="ML189" s="192"/>
      <c r="MM189" s="192"/>
      <c r="MN189" s="192"/>
      <c r="MO189" s="192"/>
      <c r="MP189" s="191"/>
      <c r="MQ189" s="191"/>
      <c r="MR189" s="191"/>
      <c r="MS189" s="191"/>
      <c r="MT189" s="191"/>
      <c r="MU189" s="191"/>
      <c r="MV189" s="191"/>
      <c r="MW189" s="191"/>
      <c r="MX189" s="191"/>
      <c r="MY189" s="272"/>
      <c r="MZ189" s="191"/>
      <c r="NA189" s="191"/>
      <c r="NB189" s="200"/>
      <c r="NC189" s="200"/>
      <c r="ND189" s="200"/>
      <c r="NE189" s="200"/>
      <c r="NF189" s="201"/>
      <c r="NG189" s="201"/>
      <c r="NH189" s="201"/>
      <c r="NI189" s="201"/>
      <c r="NJ189" s="201"/>
      <c r="NK189" s="201"/>
      <c r="NL189" s="201"/>
      <c r="NM189" s="201"/>
      <c r="OD189" s="202"/>
      <c r="OE189" s="202"/>
      <c r="OF189" s="202"/>
      <c r="OG189" s="202"/>
      <c r="OH189" s="202"/>
      <c r="OI189" s="202"/>
      <c r="OJ189" s="196"/>
      <c r="OK189" s="194"/>
      <c r="OL189" s="193"/>
      <c r="OM189" s="328"/>
      <c r="ON189" s="194"/>
      <c r="OO189" s="192"/>
      <c r="OP189" s="289"/>
      <c r="OQ189" s="192"/>
      <c r="OR189" s="261"/>
      <c r="OS189" s="196"/>
      <c r="OT189" s="194"/>
      <c r="OU189" s="193"/>
      <c r="OV189" s="328"/>
      <c r="OW189" s="194"/>
      <c r="OX189" s="192"/>
      <c r="OY189" s="192"/>
      <c r="OZ189" s="192"/>
      <c r="PA189" s="261"/>
      <c r="PB189" s="192"/>
      <c r="PC189" s="305"/>
      <c r="PD189" s="265"/>
      <c r="PE189" s="192"/>
      <c r="PF189" s="192"/>
      <c r="PG189" s="192"/>
      <c r="PH189" s="192"/>
      <c r="PI189" s="294"/>
      <c r="PJ189" s="294"/>
      <c r="PK189" s="192"/>
      <c r="PL189" s="192"/>
      <c r="PM189" s="192"/>
      <c r="PN189" s="192"/>
      <c r="PO189" s="192"/>
      <c r="PP189" s="192"/>
      <c r="PQ189" s="192"/>
      <c r="PR189" s="192"/>
      <c r="PS189" s="192"/>
      <c r="PT189" s="192"/>
      <c r="PU189" s="192"/>
      <c r="PV189" s="300"/>
      <c r="QA189" s="193"/>
      <c r="QB189" s="192"/>
      <c r="QC189" s="192"/>
      <c r="QD189" s="192"/>
      <c r="QF189" s="193"/>
      <c r="QH189" s="193"/>
      <c r="QU189" s="192"/>
    </row>
    <row r="190" spans="1:463" s="22" customFormat="1" x14ac:dyDescent="0.3">
      <c r="A190" s="455"/>
      <c r="D190" s="192"/>
      <c r="E190" s="192"/>
      <c r="F190" s="192"/>
      <c r="G190" s="265"/>
      <c r="H190" s="192"/>
      <c r="I190" s="192"/>
      <c r="J190" s="192"/>
      <c r="K190" s="192"/>
      <c r="L190" s="192"/>
      <c r="M190" s="192"/>
      <c r="AD190" s="193"/>
      <c r="AE190" s="193"/>
      <c r="AF190" s="193"/>
      <c r="AG190" s="193"/>
      <c r="AH190" s="193"/>
      <c r="AI190" s="193"/>
      <c r="AJ190" s="193"/>
      <c r="AK190" s="193"/>
      <c r="AL190" s="193"/>
      <c r="AM190" s="193"/>
      <c r="AN190" s="194"/>
      <c r="AO190" s="193"/>
      <c r="AP190" s="193"/>
      <c r="AQ190" s="193"/>
      <c r="AR190" s="193"/>
      <c r="AS190" s="193"/>
      <c r="AT190" s="193"/>
      <c r="AU190" s="195"/>
      <c r="AV190" s="193"/>
      <c r="AW190" s="193"/>
      <c r="AX190" s="193"/>
      <c r="AY190" s="193"/>
      <c r="AZ190" s="194"/>
      <c r="BA190" s="196"/>
      <c r="BB190" s="193"/>
      <c r="BC190" s="193"/>
      <c r="BD190" s="195"/>
      <c r="BE190" s="195"/>
      <c r="BF190" s="193"/>
      <c r="BG190" s="195"/>
      <c r="BH190" s="195"/>
      <c r="BI190" s="193"/>
      <c r="BJ190" s="195"/>
      <c r="BK190" s="193"/>
      <c r="BL190" s="193"/>
      <c r="BM190" s="194"/>
      <c r="BN190" s="193"/>
      <c r="BO190" s="193"/>
      <c r="BP190" s="193"/>
      <c r="BQ190" s="193"/>
      <c r="BR190" s="193"/>
      <c r="BS190" s="193"/>
      <c r="BT190" s="193"/>
      <c r="BU190" s="193"/>
      <c r="BV190" s="193"/>
      <c r="BW190" s="193"/>
      <c r="BX190" s="194"/>
      <c r="BY190" s="193"/>
      <c r="BZ190" s="193"/>
      <c r="CA190" s="195"/>
      <c r="CB190" s="195"/>
      <c r="CC190" s="193"/>
      <c r="CD190" s="194"/>
      <c r="CE190" s="193"/>
      <c r="CF190" s="193"/>
      <c r="CG190" s="195"/>
      <c r="CH190" s="195"/>
      <c r="CI190" s="193"/>
      <c r="CJ190" s="194"/>
      <c r="CK190" s="194"/>
      <c r="CL190" s="194"/>
      <c r="CM190" s="194"/>
      <c r="CN190" s="194"/>
      <c r="CO190" s="197"/>
      <c r="CP190" s="194"/>
      <c r="CQ190" s="197"/>
      <c r="CR190" s="194"/>
      <c r="CS190" s="194"/>
      <c r="CT190" s="197"/>
      <c r="CU190" s="194"/>
      <c r="CV190" s="194"/>
      <c r="CW190" s="194"/>
      <c r="CX190" s="193"/>
      <c r="CY190" s="193"/>
      <c r="CZ190" s="193"/>
      <c r="DA190" s="193"/>
      <c r="DB190" s="193"/>
      <c r="DC190" s="194"/>
      <c r="DD190" s="193"/>
      <c r="DE190" s="193"/>
      <c r="DF190" s="193"/>
      <c r="DG190" s="193"/>
      <c r="DH190" s="193"/>
      <c r="DI190" s="194"/>
      <c r="DJ190" s="193"/>
      <c r="DK190" s="193"/>
      <c r="DL190" s="193"/>
      <c r="DM190" s="193"/>
      <c r="DN190" s="193"/>
      <c r="DO190" s="193"/>
      <c r="DP190" s="193"/>
      <c r="DQ190" s="193"/>
      <c r="DR190" s="193"/>
      <c r="DS190" s="193"/>
      <c r="DT190" s="194"/>
      <c r="DU190" s="193"/>
      <c r="DV190" s="193"/>
      <c r="DW190" s="193"/>
      <c r="DX190" s="193"/>
      <c r="DY190" s="193"/>
      <c r="DZ190" s="193"/>
      <c r="EA190" s="193"/>
      <c r="EB190" s="193"/>
      <c r="EC190" s="193"/>
      <c r="ED190" s="193"/>
      <c r="EE190" s="193"/>
      <c r="EF190" s="193"/>
      <c r="EG190" s="194"/>
      <c r="EH190" s="194"/>
      <c r="EI190" s="194"/>
      <c r="EJ190" s="194"/>
      <c r="EK190" s="194"/>
      <c r="EL190" s="194"/>
      <c r="EM190" s="194"/>
      <c r="EN190" s="194"/>
      <c r="EO190" s="194"/>
      <c r="EP190" s="194"/>
      <c r="EQ190" s="194"/>
      <c r="ER190" s="194"/>
      <c r="ES190" s="193"/>
      <c r="ET190" s="193"/>
      <c r="EU190" s="193"/>
      <c r="EV190" s="193"/>
      <c r="EW190" s="193"/>
      <c r="EX190" s="193"/>
      <c r="EY190" s="193"/>
      <c r="EZ190" s="193"/>
      <c r="FA190" s="193"/>
      <c r="FB190" s="193"/>
      <c r="FC190" s="194"/>
      <c r="FD190" s="193"/>
      <c r="FE190" s="193"/>
      <c r="FF190" s="193"/>
      <c r="FG190" s="193"/>
      <c r="FH190" s="193"/>
      <c r="FI190" s="194"/>
      <c r="FJ190" s="193"/>
      <c r="FK190" s="193"/>
      <c r="FL190" s="193"/>
      <c r="FM190" s="193"/>
      <c r="FN190" s="193"/>
      <c r="FO190" s="194"/>
      <c r="FP190" s="193"/>
      <c r="FQ190" s="193"/>
      <c r="FR190" s="193"/>
      <c r="FS190" s="193"/>
      <c r="FT190" s="193"/>
      <c r="FU190" s="194"/>
      <c r="FV190" s="193"/>
      <c r="FW190" s="193"/>
      <c r="FX190" s="193"/>
      <c r="FY190" s="193"/>
      <c r="FZ190" s="193"/>
      <c r="GA190" s="193"/>
      <c r="GB190" s="193"/>
      <c r="GC190" s="193"/>
      <c r="GD190" s="193"/>
      <c r="GE190" s="193"/>
      <c r="GF190" s="193"/>
      <c r="GG190" s="195"/>
      <c r="GH190" s="195"/>
      <c r="GI190" s="193"/>
      <c r="GJ190" s="195"/>
      <c r="GK190" s="195"/>
      <c r="GL190" s="193"/>
      <c r="GM190" s="194"/>
      <c r="GN190" s="194"/>
      <c r="GO190" s="194"/>
      <c r="GP190" s="194"/>
      <c r="GQ190" s="194"/>
      <c r="GR190" s="194"/>
      <c r="GS190" s="194"/>
      <c r="GT190" s="194"/>
      <c r="GU190" s="192"/>
      <c r="GV190" s="192"/>
      <c r="GW190" s="192"/>
      <c r="GX190" s="192"/>
      <c r="GY190" s="198"/>
      <c r="HE190" s="198"/>
      <c r="HK190" s="199"/>
      <c r="HR190" s="192"/>
      <c r="HS190" s="192"/>
      <c r="HT190" s="192"/>
      <c r="HU190" s="192"/>
      <c r="HV190" s="192"/>
      <c r="HW190" s="192"/>
      <c r="HX190" s="192"/>
      <c r="HY190" s="192"/>
      <c r="HZ190" s="192"/>
      <c r="IA190" s="192"/>
      <c r="IB190" s="192"/>
      <c r="IC190" s="192"/>
      <c r="ID190" s="192"/>
      <c r="IE190" s="192"/>
      <c r="IF190" s="192"/>
      <c r="IG190" s="192"/>
      <c r="IH190" s="192"/>
      <c r="II190" s="192"/>
      <c r="IJ190" s="192"/>
      <c r="IK190" s="192"/>
      <c r="IL190" s="192"/>
      <c r="IM190" s="192"/>
      <c r="IN190" s="192"/>
      <c r="IO190" s="192"/>
      <c r="IP190" s="192"/>
      <c r="IQ190" s="192"/>
      <c r="IR190" s="192"/>
      <c r="IS190" s="192"/>
      <c r="IT190" s="192"/>
      <c r="IU190" s="192"/>
      <c r="IV190" s="192"/>
      <c r="IW190" s="192"/>
      <c r="IX190" s="192"/>
      <c r="IY190" s="192"/>
      <c r="IZ190" s="192"/>
      <c r="JA190" s="192"/>
      <c r="JB190" s="192"/>
      <c r="JC190" s="192"/>
      <c r="JD190" s="192"/>
      <c r="JE190" s="192"/>
      <c r="JF190" s="192"/>
      <c r="JG190" s="192"/>
      <c r="JH190" s="192"/>
      <c r="JI190" s="192"/>
      <c r="JJ190" s="192"/>
      <c r="JK190" s="192"/>
      <c r="JL190" s="192"/>
      <c r="JM190" s="192"/>
      <c r="JN190" s="192"/>
      <c r="JO190" s="192"/>
      <c r="JP190" s="192"/>
      <c r="JQ190" s="192"/>
      <c r="JR190" s="192"/>
      <c r="JS190" s="192"/>
      <c r="JT190" s="192"/>
      <c r="JU190" s="192"/>
      <c r="JV190" s="192"/>
      <c r="JW190" s="192"/>
      <c r="JX190" s="192"/>
      <c r="JY190" s="192"/>
      <c r="JZ190" s="192"/>
      <c r="KA190" s="192"/>
      <c r="KB190" s="192"/>
      <c r="KC190" s="192"/>
      <c r="KD190" s="192"/>
      <c r="KE190" s="192"/>
      <c r="KF190" s="192"/>
      <c r="KG190" s="192"/>
      <c r="KH190" s="192"/>
      <c r="KI190" s="192"/>
      <c r="KJ190" s="192"/>
      <c r="KK190" s="192"/>
      <c r="KL190" s="192"/>
      <c r="KM190" s="192"/>
      <c r="KN190" s="192"/>
      <c r="KO190" s="192"/>
      <c r="KP190" s="192"/>
      <c r="KQ190" s="192"/>
      <c r="KR190" s="192"/>
      <c r="KS190" s="192"/>
      <c r="KT190" s="192"/>
      <c r="KU190" s="192"/>
      <c r="KV190" s="192"/>
      <c r="KW190" s="192"/>
      <c r="KX190" s="192"/>
      <c r="KY190" s="192"/>
      <c r="KZ190" s="192"/>
      <c r="LA190" s="192"/>
      <c r="LB190" s="192"/>
      <c r="LC190" s="192"/>
      <c r="LD190" s="192"/>
      <c r="LE190" s="192"/>
      <c r="LF190" s="192"/>
      <c r="LG190" s="192"/>
      <c r="LH190" s="192"/>
      <c r="LI190" s="192"/>
      <c r="LJ190" s="192"/>
      <c r="LK190" s="192"/>
      <c r="LL190" s="192"/>
      <c r="LM190" s="192"/>
      <c r="LN190" s="192"/>
      <c r="LO190" s="192"/>
      <c r="LP190" s="192"/>
      <c r="LQ190" s="192"/>
      <c r="LR190" s="192"/>
      <c r="LS190" s="192"/>
      <c r="LT190" s="192"/>
      <c r="LU190" s="192"/>
      <c r="LV190" s="192"/>
      <c r="LW190" s="192"/>
      <c r="LX190" s="192"/>
      <c r="LY190" s="192"/>
      <c r="LZ190" s="192"/>
      <c r="MA190" s="192"/>
      <c r="MB190" s="192"/>
      <c r="MC190" s="192"/>
      <c r="MD190" s="192"/>
      <c r="ME190" s="192"/>
      <c r="MF190" s="192"/>
      <c r="MG190" s="192"/>
      <c r="MH190" s="192"/>
      <c r="MI190" s="192"/>
      <c r="MJ190" s="192"/>
      <c r="MK190" s="192"/>
      <c r="ML190" s="192"/>
      <c r="MM190" s="192"/>
      <c r="MN190" s="192"/>
      <c r="MO190" s="192"/>
      <c r="MP190" s="191"/>
      <c r="MQ190" s="191"/>
      <c r="MR190" s="191"/>
      <c r="MS190" s="191"/>
      <c r="MT190" s="191"/>
      <c r="MU190" s="191"/>
      <c r="MV190" s="191"/>
      <c r="MW190" s="191"/>
      <c r="MX190" s="191"/>
      <c r="MY190" s="272"/>
      <c r="MZ190" s="191"/>
      <c r="NA190" s="191"/>
      <c r="NB190" s="200"/>
      <c r="NC190" s="200"/>
      <c r="ND190" s="200"/>
      <c r="NE190" s="200"/>
      <c r="NF190" s="201"/>
      <c r="NG190" s="201"/>
      <c r="NH190" s="201"/>
      <c r="NI190" s="201"/>
      <c r="NJ190" s="201"/>
      <c r="NK190" s="201"/>
      <c r="NL190" s="201"/>
      <c r="NM190" s="201"/>
      <c r="OD190" s="202"/>
      <c r="OE190" s="202"/>
      <c r="OF190" s="202"/>
      <c r="OG190" s="202"/>
      <c r="OH190" s="202"/>
      <c r="OI190" s="202"/>
      <c r="OJ190" s="196"/>
      <c r="OK190" s="194"/>
      <c r="OL190" s="193"/>
      <c r="OM190" s="328"/>
      <c r="ON190" s="194"/>
      <c r="OO190" s="192"/>
      <c r="OP190" s="289"/>
      <c r="OQ190" s="192"/>
      <c r="OR190" s="261"/>
      <c r="OS190" s="196"/>
      <c r="OT190" s="194"/>
      <c r="OU190" s="193"/>
      <c r="OV190" s="328"/>
      <c r="OW190" s="194"/>
      <c r="OX190" s="192"/>
      <c r="OY190" s="192"/>
      <c r="OZ190" s="192"/>
      <c r="PA190" s="261"/>
      <c r="PB190" s="192"/>
      <c r="PC190" s="305"/>
      <c r="PD190" s="265"/>
      <c r="PE190" s="192"/>
      <c r="PF190" s="192"/>
      <c r="PG190" s="192"/>
      <c r="PH190" s="192"/>
      <c r="PI190" s="294"/>
      <c r="PJ190" s="294"/>
      <c r="PK190" s="192"/>
      <c r="PL190" s="192"/>
      <c r="PM190" s="192"/>
      <c r="PN190" s="192"/>
      <c r="PO190" s="192"/>
      <c r="PP190" s="192"/>
      <c r="PQ190" s="192"/>
      <c r="PR190" s="192"/>
      <c r="PS190" s="192"/>
      <c r="PT190" s="192"/>
      <c r="PU190" s="192"/>
      <c r="PV190" s="300"/>
      <c r="QA190" s="193"/>
      <c r="QB190" s="192"/>
      <c r="QC190" s="192"/>
      <c r="QD190" s="192"/>
      <c r="QF190" s="193"/>
      <c r="QH190" s="193"/>
      <c r="QU190" s="192"/>
    </row>
    <row r="191" spans="1:463" s="22" customFormat="1" x14ac:dyDescent="0.3">
      <c r="A191" s="455"/>
      <c r="D191" s="192"/>
      <c r="E191" s="192"/>
      <c r="F191" s="192"/>
      <c r="G191" s="265"/>
      <c r="H191" s="192"/>
      <c r="I191" s="192"/>
      <c r="J191" s="192"/>
      <c r="K191" s="192"/>
      <c r="L191" s="192"/>
      <c r="M191" s="192"/>
      <c r="AD191" s="193"/>
      <c r="AE191" s="193"/>
      <c r="AF191" s="193"/>
      <c r="AG191" s="193"/>
      <c r="AH191" s="193"/>
      <c r="AI191" s="193"/>
      <c r="AJ191" s="193"/>
      <c r="AK191" s="193"/>
      <c r="AL191" s="193"/>
      <c r="AM191" s="193"/>
      <c r="AN191" s="194"/>
      <c r="AO191" s="193"/>
      <c r="AP191" s="193"/>
      <c r="AQ191" s="193"/>
      <c r="AR191" s="193"/>
      <c r="AS191" s="193"/>
      <c r="AT191" s="193"/>
      <c r="AU191" s="195"/>
      <c r="AV191" s="193"/>
      <c r="AW191" s="193"/>
      <c r="AX191" s="193"/>
      <c r="AY191" s="193"/>
      <c r="AZ191" s="194"/>
      <c r="BA191" s="196"/>
      <c r="BB191" s="193"/>
      <c r="BC191" s="193"/>
      <c r="BD191" s="195"/>
      <c r="BE191" s="195"/>
      <c r="BF191" s="193"/>
      <c r="BG191" s="195"/>
      <c r="BH191" s="195"/>
      <c r="BI191" s="193"/>
      <c r="BJ191" s="195"/>
      <c r="BK191" s="193"/>
      <c r="BL191" s="193"/>
      <c r="BM191" s="194"/>
      <c r="BN191" s="193"/>
      <c r="BO191" s="193"/>
      <c r="BP191" s="193"/>
      <c r="BQ191" s="193"/>
      <c r="BR191" s="193"/>
      <c r="BS191" s="193"/>
      <c r="BT191" s="193"/>
      <c r="BU191" s="193"/>
      <c r="BV191" s="193"/>
      <c r="BW191" s="193"/>
      <c r="BX191" s="194"/>
      <c r="BY191" s="193"/>
      <c r="BZ191" s="193"/>
      <c r="CA191" s="195"/>
      <c r="CB191" s="195"/>
      <c r="CC191" s="193"/>
      <c r="CD191" s="194"/>
      <c r="CE191" s="193"/>
      <c r="CF191" s="193"/>
      <c r="CG191" s="195"/>
      <c r="CH191" s="195"/>
      <c r="CI191" s="193"/>
      <c r="CJ191" s="194"/>
      <c r="CK191" s="194"/>
      <c r="CL191" s="194"/>
      <c r="CM191" s="194"/>
      <c r="CN191" s="194"/>
      <c r="CO191" s="197"/>
      <c r="CP191" s="194"/>
      <c r="CQ191" s="197"/>
      <c r="CR191" s="194"/>
      <c r="CS191" s="194"/>
      <c r="CT191" s="197"/>
      <c r="CU191" s="194"/>
      <c r="CV191" s="194"/>
      <c r="CW191" s="194"/>
      <c r="CX191" s="193"/>
      <c r="CY191" s="193"/>
      <c r="CZ191" s="193"/>
      <c r="DA191" s="193"/>
      <c r="DB191" s="193"/>
      <c r="DC191" s="194"/>
      <c r="DD191" s="193"/>
      <c r="DE191" s="193"/>
      <c r="DF191" s="193"/>
      <c r="DG191" s="193"/>
      <c r="DH191" s="193"/>
      <c r="DI191" s="194"/>
      <c r="DJ191" s="193"/>
      <c r="DK191" s="193"/>
      <c r="DL191" s="193"/>
      <c r="DM191" s="193"/>
      <c r="DN191" s="193"/>
      <c r="DO191" s="193"/>
      <c r="DP191" s="193"/>
      <c r="DQ191" s="193"/>
      <c r="DR191" s="193"/>
      <c r="DS191" s="193"/>
      <c r="DT191" s="194"/>
      <c r="DU191" s="193"/>
      <c r="DV191" s="193"/>
      <c r="DW191" s="193"/>
      <c r="DX191" s="193"/>
      <c r="DY191" s="193"/>
      <c r="DZ191" s="193"/>
      <c r="EA191" s="193"/>
      <c r="EB191" s="193"/>
      <c r="EC191" s="193"/>
      <c r="ED191" s="193"/>
      <c r="EE191" s="193"/>
      <c r="EF191" s="193"/>
      <c r="EG191" s="194"/>
      <c r="EH191" s="194"/>
      <c r="EI191" s="194"/>
      <c r="EJ191" s="194"/>
      <c r="EK191" s="194"/>
      <c r="EL191" s="194"/>
      <c r="EM191" s="194"/>
      <c r="EN191" s="194"/>
      <c r="EO191" s="194"/>
      <c r="EP191" s="194"/>
      <c r="EQ191" s="194"/>
      <c r="ER191" s="194"/>
      <c r="ES191" s="193"/>
      <c r="ET191" s="193"/>
      <c r="EU191" s="193"/>
      <c r="EV191" s="193"/>
      <c r="EW191" s="193"/>
      <c r="EX191" s="193"/>
      <c r="EY191" s="193"/>
      <c r="EZ191" s="193"/>
      <c r="FA191" s="193"/>
      <c r="FB191" s="193"/>
      <c r="FC191" s="194"/>
      <c r="FD191" s="193"/>
      <c r="FE191" s="193"/>
      <c r="FF191" s="193"/>
      <c r="FG191" s="193"/>
      <c r="FH191" s="193"/>
      <c r="FI191" s="194"/>
      <c r="FJ191" s="193"/>
      <c r="FK191" s="193"/>
      <c r="FL191" s="193"/>
      <c r="FM191" s="193"/>
      <c r="FN191" s="193"/>
      <c r="FO191" s="194"/>
      <c r="FP191" s="193"/>
      <c r="FQ191" s="193"/>
      <c r="FR191" s="193"/>
      <c r="FS191" s="193"/>
      <c r="FT191" s="193"/>
      <c r="FU191" s="194"/>
      <c r="FV191" s="193"/>
      <c r="FW191" s="193"/>
      <c r="FX191" s="193"/>
      <c r="FY191" s="193"/>
      <c r="FZ191" s="193"/>
      <c r="GA191" s="193"/>
      <c r="GB191" s="193"/>
      <c r="GC191" s="193"/>
      <c r="GD191" s="193"/>
      <c r="GE191" s="193"/>
      <c r="GF191" s="193"/>
      <c r="GG191" s="195"/>
      <c r="GH191" s="195"/>
      <c r="GI191" s="193"/>
      <c r="GJ191" s="195"/>
      <c r="GK191" s="195"/>
      <c r="GL191" s="193"/>
      <c r="GM191" s="194"/>
      <c r="GN191" s="194"/>
      <c r="GO191" s="194"/>
      <c r="GP191" s="194"/>
      <c r="GQ191" s="194"/>
      <c r="GR191" s="194"/>
      <c r="GS191" s="194"/>
      <c r="GT191" s="194"/>
      <c r="GU191" s="192"/>
      <c r="GV191" s="192"/>
      <c r="GW191" s="192"/>
      <c r="GX191" s="192"/>
      <c r="GY191" s="198"/>
      <c r="HE191" s="198"/>
      <c r="HK191" s="199"/>
      <c r="HR191" s="192"/>
      <c r="HS191" s="192"/>
      <c r="HT191" s="192"/>
      <c r="HU191" s="192"/>
      <c r="HV191" s="192"/>
      <c r="HW191" s="192"/>
      <c r="HX191" s="192"/>
      <c r="HY191" s="192"/>
      <c r="HZ191" s="192"/>
      <c r="IA191" s="192"/>
      <c r="IB191" s="192"/>
      <c r="IC191" s="192"/>
      <c r="ID191" s="192"/>
      <c r="IE191" s="192"/>
      <c r="IF191" s="192"/>
      <c r="IG191" s="192"/>
      <c r="IH191" s="192"/>
      <c r="II191" s="192"/>
      <c r="IJ191" s="192"/>
      <c r="IK191" s="192"/>
      <c r="IL191" s="192"/>
      <c r="IM191" s="192"/>
      <c r="IN191" s="192"/>
      <c r="IO191" s="192"/>
      <c r="IP191" s="192"/>
      <c r="IQ191" s="192"/>
      <c r="IR191" s="192"/>
      <c r="IS191" s="192"/>
      <c r="IT191" s="192"/>
      <c r="IU191" s="192"/>
      <c r="IV191" s="192"/>
      <c r="IW191" s="192"/>
      <c r="IX191" s="192"/>
      <c r="IY191" s="192"/>
      <c r="IZ191" s="192"/>
      <c r="JA191" s="192"/>
      <c r="JB191" s="192"/>
      <c r="JC191" s="192"/>
      <c r="JD191" s="192"/>
      <c r="JE191" s="192"/>
      <c r="JF191" s="192"/>
      <c r="JG191" s="192"/>
      <c r="JH191" s="192"/>
      <c r="JI191" s="192"/>
      <c r="JJ191" s="192"/>
      <c r="JK191" s="192"/>
      <c r="JL191" s="192"/>
      <c r="JM191" s="192"/>
      <c r="JN191" s="192"/>
      <c r="JO191" s="192"/>
      <c r="JP191" s="192"/>
      <c r="JQ191" s="192"/>
      <c r="JR191" s="192"/>
      <c r="JS191" s="192"/>
      <c r="JT191" s="192"/>
      <c r="JU191" s="192"/>
      <c r="JV191" s="192"/>
      <c r="JW191" s="192"/>
      <c r="JX191" s="192"/>
      <c r="JY191" s="192"/>
      <c r="JZ191" s="192"/>
      <c r="KA191" s="192"/>
      <c r="KB191" s="192"/>
      <c r="KC191" s="192"/>
      <c r="KD191" s="192"/>
      <c r="KE191" s="192"/>
      <c r="KF191" s="192"/>
      <c r="KG191" s="192"/>
      <c r="KH191" s="192"/>
      <c r="KI191" s="192"/>
      <c r="KJ191" s="192"/>
      <c r="KK191" s="192"/>
      <c r="KL191" s="192"/>
      <c r="KM191" s="192"/>
      <c r="KN191" s="192"/>
      <c r="KO191" s="192"/>
      <c r="KP191" s="192"/>
      <c r="KQ191" s="192"/>
      <c r="KR191" s="192"/>
      <c r="KS191" s="192"/>
      <c r="KT191" s="192"/>
      <c r="KU191" s="192"/>
      <c r="KV191" s="192"/>
      <c r="KW191" s="192"/>
      <c r="KX191" s="192"/>
      <c r="KY191" s="192"/>
      <c r="KZ191" s="192"/>
      <c r="LA191" s="192"/>
      <c r="LB191" s="192"/>
      <c r="LC191" s="192"/>
      <c r="LD191" s="192"/>
      <c r="LE191" s="192"/>
      <c r="LF191" s="192"/>
      <c r="LG191" s="192"/>
      <c r="LH191" s="192"/>
      <c r="LI191" s="192"/>
      <c r="LJ191" s="192"/>
      <c r="LK191" s="192"/>
      <c r="LL191" s="192"/>
      <c r="LM191" s="192"/>
      <c r="LN191" s="192"/>
      <c r="LO191" s="192"/>
      <c r="LP191" s="192"/>
      <c r="LQ191" s="192"/>
      <c r="LR191" s="192"/>
      <c r="LS191" s="192"/>
      <c r="LT191" s="192"/>
      <c r="LU191" s="192"/>
      <c r="LV191" s="192"/>
      <c r="LW191" s="192"/>
      <c r="LX191" s="192"/>
      <c r="LY191" s="192"/>
      <c r="LZ191" s="192"/>
      <c r="MA191" s="192"/>
      <c r="MB191" s="192"/>
      <c r="MC191" s="192"/>
      <c r="MD191" s="192"/>
      <c r="ME191" s="192"/>
      <c r="MF191" s="192"/>
      <c r="MG191" s="192"/>
      <c r="MH191" s="192"/>
      <c r="MI191" s="192"/>
      <c r="MJ191" s="192"/>
      <c r="MK191" s="192"/>
      <c r="ML191" s="192"/>
      <c r="MM191" s="192"/>
      <c r="MN191" s="192"/>
      <c r="MO191" s="192"/>
      <c r="MP191" s="191"/>
      <c r="MQ191" s="191"/>
      <c r="MR191" s="191"/>
      <c r="MS191" s="191"/>
      <c r="MT191" s="191"/>
      <c r="MU191" s="191"/>
      <c r="MV191" s="191"/>
      <c r="MW191" s="191"/>
      <c r="MX191" s="191"/>
      <c r="MY191" s="272"/>
      <c r="MZ191" s="191"/>
      <c r="NA191" s="191"/>
      <c r="NB191" s="200"/>
      <c r="NC191" s="200"/>
      <c r="ND191" s="200"/>
      <c r="NE191" s="200"/>
      <c r="NF191" s="201"/>
      <c r="NG191" s="201"/>
      <c r="NH191" s="201"/>
      <c r="NI191" s="201"/>
      <c r="NJ191" s="201"/>
      <c r="NK191" s="201"/>
      <c r="NL191" s="201"/>
      <c r="NM191" s="201"/>
      <c r="OD191" s="202"/>
      <c r="OE191" s="202"/>
      <c r="OF191" s="202"/>
      <c r="OG191" s="202"/>
      <c r="OH191" s="202"/>
      <c r="OI191" s="202"/>
      <c r="OJ191" s="196"/>
      <c r="OK191" s="194"/>
      <c r="OL191" s="193"/>
      <c r="OM191" s="328"/>
      <c r="ON191" s="194"/>
      <c r="OO191" s="192"/>
      <c r="OP191" s="289"/>
      <c r="OQ191" s="192"/>
      <c r="OR191" s="261"/>
      <c r="OS191" s="196"/>
      <c r="OT191" s="194"/>
      <c r="OU191" s="193"/>
      <c r="OV191" s="328"/>
      <c r="OW191" s="194"/>
      <c r="OX191" s="192"/>
      <c r="OY191" s="192"/>
      <c r="OZ191" s="192"/>
      <c r="PA191" s="261"/>
      <c r="PB191" s="192"/>
      <c r="PC191" s="305"/>
      <c r="PD191" s="265"/>
      <c r="PE191" s="192"/>
      <c r="PF191" s="192"/>
      <c r="PG191" s="192"/>
      <c r="PH191" s="192"/>
      <c r="PI191" s="294"/>
      <c r="PJ191" s="294"/>
      <c r="PK191" s="192"/>
      <c r="PL191" s="192"/>
      <c r="PM191" s="192"/>
      <c r="PN191" s="192"/>
      <c r="PO191" s="192"/>
      <c r="PP191" s="192"/>
      <c r="PQ191" s="192"/>
      <c r="PR191" s="192"/>
      <c r="PS191" s="192"/>
      <c r="PT191" s="192"/>
      <c r="PU191" s="192"/>
      <c r="PV191" s="300"/>
      <c r="QA191" s="193"/>
      <c r="QB191" s="192"/>
      <c r="QC191" s="192"/>
      <c r="QD191" s="192"/>
      <c r="QF191" s="193"/>
      <c r="QH191" s="193"/>
      <c r="QU191" s="192"/>
    </row>
    <row r="192" spans="1:463" s="22" customFormat="1" x14ac:dyDescent="0.3">
      <c r="A192" s="455"/>
      <c r="D192" s="192"/>
      <c r="E192" s="192"/>
      <c r="F192" s="192"/>
      <c r="G192" s="265"/>
      <c r="H192" s="192"/>
      <c r="I192" s="192"/>
      <c r="J192" s="192"/>
      <c r="K192" s="192"/>
      <c r="L192" s="192"/>
      <c r="M192" s="192"/>
      <c r="AD192" s="193"/>
      <c r="AE192" s="193"/>
      <c r="AF192" s="193"/>
      <c r="AG192" s="193"/>
      <c r="AH192" s="193"/>
      <c r="AI192" s="193"/>
      <c r="AJ192" s="193"/>
      <c r="AK192" s="193"/>
      <c r="AL192" s="193"/>
      <c r="AM192" s="193"/>
      <c r="AN192" s="194"/>
      <c r="AO192" s="193"/>
      <c r="AP192" s="193"/>
      <c r="AQ192" s="193"/>
      <c r="AR192" s="193"/>
      <c r="AS192" s="193"/>
      <c r="AT192" s="193"/>
      <c r="AU192" s="195"/>
      <c r="AV192" s="193"/>
      <c r="AW192" s="193"/>
      <c r="AX192" s="193"/>
      <c r="AY192" s="193"/>
      <c r="AZ192" s="194"/>
      <c r="BA192" s="196"/>
      <c r="BB192" s="193"/>
      <c r="BC192" s="193"/>
      <c r="BD192" s="195"/>
      <c r="BE192" s="195"/>
      <c r="BF192" s="193"/>
      <c r="BG192" s="195"/>
      <c r="BH192" s="195"/>
      <c r="BI192" s="193"/>
      <c r="BJ192" s="195"/>
      <c r="BK192" s="193"/>
      <c r="BL192" s="193"/>
      <c r="BM192" s="194"/>
      <c r="BN192" s="193"/>
      <c r="BO192" s="193"/>
      <c r="BP192" s="193"/>
      <c r="BQ192" s="193"/>
      <c r="BR192" s="193"/>
      <c r="BS192" s="193"/>
      <c r="BT192" s="193"/>
      <c r="BU192" s="193"/>
      <c r="BV192" s="193"/>
      <c r="BW192" s="193"/>
      <c r="BX192" s="194"/>
      <c r="BY192" s="193"/>
      <c r="BZ192" s="193"/>
      <c r="CA192" s="195"/>
      <c r="CB192" s="195"/>
      <c r="CC192" s="193"/>
      <c r="CD192" s="194"/>
      <c r="CE192" s="193"/>
      <c r="CF192" s="193"/>
      <c r="CG192" s="195"/>
      <c r="CH192" s="195"/>
      <c r="CI192" s="193"/>
      <c r="CJ192" s="194"/>
      <c r="CK192" s="194"/>
      <c r="CL192" s="194"/>
      <c r="CM192" s="194"/>
      <c r="CN192" s="194"/>
      <c r="CO192" s="197"/>
      <c r="CP192" s="194"/>
      <c r="CQ192" s="197"/>
      <c r="CR192" s="194"/>
      <c r="CS192" s="194"/>
      <c r="CT192" s="197"/>
      <c r="CU192" s="194"/>
      <c r="CV192" s="194"/>
      <c r="CW192" s="194"/>
      <c r="CX192" s="193"/>
      <c r="CY192" s="193"/>
      <c r="CZ192" s="193"/>
      <c r="DA192" s="193"/>
      <c r="DB192" s="193"/>
      <c r="DC192" s="194"/>
      <c r="DD192" s="193"/>
      <c r="DE192" s="193"/>
      <c r="DF192" s="193"/>
      <c r="DG192" s="193"/>
      <c r="DH192" s="193"/>
      <c r="DI192" s="194"/>
      <c r="DJ192" s="193"/>
      <c r="DK192" s="193"/>
      <c r="DL192" s="193"/>
      <c r="DM192" s="193"/>
      <c r="DN192" s="193"/>
      <c r="DO192" s="193"/>
      <c r="DP192" s="193"/>
      <c r="DQ192" s="193"/>
      <c r="DR192" s="193"/>
      <c r="DS192" s="193"/>
      <c r="DT192" s="194"/>
      <c r="DU192" s="193"/>
      <c r="DV192" s="193"/>
      <c r="DW192" s="193"/>
      <c r="DX192" s="193"/>
      <c r="DY192" s="193"/>
      <c r="DZ192" s="193"/>
      <c r="EA192" s="193"/>
      <c r="EB192" s="193"/>
      <c r="EC192" s="193"/>
      <c r="ED192" s="193"/>
      <c r="EE192" s="193"/>
      <c r="EF192" s="193"/>
      <c r="EG192" s="194"/>
      <c r="EH192" s="194"/>
      <c r="EI192" s="194"/>
      <c r="EJ192" s="194"/>
      <c r="EK192" s="194"/>
      <c r="EL192" s="194"/>
      <c r="EM192" s="194"/>
      <c r="EN192" s="194"/>
      <c r="EO192" s="194"/>
      <c r="EP192" s="194"/>
      <c r="EQ192" s="194"/>
      <c r="ER192" s="194"/>
      <c r="ES192" s="193"/>
      <c r="ET192" s="193"/>
      <c r="EU192" s="193"/>
      <c r="EV192" s="193"/>
      <c r="EW192" s="193"/>
      <c r="EX192" s="193"/>
      <c r="EY192" s="193"/>
      <c r="EZ192" s="193"/>
      <c r="FA192" s="193"/>
      <c r="FB192" s="193"/>
      <c r="FC192" s="194"/>
      <c r="FD192" s="193"/>
      <c r="FE192" s="193"/>
      <c r="FF192" s="193"/>
      <c r="FG192" s="193"/>
      <c r="FH192" s="193"/>
      <c r="FI192" s="194"/>
      <c r="FJ192" s="193"/>
      <c r="FK192" s="193"/>
      <c r="FL192" s="193"/>
      <c r="FM192" s="193"/>
      <c r="FN192" s="193"/>
      <c r="FO192" s="194"/>
      <c r="FP192" s="193"/>
      <c r="FQ192" s="193"/>
      <c r="FR192" s="193"/>
      <c r="FS192" s="193"/>
      <c r="FT192" s="193"/>
      <c r="FU192" s="194"/>
      <c r="FV192" s="193"/>
      <c r="FW192" s="193"/>
      <c r="FX192" s="193"/>
      <c r="FY192" s="193"/>
      <c r="FZ192" s="193"/>
      <c r="GA192" s="193"/>
      <c r="GB192" s="193"/>
      <c r="GC192" s="193"/>
      <c r="GD192" s="193"/>
      <c r="GE192" s="193"/>
      <c r="GF192" s="193"/>
      <c r="GG192" s="195"/>
      <c r="GH192" s="195"/>
      <c r="GI192" s="193"/>
      <c r="GJ192" s="195"/>
      <c r="GK192" s="195"/>
      <c r="GL192" s="193"/>
      <c r="GM192" s="194"/>
      <c r="GN192" s="194"/>
      <c r="GO192" s="194"/>
      <c r="GP192" s="194"/>
      <c r="GQ192" s="194"/>
      <c r="GR192" s="194"/>
      <c r="GS192" s="194"/>
      <c r="GT192" s="194"/>
      <c r="GU192" s="192"/>
      <c r="GV192" s="192"/>
      <c r="GW192" s="192"/>
      <c r="GX192" s="192"/>
      <c r="GY192" s="198"/>
      <c r="HE192" s="198"/>
      <c r="HK192" s="199"/>
      <c r="HR192" s="192"/>
      <c r="HS192" s="192"/>
      <c r="HT192" s="192"/>
      <c r="HU192" s="192"/>
      <c r="HV192" s="192"/>
      <c r="HW192" s="192"/>
      <c r="HX192" s="192"/>
      <c r="HY192" s="192"/>
      <c r="HZ192" s="192"/>
      <c r="IA192" s="192"/>
      <c r="IB192" s="192"/>
      <c r="IC192" s="192"/>
      <c r="ID192" s="192"/>
      <c r="IE192" s="192"/>
      <c r="IF192" s="192"/>
      <c r="IG192" s="192"/>
      <c r="IH192" s="192"/>
      <c r="II192" s="192"/>
      <c r="IJ192" s="192"/>
      <c r="IK192" s="192"/>
      <c r="IL192" s="192"/>
      <c r="IM192" s="192"/>
      <c r="IN192" s="192"/>
      <c r="IO192" s="192"/>
      <c r="IP192" s="192"/>
      <c r="IQ192" s="192"/>
      <c r="IR192" s="192"/>
      <c r="IS192" s="192"/>
      <c r="IT192" s="192"/>
      <c r="IU192" s="192"/>
      <c r="IV192" s="192"/>
      <c r="IW192" s="192"/>
      <c r="IX192" s="192"/>
      <c r="IY192" s="192"/>
      <c r="IZ192" s="192"/>
      <c r="JA192" s="192"/>
      <c r="JB192" s="192"/>
      <c r="JC192" s="192"/>
      <c r="JD192" s="192"/>
      <c r="JE192" s="192"/>
      <c r="JF192" s="192"/>
      <c r="JG192" s="192"/>
      <c r="JH192" s="192"/>
      <c r="JI192" s="192"/>
      <c r="JJ192" s="192"/>
      <c r="JK192" s="192"/>
      <c r="JL192" s="192"/>
      <c r="JM192" s="192"/>
      <c r="JN192" s="192"/>
      <c r="JO192" s="192"/>
      <c r="JP192" s="192"/>
      <c r="JQ192" s="192"/>
      <c r="JR192" s="192"/>
      <c r="JS192" s="192"/>
      <c r="JT192" s="192"/>
      <c r="JU192" s="192"/>
      <c r="JV192" s="192"/>
      <c r="JW192" s="192"/>
      <c r="JX192" s="192"/>
      <c r="JY192" s="192"/>
      <c r="JZ192" s="192"/>
      <c r="KA192" s="192"/>
      <c r="KB192" s="192"/>
      <c r="KC192" s="192"/>
      <c r="KD192" s="192"/>
      <c r="KE192" s="192"/>
      <c r="KF192" s="192"/>
      <c r="KG192" s="192"/>
      <c r="KH192" s="192"/>
      <c r="KI192" s="192"/>
      <c r="KJ192" s="192"/>
      <c r="KK192" s="192"/>
      <c r="KL192" s="192"/>
      <c r="KM192" s="192"/>
      <c r="KN192" s="192"/>
      <c r="KO192" s="192"/>
      <c r="KP192" s="192"/>
      <c r="KQ192" s="192"/>
      <c r="KR192" s="192"/>
      <c r="KS192" s="192"/>
      <c r="KT192" s="192"/>
      <c r="KU192" s="192"/>
      <c r="KV192" s="192"/>
      <c r="KW192" s="192"/>
      <c r="KX192" s="192"/>
      <c r="KY192" s="192"/>
      <c r="KZ192" s="192"/>
      <c r="LA192" s="192"/>
      <c r="LB192" s="192"/>
      <c r="LC192" s="192"/>
      <c r="LD192" s="192"/>
      <c r="LE192" s="192"/>
      <c r="LF192" s="192"/>
      <c r="LG192" s="192"/>
      <c r="LH192" s="192"/>
      <c r="LI192" s="192"/>
      <c r="LJ192" s="192"/>
      <c r="LK192" s="192"/>
      <c r="LL192" s="192"/>
      <c r="LM192" s="192"/>
      <c r="LN192" s="192"/>
      <c r="LO192" s="192"/>
      <c r="LP192" s="192"/>
      <c r="LQ192" s="192"/>
      <c r="LR192" s="192"/>
      <c r="LS192" s="192"/>
      <c r="LT192" s="192"/>
      <c r="LU192" s="192"/>
      <c r="LV192" s="192"/>
      <c r="LW192" s="192"/>
      <c r="LX192" s="192"/>
      <c r="LY192" s="192"/>
      <c r="LZ192" s="192"/>
      <c r="MA192" s="192"/>
      <c r="MB192" s="192"/>
      <c r="MC192" s="192"/>
      <c r="MD192" s="192"/>
      <c r="ME192" s="192"/>
      <c r="MF192" s="192"/>
      <c r="MG192" s="192"/>
      <c r="MH192" s="192"/>
      <c r="MI192" s="192"/>
      <c r="MJ192" s="192"/>
      <c r="MK192" s="192"/>
      <c r="ML192" s="192"/>
      <c r="MM192" s="192"/>
      <c r="MN192" s="192"/>
      <c r="MO192" s="192"/>
      <c r="MP192" s="191"/>
      <c r="MQ192" s="191"/>
      <c r="MR192" s="191"/>
      <c r="MS192" s="191"/>
      <c r="MT192" s="191"/>
      <c r="MU192" s="191"/>
      <c r="MV192" s="191"/>
      <c r="MW192" s="191"/>
      <c r="MX192" s="191"/>
      <c r="MY192" s="272"/>
      <c r="MZ192" s="191"/>
      <c r="NA192" s="191"/>
      <c r="NB192" s="200"/>
      <c r="NC192" s="200"/>
      <c r="ND192" s="200"/>
      <c r="NE192" s="200"/>
      <c r="NF192" s="201"/>
      <c r="NG192" s="201"/>
      <c r="NH192" s="201"/>
      <c r="NI192" s="201"/>
      <c r="NJ192" s="201"/>
      <c r="NK192" s="201"/>
      <c r="NL192" s="201"/>
      <c r="NM192" s="201"/>
      <c r="OD192" s="202"/>
      <c r="OE192" s="202"/>
      <c r="OF192" s="202"/>
      <c r="OG192" s="202"/>
      <c r="OH192" s="202"/>
      <c r="OI192" s="202"/>
      <c r="OJ192" s="196"/>
      <c r="OK192" s="194"/>
      <c r="OL192" s="193"/>
      <c r="OM192" s="328"/>
      <c r="ON192" s="194"/>
      <c r="OO192" s="192"/>
      <c r="OP192" s="289"/>
      <c r="OQ192" s="192"/>
      <c r="OR192" s="261"/>
      <c r="OS192" s="196"/>
      <c r="OT192" s="194"/>
      <c r="OU192" s="193"/>
      <c r="OV192" s="328"/>
      <c r="OW192" s="194"/>
      <c r="OX192" s="192"/>
      <c r="OY192" s="192"/>
      <c r="OZ192" s="192"/>
      <c r="PA192" s="261"/>
      <c r="PB192" s="192"/>
      <c r="PC192" s="305"/>
      <c r="PD192" s="265"/>
      <c r="PE192" s="192"/>
      <c r="PF192" s="192"/>
      <c r="PG192" s="192"/>
      <c r="PH192" s="192"/>
      <c r="PI192" s="294"/>
      <c r="PJ192" s="294"/>
      <c r="PK192" s="192"/>
      <c r="PL192" s="192"/>
      <c r="PM192" s="192"/>
      <c r="PN192" s="192"/>
      <c r="PO192" s="192"/>
      <c r="PP192" s="192"/>
      <c r="PQ192" s="192"/>
      <c r="PR192" s="192"/>
      <c r="PS192" s="192"/>
      <c r="PT192" s="192"/>
      <c r="PU192" s="192"/>
      <c r="PV192" s="300"/>
      <c r="QA192" s="193"/>
      <c r="QB192" s="192"/>
      <c r="QC192" s="192"/>
      <c r="QD192" s="192"/>
      <c r="QF192" s="193"/>
      <c r="QH192" s="193"/>
      <c r="QU192" s="192"/>
    </row>
    <row r="193" spans="1:463" s="22" customFormat="1" x14ac:dyDescent="0.3">
      <c r="A193" s="455"/>
      <c r="D193" s="192"/>
      <c r="E193" s="192"/>
      <c r="F193" s="192"/>
      <c r="G193" s="265"/>
      <c r="H193" s="192"/>
      <c r="I193" s="192"/>
      <c r="J193" s="192"/>
      <c r="K193" s="192"/>
      <c r="L193" s="192"/>
      <c r="M193" s="192"/>
      <c r="AD193" s="193"/>
      <c r="AE193" s="193"/>
      <c r="AF193" s="193"/>
      <c r="AG193" s="193"/>
      <c r="AH193" s="193"/>
      <c r="AI193" s="193"/>
      <c r="AJ193" s="193"/>
      <c r="AK193" s="193"/>
      <c r="AL193" s="193"/>
      <c r="AM193" s="193"/>
      <c r="AN193" s="194"/>
      <c r="AO193" s="193"/>
      <c r="AP193" s="193"/>
      <c r="AQ193" s="193"/>
      <c r="AR193" s="193"/>
      <c r="AS193" s="193"/>
      <c r="AT193" s="193"/>
      <c r="AU193" s="195"/>
      <c r="AV193" s="193"/>
      <c r="AW193" s="193"/>
      <c r="AX193" s="193"/>
      <c r="AY193" s="193"/>
      <c r="AZ193" s="194"/>
      <c r="BA193" s="196"/>
      <c r="BB193" s="193"/>
      <c r="BC193" s="193"/>
      <c r="BD193" s="195"/>
      <c r="BE193" s="195"/>
      <c r="BF193" s="193"/>
      <c r="BG193" s="195"/>
      <c r="BH193" s="195"/>
      <c r="BI193" s="193"/>
      <c r="BJ193" s="195"/>
      <c r="BK193" s="193"/>
      <c r="BL193" s="193"/>
      <c r="BM193" s="194"/>
      <c r="BN193" s="193"/>
      <c r="BO193" s="193"/>
      <c r="BP193" s="193"/>
      <c r="BQ193" s="193"/>
      <c r="BR193" s="193"/>
      <c r="BS193" s="193"/>
      <c r="BT193" s="193"/>
      <c r="BU193" s="193"/>
      <c r="BV193" s="193"/>
      <c r="BW193" s="193"/>
      <c r="BX193" s="194"/>
      <c r="BY193" s="193"/>
      <c r="BZ193" s="193"/>
      <c r="CA193" s="195"/>
      <c r="CB193" s="195"/>
      <c r="CC193" s="193"/>
      <c r="CD193" s="194"/>
      <c r="CE193" s="193"/>
      <c r="CF193" s="193"/>
      <c r="CG193" s="195"/>
      <c r="CH193" s="195"/>
      <c r="CI193" s="193"/>
      <c r="CJ193" s="194"/>
      <c r="CK193" s="194"/>
      <c r="CL193" s="194"/>
      <c r="CM193" s="194"/>
      <c r="CN193" s="194"/>
      <c r="CO193" s="197"/>
      <c r="CP193" s="194"/>
      <c r="CQ193" s="197"/>
      <c r="CR193" s="194"/>
      <c r="CS193" s="194"/>
      <c r="CT193" s="197"/>
      <c r="CU193" s="194"/>
      <c r="CV193" s="194"/>
      <c r="CW193" s="194"/>
      <c r="CX193" s="193"/>
      <c r="CY193" s="193"/>
      <c r="CZ193" s="193"/>
      <c r="DA193" s="193"/>
      <c r="DB193" s="193"/>
      <c r="DC193" s="194"/>
      <c r="DD193" s="193"/>
      <c r="DE193" s="193"/>
      <c r="DF193" s="193"/>
      <c r="DG193" s="193"/>
      <c r="DH193" s="193"/>
      <c r="DI193" s="194"/>
      <c r="DJ193" s="193"/>
      <c r="DK193" s="193"/>
      <c r="DL193" s="193"/>
      <c r="DM193" s="193"/>
      <c r="DN193" s="193"/>
      <c r="DO193" s="193"/>
      <c r="DP193" s="193"/>
      <c r="DQ193" s="193"/>
      <c r="DR193" s="193"/>
      <c r="DS193" s="193"/>
      <c r="DT193" s="194"/>
      <c r="DU193" s="193"/>
      <c r="DV193" s="193"/>
      <c r="DW193" s="193"/>
      <c r="DX193" s="193"/>
      <c r="DY193" s="193"/>
      <c r="DZ193" s="193"/>
      <c r="EA193" s="193"/>
      <c r="EB193" s="193"/>
      <c r="EC193" s="193"/>
      <c r="ED193" s="193"/>
      <c r="EE193" s="193"/>
      <c r="EF193" s="193"/>
      <c r="EG193" s="194"/>
      <c r="EH193" s="194"/>
      <c r="EI193" s="194"/>
      <c r="EJ193" s="194"/>
      <c r="EK193" s="194"/>
      <c r="EL193" s="194"/>
      <c r="EM193" s="194"/>
      <c r="EN193" s="194"/>
      <c r="EO193" s="194"/>
      <c r="EP193" s="194"/>
      <c r="EQ193" s="194"/>
      <c r="ER193" s="194"/>
      <c r="ES193" s="193"/>
      <c r="ET193" s="193"/>
      <c r="EU193" s="193"/>
      <c r="EV193" s="193"/>
      <c r="EW193" s="193"/>
      <c r="EX193" s="193"/>
      <c r="EY193" s="193"/>
      <c r="EZ193" s="193"/>
      <c r="FA193" s="193"/>
      <c r="FB193" s="193"/>
      <c r="FC193" s="194"/>
      <c r="FD193" s="193"/>
      <c r="FE193" s="193"/>
      <c r="FF193" s="193"/>
      <c r="FG193" s="193"/>
      <c r="FH193" s="193"/>
      <c r="FI193" s="194"/>
      <c r="FJ193" s="193"/>
      <c r="FK193" s="193"/>
      <c r="FL193" s="193"/>
      <c r="FM193" s="193"/>
      <c r="FN193" s="193"/>
      <c r="FO193" s="194"/>
      <c r="FP193" s="193"/>
      <c r="FQ193" s="193"/>
      <c r="FR193" s="193"/>
      <c r="FS193" s="193"/>
      <c r="FT193" s="193"/>
      <c r="FU193" s="194"/>
      <c r="FV193" s="193"/>
      <c r="FW193" s="193"/>
      <c r="FX193" s="193"/>
      <c r="FY193" s="193"/>
      <c r="FZ193" s="193"/>
      <c r="GA193" s="193"/>
      <c r="GB193" s="193"/>
      <c r="GC193" s="193"/>
      <c r="GD193" s="193"/>
      <c r="GE193" s="193"/>
      <c r="GF193" s="193"/>
      <c r="GG193" s="195"/>
      <c r="GH193" s="195"/>
      <c r="GI193" s="193"/>
      <c r="GJ193" s="195"/>
      <c r="GK193" s="195"/>
      <c r="GL193" s="193"/>
      <c r="GM193" s="194"/>
      <c r="GN193" s="194"/>
      <c r="GO193" s="194"/>
      <c r="GP193" s="194"/>
      <c r="GQ193" s="194"/>
      <c r="GR193" s="194"/>
      <c r="GS193" s="194"/>
      <c r="GT193" s="194"/>
      <c r="GU193" s="192"/>
      <c r="GV193" s="192"/>
      <c r="GW193" s="192"/>
      <c r="GX193" s="192"/>
      <c r="GY193" s="198"/>
      <c r="HE193" s="198"/>
      <c r="HK193" s="199"/>
      <c r="HR193" s="192"/>
      <c r="HS193" s="192"/>
      <c r="HT193" s="192"/>
      <c r="HU193" s="192"/>
      <c r="HV193" s="192"/>
      <c r="HW193" s="192"/>
      <c r="HX193" s="192"/>
      <c r="HY193" s="192"/>
      <c r="HZ193" s="192"/>
      <c r="IA193" s="192"/>
      <c r="IB193" s="192"/>
      <c r="IC193" s="192"/>
      <c r="ID193" s="192"/>
      <c r="IE193" s="192"/>
      <c r="IF193" s="192"/>
      <c r="IG193" s="192"/>
      <c r="IH193" s="192"/>
      <c r="II193" s="192"/>
      <c r="IJ193" s="192"/>
      <c r="IK193" s="192"/>
      <c r="IL193" s="192"/>
      <c r="IM193" s="192"/>
      <c r="IN193" s="192"/>
      <c r="IO193" s="192"/>
      <c r="IP193" s="192"/>
      <c r="IQ193" s="192"/>
      <c r="IR193" s="192"/>
      <c r="IS193" s="192"/>
      <c r="IT193" s="192"/>
      <c r="IU193" s="192"/>
      <c r="IV193" s="192"/>
      <c r="IW193" s="192"/>
      <c r="IX193" s="192"/>
      <c r="IY193" s="192"/>
      <c r="IZ193" s="192"/>
      <c r="JA193" s="192"/>
      <c r="JB193" s="192"/>
      <c r="JC193" s="192"/>
      <c r="JD193" s="192"/>
      <c r="JE193" s="192"/>
      <c r="JF193" s="192"/>
      <c r="JG193" s="192"/>
      <c r="JH193" s="192"/>
      <c r="JI193" s="192"/>
      <c r="JJ193" s="192"/>
      <c r="JK193" s="192"/>
      <c r="JL193" s="192"/>
      <c r="JM193" s="192"/>
      <c r="JN193" s="192"/>
      <c r="JO193" s="192"/>
      <c r="JP193" s="192"/>
      <c r="JQ193" s="192"/>
      <c r="JR193" s="192"/>
      <c r="JS193" s="192"/>
      <c r="JT193" s="192"/>
      <c r="JU193" s="192"/>
      <c r="JV193" s="192"/>
      <c r="JW193" s="192"/>
      <c r="JX193" s="192"/>
      <c r="JY193" s="192"/>
      <c r="JZ193" s="192"/>
      <c r="KA193" s="192"/>
      <c r="KB193" s="192"/>
      <c r="KC193" s="192"/>
      <c r="KD193" s="192"/>
      <c r="KE193" s="192"/>
      <c r="KF193" s="192"/>
      <c r="KG193" s="192"/>
      <c r="KH193" s="192"/>
      <c r="KI193" s="192"/>
      <c r="KJ193" s="192"/>
      <c r="KK193" s="192"/>
      <c r="KL193" s="192"/>
      <c r="KM193" s="192"/>
      <c r="KN193" s="192"/>
      <c r="KO193" s="192"/>
      <c r="KP193" s="192"/>
      <c r="KQ193" s="192"/>
      <c r="KR193" s="192"/>
      <c r="KS193" s="192"/>
      <c r="KT193" s="192"/>
      <c r="KU193" s="192"/>
      <c r="KV193" s="192"/>
      <c r="KW193" s="192"/>
      <c r="KX193" s="192"/>
      <c r="KY193" s="192"/>
      <c r="KZ193" s="192"/>
      <c r="LA193" s="192"/>
      <c r="LB193" s="192"/>
      <c r="LC193" s="192"/>
      <c r="LD193" s="192"/>
      <c r="LE193" s="192"/>
      <c r="LF193" s="192"/>
      <c r="LG193" s="192"/>
      <c r="LH193" s="192"/>
      <c r="LI193" s="192"/>
      <c r="LJ193" s="192"/>
      <c r="LK193" s="192"/>
      <c r="LL193" s="192"/>
      <c r="LM193" s="192"/>
      <c r="LN193" s="192"/>
      <c r="LO193" s="192"/>
      <c r="LP193" s="192"/>
      <c r="LQ193" s="192"/>
      <c r="LR193" s="192"/>
      <c r="LS193" s="192"/>
      <c r="LT193" s="192"/>
      <c r="LU193" s="192"/>
      <c r="LV193" s="192"/>
      <c r="LW193" s="192"/>
      <c r="LX193" s="192"/>
      <c r="LY193" s="192"/>
      <c r="LZ193" s="192"/>
      <c r="MA193" s="192"/>
      <c r="MB193" s="192"/>
      <c r="MC193" s="192"/>
      <c r="MD193" s="192"/>
      <c r="ME193" s="192"/>
      <c r="MF193" s="192"/>
      <c r="MG193" s="192"/>
      <c r="MH193" s="192"/>
      <c r="MI193" s="192"/>
      <c r="MJ193" s="192"/>
      <c r="MK193" s="192"/>
      <c r="ML193" s="192"/>
      <c r="MM193" s="192"/>
      <c r="MN193" s="192"/>
      <c r="MO193" s="192"/>
      <c r="MP193" s="191"/>
      <c r="MQ193" s="191"/>
      <c r="MR193" s="191"/>
      <c r="MS193" s="191"/>
      <c r="MT193" s="191"/>
      <c r="MU193" s="191"/>
      <c r="MV193" s="191"/>
      <c r="MW193" s="191"/>
      <c r="MX193" s="191"/>
      <c r="MY193" s="272"/>
      <c r="MZ193" s="191"/>
      <c r="NA193" s="191"/>
      <c r="NB193" s="200"/>
      <c r="NC193" s="200"/>
      <c r="ND193" s="200"/>
      <c r="NE193" s="200"/>
      <c r="NF193" s="201"/>
      <c r="NG193" s="201"/>
      <c r="NH193" s="201"/>
      <c r="NI193" s="201"/>
      <c r="NJ193" s="201"/>
      <c r="NK193" s="201"/>
      <c r="NL193" s="201"/>
      <c r="NM193" s="201"/>
      <c r="OD193" s="202"/>
      <c r="OE193" s="202"/>
      <c r="OF193" s="202"/>
      <c r="OG193" s="202"/>
      <c r="OH193" s="202"/>
      <c r="OI193" s="202"/>
      <c r="OJ193" s="196"/>
      <c r="OK193" s="194"/>
      <c r="OL193" s="193"/>
      <c r="OM193" s="328"/>
      <c r="ON193" s="194"/>
      <c r="OO193" s="192"/>
      <c r="OP193" s="289"/>
      <c r="OQ193" s="192"/>
      <c r="OR193" s="261"/>
      <c r="OS193" s="196"/>
      <c r="OT193" s="194"/>
      <c r="OU193" s="193"/>
      <c r="OV193" s="328"/>
      <c r="OW193" s="194"/>
      <c r="OX193" s="192"/>
      <c r="OY193" s="192"/>
      <c r="OZ193" s="192"/>
      <c r="PA193" s="261"/>
      <c r="PB193" s="192"/>
      <c r="PC193" s="305"/>
      <c r="PD193" s="265"/>
      <c r="PE193" s="192"/>
      <c r="PF193" s="192"/>
      <c r="PG193" s="192"/>
      <c r="PH193" s="192"/>
      <c r="PI193" s="294"/>
      <c r="PJ193" s="294"/>
      <c r="PK193" s="192"/>
      <c r="PL193" s="192"/>
      <c r="PM193" s="192"/>
      <c r="PN193" s="192"/>
      <c r="PO193" s="192"/>
      <c r="PP193" s="192"/>
      <c r="PQ193" s="192"/>
      <c r="PR193" s="192"/>
      <c r="PS193" s="192"/>
      <c r="PT193" s="192"/>
      <c r="PU193" s="192"/>
      <c r="PV193" s="300"/>
      <c r="QA193" s="193"/>
      <c r="QB193" s="192"/>
      <c r="QC193" s="192"/>
      <c r="QD193" s="192"/>
      <c r="QF193" s="193"/>
      <c r="QH193" s="193"/>
      <c r="QU193" s="192"/>
    </row>
    <row r="194" spans="1:463" s="22" customFormat="1" x14ac:dyDescent="0.3">
      <c r="A194" s="455"/>
      <c r="D194" s="192"/>
      <c r="E194" s="192"/>
      <c r="F194" s="192"/>
      <c r="G194" s="265"/>
      <c r="H194" s="192"/>
      <c r="I194" s="192"/>
      <c r="J194" s="192"/>
      <c r="K194" s="192"/>
      <c r="L194" s="192"/>
      <c r="M194" s="192"/>
      <c r="AD194" s="193"/>
      <c r="AE194" s="193"/>
      <c r="AF194" s="193"/>
      <c r="AG194" s="193"/>
      <c r="AH194" s="193"/>
      <c r="AI194" s="193"/>
      <c r="AJ194" s="193"/>
      <c r="AK194" s="193"/>
      <c r="AL194" s="193"/>
      <c r="AM194" s="193"/>
      <c r="AN194" s="194"/>
      <c r="AO194" s="193"/>
      <c r="AP194" s="193"/>
      <c r="AQ194" s="193"/>
      <c r="AR194" s="193"/>
      <c r="AS194" s="193"/>
      <c r="AT194" s="193"/>
      <c r="AU194" s="195"/>
      <c r="AV194" s="193"/>
      <c r="AW194" s="193"/>
      <c r="AX194" s="193"/>
      <c r="AY194" s="193"/>
      <c r="AZ194" s="194"/>
      <c r="BA194" s="196"/>
      <c r="BB194" s="193"/>
      <c r="BC194" s="193"/>
      <c r="BD194" s="195"/>
      <c r="BE194" s="195"/>
      <c r="BF194" s="193"/>
      <c r="BG194" s="195"/>
      <c r="BH194" s="195"/>
      <c r="BI194" s="193"/>
      <c r="BJ194" s="195"/>
      <c r="BK194" s="193"/>
      <c r="BL194" s="193"/>
      <c r="BM194" s="194"/>
      <c r="BN194" s="193"/>
      <c r="BO194" s="193"/>
      <c r="BP194" s="193"/>
      <c r="BQ194" s="193"/>
      <c r="BR194" s="193"/>
      <c r="BS194" s="193"/>
      <c r="BT194" s="193"/>
      <c r="BU194" s="193"/>
      <c r="BV194" s="193"/>
      <c r="BW194" s="193"/>
      <c r="BX194" s="194"/>
      <c r="BY194" s="193"/>
      <c r="BZ194" s="193"/>
      <c r="CA194" s="195"/>
      <c r="CB194" s="195"/>
      <c r="CC194" s="193"/>
      <c r="CD194" s="194"/>
      <c r="CE194" s="193"/>
      <c r="CF194" s="193"/>
      <c r="CG194" s="195"/>
      <c r="CH194" s="195"/>
      <c r="CI194" s="193"/>
      <c r="CJ194" s="194"/>
      <c r="CK194" s="194"/>
      <c r="CL194" s="194"/>
      <c r="CM194" s="194"/>
      <c r="CN194" s="194"/>
      <c r="CO194" s="197"/>
      <c r="CP194" s="194"/>
      <c r="CQ194" s="197"/>
      <c r="CR194" s="194"/>
      <c r="CS194" s="194"/>
      <c r="CT194" s="197"/>
      <c r="CU194" s="194"/>
      <c r="CV194" s="194"/>
      <c r="CW194" s="194"/>
      <c r="CX194" s="193"/>
      <c r="CY194" s="193"/>
      <c r="CZ194" s="193"/>
      <c r="DA194" s="193"/>
      <c r="DB194" s="193"/>
      <c r="DC194" s="194"/>
      <c r="DD194" s="193"/>
      <c r="DE194" s="193"/>
      <c r="DF194" s="193"/>
      <c r="DG194" s="193"/>
      <c r="DH194" s="193"/>
      <c r="DI194" s="194"/>
      <c r="DJ194" s="193"/>
      <c r="DK194" s="193"/>
      <c r="DL194" s="193"/>
      <c r="DM194" s="193"/>
      <c r="DN194" s="193"/>
      <c r="DO194" s="193"/>
      <c r="DP194" s="193"/>
      <c r="DQ194" s="193"/>
      <c r="DR194" s="193"/>
      <c r="DS194" s="193"/>
      <c r="DT194" s="194"/>
      <c r="DU194" s="193"/>
      <c r="DV194" s="193"/>
      <c r="DW194" s="193"/>
      <c r="DX194" s="193"/>
      <c r="DY194" s="193"/>
      <c r="DZ194" s="193"/>
      <c r="EA194" s="193"/>
      <c r="EB194" s="193"/>
      <c r="EC194" s="193"/>
      <c r="ED194" s="193"/>
      <c r="EE194" s="193"/>
      <c r="EF194" s="193"/>
      <c r="EG194" s="194"/>
      <c r="EH194" s="194"/>
      <c r="EI194" s="194"/>
      <c r="EJ194" s="194"/>
      <c r="EK194" s="194"/>
      <c r="EL194" s="194"/>
      <c r="EM194" s="194"/>
      <c r="EN194" s="194"/>
      <c r="EO194" s="194"/>
      <c r="EP194" s="194"/>
      <c r="EQ194" s="194"/>
      <c r="ER194" s="194"/>
      <c r="ES194" s="193"/>
      <c r="ET194" s="193"/>
      <c r="EU194" s="193"/>
      <c r="EV194" s="193"/>
      <c r="EW194" s="193"/>
      <c r="EX194" s="193"/>
      <c r="EY194" s="193"/>
      <c r="EZ194" s="193"/>
      <c r="FA194" s="193"/>
      <c r="FB194" s="193"/>
      <c r="FC194" s="194"/>
      <c r="FD194" s="193"/>
      <c r="FE194" s="193"/>
      <c r="FF194" s="193"/>
      <c r="FG194" s="193"/>
      <c r="FH194" s="193"/>
      <c r="FI194" s="194"/>
      <c r="FJ194" s="193"/>
      <c r="FK194" s="193"/>
      <c r="FL194" s="193"/>
      <c r="FM194" s="193"/>
      <c r="FN194" s="193"/>
      <c r="FO194" s="194"/>
      <c r="FP194" s="193"/>
      <c r="FQ194" s="193"/>
      <c r="FR194" s="193"/>
      <c r="FS194" s="193"/>
      <c r="FT194" s="193"/>
      <c r="FU194" s="194"/>
      <c r="FV194" s="193"/>
      <c r="FW194" s="193"/>
      <c r="FX194" s="193"/>
      <c r="FY194" s="193"/>
      <c r="FZ194" s="193"/>
      <c r="GA194" s="193"/>
      <c r="GB194" s="193"/>
      <c r="GC194" s="193"/>
      <c r="GD194" s="193"/>
      <c r="GE194" s="193"/>
      <c r="GF194" s="193"/>
      <c r="GG194" s="195"/>
      <c r="GH194" s="195"/>
      <c r="GI194" s="193"/>
      <c r="GJ194" s="195"/>
      <c r="GK194" s="195"/>
      <c r="GL194" s="193"/>
      <c r="GM194" s="194"/>
      <c r="GN194" s="194"/>
      <c r="GO194" s="194"/>
      <c r="GP194" s="194"/>
      <c r="GQ194" s="194"/>
      <c r="GR194" s="194"/>
      <c r="GS194" s="194"/>
      <c r="GT194" s="194"/>
      <c r="GU194" s="192"/>
      <c r="GV194" s="192"/>
      <c r="GW194" s="192"/>
      <c r="GX194" s="192"/>
      <c r="GY194" s="198"/>
      <c r="HE194" s="198"/>
      <c r="HK194" s="199"/>
      <c r="HR194" s="192"/>
      <c r="HS194" s="192"/>
      <c r="HT194" s="192"/>
      <c r="HU194" s="192"/>
      <c r="HV194" s="192"/>
      <c r="HW194" s="192"/>
      <c r="HX194" s="192"/>
      <c r="HY194" s="192"/>
      <c r="HZ194" s="192"/>
      <c r="IA194" s="192"/>
      <c r="IB194" s="192"/>
      <c r="IC194" s="192"/>
      <c r="ID194" s="192"/>
      <c r="IE194" s="192"/>
      <c r="IF194" s="192"/>
      <c r="IG194" s="192"/>
      <c r="IH194" s="192"/>
      <c r="II194" s="192"/>
      <c r="IJ194" s="192"/>
      <c r="IK194" s="192"/>
      <c r="IL194" s="192"/>
      <c r="IM194" s="192"/>
      <c r="IN194" s="192"/>
      <c r="IO194" s="192"/>
      <c r="IP194" s="192"/>
      <c r="IQ194" s="192"/>
      <c r="IR194" s="192"/>
      <c r="IS194" s="192"/>
      <c r="IT194" s="192"/>
      <c r="IU194" s="192"/>
      <c r="IV194" s="192"/>
      <c r="IW194" s="192"/>
      <c r="IX194" s="192"/>
      <c r="IY194" s="192"/>
      <c r="IZ194" s="192"/>
      <c r="JA194" s="192"/>
      <c r="JB194" s="192"/>
      <c r="JC194" s="192"/>
      <c r="JD194" s="192"/>
      <c r="JE194" s="192"/>
      <c r="JF194" s="192"/>
      <c r="JG194" s="192"/>
      <c r="JH194" s="192"/>
      <c r="JI194" s="192"/>
      <c r="JJ194" s="192"/>
      <c r="JK194" s="192"/>
      <c r="JL194" s="192"/>
      <c r="JM194" s="192"/>
      <c r="JN194" s="192"/>
      <c r="JO194" s="192"/>
      <c r="JP194" s="192"/>
      <c r="JQ194" s="192"/>
      <c r="JR194" s="192"/>
      <c r="JS194" s="192"/>
      <c r="JT194" s="192"/>
      <c r="JU194" s="192"/>
      <c r="JV194" s="192"/>
      <c r="JW194" s="192"/>
      <c r="JX194" s="192"/>
      <c r="JY194" s="192"/>
      <c r="JZ194" s="192"/>
      <c r="KA194" s="192"/>
      <c r="KB194" s="192"/>
      <c r="KC194" s="192"/>
      <c r="KD194" s="192"/>
      <c r="KE194" s="192"/>
      <c r="KF194" s="192"/>
      <c r="KG194" s="192"/>
      <c r="KH194" s="192"/>
      <c r="KI194" s="192"/>
      <c r="KJ194" s="192"/>
      <c r="KK194" s="192"/>
      <c r="KL194" s="192"/>
      <c r="KM194" s="192"/>
      <c r="KN194" s="192"/>
      <c r="KO194" s="192"/>
      <c r="KP194" s="192"/>
      <c r="KQ194" s="192"/>
      <c r="KR194" s="192"/>
      <c r="KS194" s="192"/>
      <c r="KT194" s="192"/>
      <c r="KU194" s="192"/>
      <c r="KV194" s="192"/>
      <c r="KW194" s="192"/>
      <c r="KX194" s="192"/>
      <c r="KY194" s="192"/>
      <c r="KZ194" s="192"/>
      <c r="LA194" s="192"/>
      <c r="LB194" s="192"/>
      <c r="LC194" s="192"/>
      <c r="LD194" s="192"/>
      <c r="LE194" s="192"/>
      <c r="LF194" s="192"/>
      <c r="LG194" s="192"/>
      <c r="LH194" s="192"/>
      <c r="LI194" s="192"/>
      <c r="LJ194" s="192"/>
      <c r="LK194" s="192"/>
      <c r="LL194" s="192"/>
      <c r="LM194" s="192"/>
      <c r="LN194" s="192"/>
      <c r="LO194" s="192"/>
      <c r="LP194" s="192"/>
      <c r="LQ194" s="192"/>
      <c r="LR194" s="192"/>
      <c r="LS194" s="192"/>
      <c r="LT194" s="192"/>
      <c r="LU194" s="192"/>
      <c r="LV194" s="192"/>
      <c r="LW194" s="192"/>
      <c r="LX194" s="192"/>
      <c r="LY194" s="192"/>
      <c r="LZ194" s="192"/>
      <c r="MA194" s="192"/>
      <c r="MB194" s="192"/>
      <c r="MC194" s="192"/>
      <c r="MD194" s="192"/>
      <c r="ME194" s="192"/>
      <c r="MF194" s="192"/>
      <c r="MG194" s="192"/>
      <c r="MH194" s="192"/>
      <c r="MI194" s="192"/>
      <c r="MJ194" s="192"/>
      <c r="MK194" s="192"/>
      <c r="ML194" s="192"/>
      <c r="MM194" s="192"/>
      <c r="MN194" s="192"/>
      <c r="MO194" s="192"/>
      <c r="MP194" s="191"/>
      <c r="MQ194" s="191"/>
      <c r="MR194" s="191"/>
      <c r="MS194" s="191"/>
      <c r="MT194" s="191"/>
      <c r="MU194" s="191"/>
      <c r="MV194" s="191"/>
      <c r="MW194" s="191"/>
      <c r="MX194" s="191"/>
      <c r="MY194" s="272"/>
      <c r="MZ194" s="191"/>
      <c r="NA194" s="191"/>
      <c r="NB194" s="200"/>
      <c r="NC194" s="200"/>
      <c r="ND194" s="200"/>
      <c r="NE194" s="200"/>
      <c r="NF194" s="201"/>
      <c r="NG194" s="201"/>
      <c r="NH194" s="201"/>
      <c r="NI194" s="201"/>
      <c r="NJ194" s="201"/>
      <c r="NK194" s="201"/>
      <c r="NL194" s="201"/>
      <c r="NM194" s="201"/>
      <c r="OD194" s="202"/>
      <c r="OE194" s="202"/>
      <c r="OF194" s="202"/>
      <c r="OG194" s="202"/>
      <c r="OH194" s="202"/>
      <c r="OI194" s="202"/>
      <c r="OJ194" s="196"/>
      <c r="OK194" s="194"/>
      <c r="OL194" s="193"/>
      <c r="OM194" s="328"/>
      <c r="ON194" s="194"/>
      <c r="OO194" s="192"/>
      <c r="OP194" s="289"/>
      <c r="OQ194" s="192"/>
      <c r="OR194" s="261"/>
      <c r="OS194" s="196"/>
      <c r="OT194" s="194"/>
      <c r="OU194" s="193"/>
      <c r="OV194" s="328"/>
      <c r="OW194" s="194"/>
      <c r="OX194" s="192"/>
      <c r="OY194" s="192"/>
      <c r="OZ194" s="192"/>
      <c r="PA194" s="261"/>
      <c r="PB194" s="192"/>
      <c r="PC194" s="305"/>
      <c r="PD194" s="265"/>
      <c r="PE194" s="192"/>
      <c r="PF194" s="192"/>
      <c r="PG194" s="192"/>
      <c r="PH194" s="192"/>
      <c r="PI194" s="294"/>
      <c r="PJ194" s="294"/>
      <c r="PK194" s="192"/>
      <c r="PL194" s="192"/>
      <c r="PM194" s="192"/>
      <c r="PN194" s="192"/>
      <c r="PO194" s="192"/>
      <c r="PP194" s="192"/>
      <c r="PQ194" s="192"/>
      <c r="PR194" s="192"/>
      <c r="PS194" s="192"/>
      <c r="PT194" s="192"/>
      <c r="PU194" s="192"/>
      <c r="PV194" s="300"/>
      <c r="QA194" s="193"/>
      <c r="QB194" s="192"/>
      <c r="QC194" s="192"/>
      <c r="QD194" s="192"/>
      <c r="QF194" s="193"/>
      <c r="QH194" s="193"/>
      <c r="QU194" s="192"/>
    </row>
    <row r="195" spans="1:463" s="22" customFormat="1" x14ac:dyDescent="0.3">
      <c r="A195" s="455"/>
      <c r="D195" s="192"/>
      <c r="E195" s="192"/>
      <c r="F195" s="192"/>
      <c r="G195" s="265"/>
      <c r="H195" s="192"/>
      <c r="I195" s="192"/>
      <c r="J195" s="192"/>
      <c r="K195" s="192"/>
      <c r="L195" s="192"/>
      <c r="M195" s="192"/>
      <c r="AD195" s="193"/>
      <c r="AE195" s="193"/>
      <c r="AF195" s="193"/>
      <c r="AG195" s="193"/>
      <c r="AH195" s="193"/>
      <c r="AI195" s="193"/>
      <c r="AJ195" s="193"/>
      <c r="AK195" s="193"/>
      <c r="AL195" s="193"/>
      <c r="AM195" s="193"/>
      <c r="AN195" s="194"/>
      <c r="AO195" s="193"/>
      <c r="AP195" s="193"/>
      <c r="AQ195" s="193"/>
      <c r="AR195" s="193"/>
      <c r="AS195" s="193"/>
      <c r="AT195" s="193"/>
      <c r="AU195" s="195"/>
      <c r="AV195" s="193"/>
      <c r="AW195" s="193"/>
      <c r="AX195" s="193"/>
      <c r="AY195" s="193"/>
      <c r="AZ195" s="194"/>
      <c r="BA195" s="196"/>
      <c r="BB195" s="193"/>
      <c r="BC195" s="193"/>
      <c r="BD195" s="195"/>
      <c r="BE195" s="195"/>
      <c r="BF195" s="193"/>
      <c r="BG195" s="195"/>
      <c r="BH195" s="195"/>
      <c r="BI195" s="193"/>
      <c r="BJ195" s="195"/>
      <c r="BK195" s="193"/>
      <c r="BL195" s="193"/>
      <c r="BM195" s="194"/>
      <c r="BN195" s="193"/>
      <c r="BO195" s="193"/>
      <c r="BP195" s="193"/>
      <c r="BQ195" s="193"/>
      <c r="BR195" s="193"/>
      <c r="BS195" s="193"/>
      <c r="BT195" s="193"/>
      <c r="BU195" s="193"/>
      <c r="BV195" s="193"/>
      <c r="BW195" s="193"/>
      <c r="BX195" s="194"/>
      <c r="BY195" s="193"/>
      <c r="BZ195" s="193"/>
      <c r="CA195" s="195"/>
      <c r="CB195" s="195"/>
      <c r="CC195" s="193"/>
      <c r="CD195" s="194"/>
      <c r="CE195" s="193"/>
      <c r="CF195" s="193"/>
      <c r="CG195" s="195"/>
      <c r="CH195" s="195"/>
      <c r="CI195" s="193"/>
      <c r="CJ195" s="194"/>
      <c r="CK195" s="194"/>
      <c r="CL195" s="194"/>
      <c r="CM195" s="194"/>
      <c r="CN195" s="194"/>
      <c r="CO195" s="197"/>
      <c r="CP195" s="194"/>
      <c r="CQ195" s="197"/>
      <c r="CR195" s="194"/>
      <c r="CS195" s="194"/>
      <c r="CT195" s="197"/>
      <c r="CU195" s="194"/>
      <c r="CV195" s="194"/>
      <c r="CW195" s="194"/>
      <c r="CX195" s="193"/>
      <c r="CY195" s="193"/>
      <c r="CZ195" s="193"/>
      <c r="DA195" s="193"/>
      <c r="DB195" s="193"/>
      <c r="DC195" s="194"/>
      <c r="DD195" s="193"/>
      <c r="DE195" s="193"/>
      <c r="DF195" s="193"/>
      <c r="DG195" s="193"/>
      <c r="DH195" s="193"/>
      <c r="DI195" s="194"/>
      <c r="DJ195" s="193"/>
      <c r="DK195" s="193"/>
      <c r="DL195" s="193"/>
      <c r="DM195" s="193"/>
      <c r="DN195" s="193"/>
      <c r="DO195" s="193"/>
      <c r="DP195" s="193"/>
      <c r="DQ195" s="193"/>
      <c r="DR195" s="193"/>
      <c r="DS195" s="193"/>
      <c r="DT195" s="194"/>
      <c r="DU195" s="193"/>
      <c r="DV195" s="193"/>
      <c r="DW195" s="193"/>
      <c r="DX195" s="193"/>
      <c r="DY195" s="193"/>
      <c r="DZ195" s="193"/>
      <c r="EA195" s="193"/>
      <c r="EB195" s="193"/>
      <c r="EC195" s="193"/>
      <c r="ED195" s="193"/>
      <c r="EE195" s="193"/>
      <c r="EF195" s="193"/>
      <c r="EG195" s="194"/>
      <c r="EH195" s="194"/>
      <c r="EI195" s="194"/>
      <c r="EJ195" s="194"/>
      <c r="EK195" s="194"/>
      <c r="EL195" s="194"/>
      <c r="EM195" s="194"/>
      <c r="EN195" s="194"/>
      <c r="EO195" s="194"/>
      <c r="EP195" s="194"/>
      <c r="EQ195" s="194"/>
      <c r="ER195" s="194"/>
      <c r="ES195" s="193"/>
      <c r="ET195" s="193"/>
      <c r="EU195" s="193"/>
      <c r="EV195" s="193"/>
      <c r="EW195" s="193"/>
      <c r="EX195" s="193"/>
      <c r="EY195" s="193"/>
      <c r="EZ195" s="193"/>
      <c r="FA195" s="193"/>
      <c r="FB195" s="193"/>
      <c r="FC195" s="194"/>
      <c r="FD195" s="193"/>
      <c r="FE195" s="193"/>
      <c r="FF195" s="193"/>
      <c r="FG195" s="193"/>
      <c r="FH195" s="193"/>
      <c r="FI195" s="194"/>
      <c r="FJ195" s="193"/>
      <c r="FK195" s="193"/>
      <c r="FL195" s="193"/>
      <c r="FM195" s="193"/>
      <c r="FN195" s="193"/>
      <c r="FO195" s="194"/>
      <c r="FP195" s="193"/>
      <c r="FQ195" s="193"/>
      <c r="FR195" s="193"/>
      <c r="FS195" s="193"/>
      <c r="FT195" s="193"/>
      <c r="FU195" s="194"/>
      <c r="FV195" s="193"/>
      <c r="FW195" s="193"/>
      <c r="FX195" s="193"/>
      <c r="FY195" s="193"/>
      <c r="FZ195" s="193"/>
      <c r="GA195" s="193"/>
      <c r="GB195" s="193"/>
      <c r="GC195" s="193"/>
      <c r="GD195" s="193"/>
      <c r="GE195" s="193"/>
      <c r="GF195" s="193"/>
      <c r="GG195" s="195"/>
      <c r="GH195" s="195"/>
      <c r="GI195" s="193"/>
      <c r="GJ195" s="195"/>
      <c r="GK195" s="195"/>
      <c r="GL195" s="193"/>
      <c r="GM195" s="194"/>
      <c r="GN195" s="194"/>
      <c r="GO195" s="194"/>
      <c r="GP195" s="194"/>
      <c r="GQ195" s="194"/>
      <c r="GR195" s="194"/>
      <c r="GS195" s="194"/>
      <c r="GT195" s="194"/>
      <c r="GU195" s="192"/>
      <c r="GV195" s="192"/>
      <c r="GW195" s="192"/>
      <c r="GX195" s="192"/>
      <c r="GY195" s="198"/>
      <c r="HE195" s="198"/>
      <c r="HK195" s="199"/>
      <c r="HR195" s="192"/>
      <c r="HS195" s="192"/>
      <c r="HT195" s="192"/>
      <c r="HU195" s="192"/>
      <c r="HV195" s="192"/>
      <c r="HW195" s="192"/>
      <c r="HX195" s="192"/>
      <c r="HY195" s="192"/>
      <c r="HZ195" s="192"/>
      <c r="IA195" s="192"/>
      <c r="IB195" s="192"/>
      <c r="IC195" s="192"/>
      <c r="ID195" s="192"/>
      <c r="IE195" s="192"/>
      <c r="IF195" s="192"/>
      <c r="IG195" s="192"/>
      <c r="IH195" s="192"/>
      <c r="II195" s="192"/>
      <c r="IJ195" s="192"/>
      <c r="IK195" s="192"/>
      <c r="IL195" s="192"/>
      <c r="IM195" s="192"/>
      <c r="IN195" s="192"/>
      <c r="IO195" s="192"/>
      <c r="IP195" s="192"/>
      <c r="IQ195" s="192"/>
      <c r="IR195" s="192"/>
      <c r="IS195" s="192"/>
      <c r="IT195" s="192"/>
      <c r="IU195" s="192"/>
      <c r="IV195" s="192"/>
      <c r="IW195" s="192"/>
      <c r="IX195" s="192"/>
      <c r="IY195" s="192"/>
      <c r="IZ195" s="192"/>
      <c r="JA195" s="192"/>
      <c r="JB195" s="192"/>
      <c r="JC195" s="192"/>
      <c r="JD195" s="192"/>
      <c r="JE195" s="192"/>
      <c r="JF195" s="192"/>
      <c r="JG195" s="192"/>
      <c r="JH195" s="192"/>
      <c r="JI195" s="192"/>
      <c r="JJ195" s="192"/>
      <c r="JK195" s="192"/>
      <c r="JL195" s="192"/>
      <c r="JM195" s="192"/>
      <c r="JN195" s="192"/>
      <c r="JO195" s="192"/>
      <c r="JP195" s="192"/>
      <c r="JQ195" s="192"/>
      <c r="JR195" s="192"/>
      <c r="JS195" s="192"/>
      <c r="JT195" s="192"/>
      <c r="JU195" s="192"/>
      <c r="JV195" s="192"/>
      <c r="JW195" s="192"/>
      <c r="JX195" s="192"/>
      <c r="JY195" s="192"/>
      <c r="JZ195" s="192"/>
      <c r="KA195" s="192"/>
      <c r="KB195" s="192"/>
      <c r="KC195" s="192"/>
      <c r="KD195" s="192"/>
      <c r="KE195" s="192"/>
      <c r="KF195" s="192"/>
      <c r="KG195" s="192"/>
      <c r="KH195" s="192"/>
      <c r="KI195" s="192"/>
      <c r="KJ195" s="192"/>
      <c r="KK195" s="192"/>
      <c r="KL195" s="192"/>
      <c r="KM195" s="192"/>
      <c r="KN195" s="192"/>
      <c r="KO195" s="192"/>
      <c r="KP195" s="192"/>
      <c r="KQ195" s="192"/>
      <c r="KR195" s="192"/>
      <c r="KS195" s="192"/>
      <c r="KT195" s="192"/>
      <c r="KU195" s="192"/>
      <c r="KV195" s="192"/>
      <c r="KW195" s="192"/>
      <c r="KX195" s="192"/>
      <c r="KY195" s="192"/>
      <c r="KZ195" s="192"/>
      <c r="LA195" s="192"/>
      <c r="LB195" s="192"/>
      <c r="LC195" s="192"/>
      <c r="LD195" s="192"/>
      <c r="LE195" s="192"/>
      <c r="LF195" s="192"/>
      <c r="LG195" s="192"/>
      <c r="LH195" s="192"/>
      <c r="LI195" s="192"/>
      <c r="LJ195" s="192"/>
      <c r="LK195" s="192"/>
      <c r="LL195" s="192"/>
      <c r="LM195" s="192"/>
      <c r="LN195" s="192"/>
      <c r="LO195" s="192"/>
      <c r="LP195" s="192"/>
      <c r="LQ195" s="192"/>
      <c r="LR195" s="192"/>
      <c r="LS195" s="192"/>
      <c r="LT195" s="192"/>
      <c r="LU195" s="192"/>
      <c r="LV195" s="192"/>
      <c r="LW195" s="192"/>
      <c r="LX195" s="192"/>
      <c r="LY195" s="192"/>
      <c r="LZ195" s="192"/>
      <c r="MA195" s="192"/>
      <c r="MB195" s="192"/>
      <c r="MC195" s="192"/>
      <c r="MD195" s="192"/>
      <c r="ME195" s="192"/>
      <c r="MF195" s="192"/>
      <c r="MG195" s="192"/>
      <c r="MH195" s="192"/>
      <c r="MI195" s="192"/>
      <c r="MJ195" s="192"/>
      <c r="MK195" s="192"/>
      <c r="ML195" s="192"/>
      <c r="MM195" s="192"/>
      <c r="MN195" s="192"/>
      <c r="MO195" s="192"/>
      <c r="MP195" s="191"/>
      <c r="MQ195" s="191"/>
      <c r="MR195" s="191"/>
      <c r="MS195" s="191"/>
      <c r="MT195" s="191"/>
      <c r="MU195" s="191"/>
      <c r="MV195" s="191"/>
      <c r="MW195" s="191"/>
      <c r="MX195" s="191"/>
      <c r="MY195" s="272"/>
      <c r="MZ195" s="191"/>
      <c r="NA195" s="191"/>
      <c r="NB195" s="200"/>
      <c r="NC195" s="200"/>
      <c r="ND195" s="200"/>
      <c r="NE195" s="200"/>
      <c r="NF195" s="201"/>
      <c r="NG195" s="201"/>
      <c r="NH195" s="201"/>
      <c r="NI195" s="201"/>
      <c r="NJ195" s="201"/>
      <c r="NK195" s="201"/>
      <c r="NL195" s="201"/>
      <c r="NM195" s="201"/>
      <c r="OD195" s="202"/>
      <c r="OE195" s="202"/>
      <c r="OF195" s="202"/>
      <c r="OG195" s="202"/>
      <c r="OH195" s="202"/>
      <c r="OI195" s="202"/>
      <c r="OJ195" s="196"/>
      <c r="OK195" s="194"/>
      <c r="OL195" s="193"/>
      <c r="OM195" s="328"/>
      <c r="ON195" s="194"/>
      <c r="OO195" s="192"/>
      <c r="OP195" s="289"/>
      <c r="OQ195" s="192"/>
      <c r="OR195" s="261"/>
      <c r="OS195" s="196"/>
      <c r="OT195" s="194"/>
      <c r="OU195" s="193"/>
      <c r="OV195" s="328"/>
      <c r="OW195" s="194"/>
      <c r="OX195" s="192"/>
      <c r="OY195" s="192"/>
      <c r="OZ195" s="192"/>
      <c r="PA195" s="261"/>
      <c r="PB195" s="192"/>
      <c r="PC195" s="305"/>
      <c r="PD195" s="265"/>
      <c r="PE195" s="192"/>
      <c r="PF195" s="192"/>
      <c r="PG195" s="192"/>
      <c r="PH195" s="192"/>
      <c r="PI195" s="294"/>
      <c r="PJ195" s="294"/>
      <c r="PK195" s="192"/>
      <c r="PL195" s="192"/>
      <c r="PM195" s="192"/>
      <c r="PN195" s="192"/>
      <c r="PO195" s="192"/>
      <c r="PP195" s="192"/>
      <c r="PQ195" s="192"/>
      <c r="PR195" s="192"/>
      <c r="PS195" s="192"/>
      <c r="PT195" s="192"/>
      <c r="PU195" s="192"/>
      <c r="PV195" s="300"/>
      <c r="QA195" s="193"/>
      <c r="QB195" s="192"/>
      <c r="QC195" s="192"/>
      <c r="QD195" s="192"/>
      <c r="QF195" s="193"/>
      <c r="QH195" s="193"/>
      <c r="QU195" s="192"/>
    </row>
    <row r="196" spans="1:463" s="22" customFormat="1" x14ac:dyDescent="0.3">
      <c r="A196" s="455"/>
      <c r="D196" s="192"/>
      <c r="E196" s="192"/>
      <c r="F196" s="192"/>
      <c r="G196" s="265"/>
      <c r="H196" s="192"/>
      <c r="I196" s="192"/>
      <c r="J196" s="192"/>
      <c r="K196" s="192"/>
      <c r="L196" s="192"/>
      <c r="M196" s="192"/>
      <c r="AD196" s="193"/>
      <c r="AE196" s="193"/>
      <c r="AF196" s="193"/>
      <c r="AG196" s="193"/>
      <c r="AH196" s="193"/>
      <c r="AI196" s="193"/>
      <c r="AJ196" s="193"/>
      <c r="AK196" s="193"/>
      <c r="AL196" s="193"/>
      <c r="AM196" s="193"/>
      <c r="AN196" s="194"/>
      <c r="AO196" s="193"/>
      <c r="AP196" s="193"/>
      <c r="AQ196" s="193"/>
      <c r="AR196" s="193"/>
      <c r="AS196" s="193"/>
      <c r="AT196" s="193"/>
      <c r="AU196" s="195"/>
      <c r="AV196" s="193"/>
      <c r="AW196" s="193"/>
      <c r="AX196" s="193"/>
      <c r="AY196" s="193"/>
      <c r="AZ196" s="194"/>
      <c r="BA196" s="196"/>
      <c r="BB196" s="193"/>
      <c r="BC196" s="193"/>
      <c r="BD196" s="195"/>
      <c r="BE196" s="195"/>
      <c r="BF196" s="193"/>
      <c r="BG196" s="195"/>
      <c r="BH196" s="195"/>
      <c r="BI196" s="193"/>
      <c r="BJ196" s="195"/>
      <c r="BK196" s="193"/>
      <c r="BL196" s="193"/>
      <c r="BM196" s="194"/>
      <c r="BN196" s="193"/>
      <c r="BO196" s="193"/>
      <c r="BP196" s="193"/>
      <c r="BQ196" s="193"/>
      <c r="BR196" s="193"/>
      <c r="BS196" s="193"/>
      <c r="BT196" s="193"/>
      <c r="BU196" s="193"/>
      <c r="BV196" s="193"/>
      <c r="BW196" s="193"/>
      <c r="BX196" s="194"/>
      <c r="BY196" s="193"/>
      <c r="BZ196" s="193"/>
      <c r="CA196" s="195"/>
      <c r="CB196" s="195"/>
      <c r="CC196" s="193"/>
      <c r="CD196" s="194"/>
      <c r="CE196" s="193"/>
      <c r="CF196" s="193"/>
      <c r="CG196" s="195"/>
      <c r="CH196" s="195"/>
      <c r="CI196" s="193"/>
      <c r="CJ196" s="194"/>
      <c r="CK196" s="194"/>
      <c r="CL196" s="194"/>
      <c r="CM196" s="194"/>
      <c r="CN196" s="194"/>
      <c r="CO196" s="197"/>
      <c r="CP196" s="194"/>
      <c r="CQ196" s="197"/>
      <c r="CR196" s="194"/>
      <c r="CS196" s="194"/>
      <c r="CT196" s="197"/>
      <c r="CU196" s="194"/>
      <c r="CV196" s="194"/>
      <c r="CW196" s="194"/>
      <c r="CX196" s="193"/>
      <c r="CY196" s="193"/>
      <c r="CZ196" s="193"/>
      <c r="DA196" s="193"/>
      <c r="DB196" s="193"/>
      <c r="DC196" s="194"/>
      <c r="DD196" s="193"/>
      <c r="DE196" s="193"/>
      <c r="DF196" s="193"/>
      <c r="DG196" s="193"/>
      <c r="DH196" s="193"/>
      <c r="DI196" s="194"/>
      <c r="DJ196" s="193"/>
      <c r="DK196" s="193"/>
      <c r="DL196" s="193"/>
      <c r="DM196" s="193"/>
      <c r="DN196" s="193"/>
      <c r="DO196" s="193"/>
      <c r="DP196" s="193"/>
      <c r="DQ196" s="193"/>
      <c r="DR196" s="193"/>
      <c r="DS196" s="193"/>
      <c r="DT196" s="194"/>
      <c r="DU196" s="193"/>
      <c r="DV196" s="193"/>
      <c r="DW196" s="193"/>
      <c r="DX196" s="193"/>
      <c r="DY196" s="193"/>
      <c r="DZ196" s="193"/>
      <c r="EA196" s="193"/>
      <c r="EB196" s="193"/>
      <c r="EC196" s="193"/>
      <c r="ED196" s="193"/>
      <c r="EE196" s="193"/>
      <c r="EF196" s="193"/>
      <c r="EG196" s="194"/>
      <c r="EH196" s="194"/>
      <c r="EI196" s="194"/>
      <c r="EJ196" s="194"/>
      <c r="EK196" s="194"/>
      <c r="EL196" s="194"/>
      <c r="EM196" s="194"/>
      <c r="EN196" s="194"/>
      <c r="EO196" s="194"/>
      <c r="EP196" s="194"/>
      <c r="EQ196" s="194"/>
      <c r="ER196" s="194"/>
      <c r="ES196" s="193"/>
      <c r="ET196" s="193"/>
      <c r="EU196" s="193"/>
      <c r="EV196" s="193"/>
      <c r="EW196" s="193"/>
      <c r="EX196" s="193"/>
      <c r="EY196" s="193"/>
      <c r="EZ196" s="193"/>
      <c r="FA196" s="193"/>
      <c r="FB196" s="193"/>
      <c r="FC196" s="194"/>
      <c r="FD196" s="193"/>
      <c r="FE196" s="193"/>
      <c r="FF196" s="193"/>
      <c r="FG196" s="193"/>
      <c r="FH196" s="193"/>
      <c r="FI196" s="194"/>
      <c r="FJ196" s="193"/>
      <c r="FK196" s="193"/>
      <c r="FL196" s="193"/>
      <c r="FM196" s="193"/>
      <c r="FN196" s="193"/>
      <c r="FO196" s="194"/>
      <c r="FP196" s="193"/>
      <c r="FQ196" s="193"/>
      <c r="FR196" s="193"/>
      <c r="FS196" s="193"/>
      <c r="FT196" s="193"/>
      <c r="FU196" s="194"/>
      <c r="FV196" s="193"/>
      <c r="FW196" s="193"/>
      <c r="FX196" s="193"/>
      <c r="FY196" s="193"/>
      <c r="FZ196" s="193"/>
      <c r="GA196" s="193"/>
      <c r="GB196" s="193"/>
      <c r="GC196" s="193"/>
      <c r="GD196" s="193"/>
      <c r="GE196" s="193"/>
      <c r="GF196" s="193"/>
      <c r="GG196" s="195"/>
      <c r="GH196" s="195"/>
      <c r="GI196" s="193"/>
      <c r="GJ196" s="195"/>
      <c r="GK196" s="195"/>
      <c r="GL196" s="193"/>
      <c r="GM196" s="194"/>
      <c r="GN196" s="194"/>
      <c r="GO196" s="194"/>
      <c r="GP196" s="194"/>
      <c r="GQ196" s="194"/>
      <c r="GR196" s="194"/>
      <c r="GS196" s="194"/>
      <c r="GT196" s="194"/>
      <c r="GU196" s="192"/>
      <c r="GV196" s="192"/>
      <c r="GW196" s="192"/>
      <c r="GX196" s="192"/>
      <c r="GY196" s="198"/>
      <c r="HE196" s="198"/>
      <c r="HK196" s="199"/>
      <c r="HR196" s="192"/>
      <c r="HS196" s="192"/>
      <c r="HT196" s="192"/>
      <c r="HU196" s="192"/>
      <c r="HV196" s="192"/>
      <c r="HW196" s="192"/>
      <c r="HX196" s="192"/>
      <c r="HY196" s="192"/>
      <c r="HZ196" s="192"/>
      <c r="IA196" s="192"/>
      <c r="IB196" s="192"/>
      <c r="IC196" s="192"/>
      <c r="ID196" s="192"/>
      <c r="IE196" s="192"/>
      <c r="IF196" s="192"/>
      <c r="IG196" s="192"/>
      <c r="IH196" s="192"/>
      <c r="II196" s="192"/>
      <c r="IJ196" s="192"/>
      <c r="IK196" s="192"/>
      <c r="IL196" s="192"/>
      <c r="IM196" s="192"/>
      <c r="IN196" s="192"/>
      <c r="IO196" s="192"/>
      <c r="IP196" s="192"/>
      <c r="IQ196" s="192"/>
      <c r="IR196" s="192"/>
      <c r="IS196" s="192"/>
      <c r="IT196" s="192"/>
      <c r="IU196" s="192"/>
      <c r="IV196" s="192"/>
      <c r="IW196" s="192"/>
      <c r="IX196" s="192"/>
      <c r="IY196" s="192"/>
      <c r="IZ196" s="192"/>
      <c r="JA196" s="192"/>
      <c r="JB196" s="192"/>
      <c r="JC196" s="192"/>
      <c r="JD196" s="192"/>
      <c r="JE196" s="192"/>
      <c r="JF196" s="192"/>
      <c r="JG196" s="192"/>
      <c r="JH196" s="192"/>
      <c r="JI196" s="192"/>
      <c r="JJ196" s="192"/>
      <c r="JK196" s="192"/>
      <c r="JL196" s="192"/>
      <c r="JM196" s="192"/>
      <c r="JN196" s="192"/>
      <c r="JO196" s="192"/>
      <c r="JP196" s="192"/>
      <c r="JQ196" s="192"/>
      <c r="JR196" s="192"/>
      <c r="JS196" s="192"/>
      <c r="JT196" s="192"/>
      <c r="JU196" s="192"/>
      <c r="JV196" s="192"/>
      <c r="JW196" s="192"/>
      <c r="JX196" s="192"/>
      <c r="JY196" s="192"/>
      <c r="JZ196" s="192"/>
      <c r="KA196" s="192"/>
      <c r="KB196" s="192"/>
      <c r="KC196" s="192"/>
      <c r="KD196" s="192"/>
      <c r="KE196" s="192"/>
      <c r="KF196" s="192"/>
      <c r="KG196" s="192"/>
      <c r="KH196" s="192"/>
      <c r="KI196" s="192"/>
      <c r="KJ196" s="192"/>
      <c r="KK196" s="192"/>
      <c r="KL196" s="192"/>
      <c r="KM196" s="192"/>
      <c r="KN196" s="192"/>
      <c r="KO196" s="192"/>
      <c r="KP196" s="192"/>
      <c r="KQ196" s="192"/>
      <c r="KR196" s="192"/>
      <c r="KS196" s="192"/>
      <c r="KT196" s="192"/>
      <c r="KU196" s="192"/>
      <c r="KV196" s="192"/>
      <c r="KW196" s="192"/>
      <c r="KX196" s="192"/>
      <c r="KY196" s="192"/>
      <c r="KZ196" s="192"/>
      <c r="LA196" s="192"/>
      <c r="LB196" s="192"/>
      <c r="LC196" s="192"/>
      <c r="LD196" s="192"/>
      <c r="LE196" s="192"/>
      <c r="LF196" s="192"/>
      <c r="LG196" s="192"/>
      <c r="LH196" s="192"/>
      <c r="LI196" s="192"/>
      <c r="LJ196" s="192"/>
      <c r="LK196" s="192"/>
      <c r="LL196" s="192"/>
      <c r="LM196" s="192"/>
      <c r="LN196" s="192"/>
      <c r="LO196" s="192"/>
      <c r="LP196" s="192"/>
      <c r="LQ196" s="192"/>
      <c r="LR196" s="192"/>
      <c r="LS196" s="192"/>
      <c r="LT196" s="192"/>
      <c r="LU196" s="192"/>
      <c r="LV196" s="192"/>
      <c r="LW196" s="192"/>
      <c r="LX196" s="192"/>
      <c r="LY196" s="192"/>
      <c r="LZ196" s="192"/>
      <c r="MA196" s="192"/>
      <c r="MB196" s="192"/>
      <c r="MC196" s="192"/>
      <c r="MD196" s="192"/>
      <c r="ME196" s="192"/>
      <c r="MF196" s="192"/>
      <c r="MG196" s="192"/>
      <c r="MH196" s="192"/>
      <c r="MI196" s="192"/>
      <c r="MJ196" s="192"/>
      <c r="MK196" s="192"/>
      <c r="ML196" s="192"/>
      <c r="MM196" s="192"/>
      <c r="MN196" s="192"/>
      <c r="MO196" s="192"/>
      <c r="MP196" s="191"/>
      <c r="MQ196" s="191"/>
      <c r="MR196" s="191"/>
      <c r="MS196" s="191"/>
      <c r="MT196" s="191"/>
      <c r="MU196" s="191"/>
      <c r="MV196" s="191"/>
      <c r="MW196" s="191"/>
      <c r="MX196" s="191"/>
      <c r="MY196" s="272"/>
      <c r="MZ196" s="191"/>
      <c r="NA196" s="191"/>
      <c r="NB196" s="200"/>
      <c r="NC196" s="200"/>
      <c r="ND196" s="200"/>
      <c r="NE196" s="200"/>
      <c r="NF196" s="201"/>
      <c r="NG196" s="201"/>
      <c r="NH196" s="201"/>
      <c r="NI196" s="201"/>
      <c r="NJ196" s="201"/>
      <c r="NK196" s="201"/>
      <c r="NL196" s="201"/>
      <c r="NM196" s="201"/>
      <c r="OD196" s="202"/>
      <c r="OE196" s="202"/>
      <c r="OF196" s="202"/>
      <c r="OG196" s="202"/>
      <c r="OH196" s="202"/>
      <c r="OI196" s="202"/>
      <c r="OJ196" s="196"/>
      <c r="OK196" s="194"/>
      <c r="OL196" s="193"/>
      <c r="OM196" s="328"/>
      <c r="ON196" s="194"/>
      <c r="OO196" s="192"/>
      <c r="OP196" s="289"/>
      <c r="OQ196" s="192"/>
      <c r="OR196" s="261"/>
      <c r="OS196" s="196"/>
      <c r="OT196" s="194"/>
      <c r="OU196" s="193"/>
      <c r="OV196" s="328"/>
      <c r="OW196" s="194"/>
      <c r="OX196" s="192"/>
      <c r="OY196" s="192"/>
      <c r="OZ196" s="192"/>
      <c r="PA196" s="261"/>
      <c r="PB196" s="192"/>
      <c r="PC196" s="305"/>
      <c r="PD196" s="265"/>
      <c r="PE196" s="192"/>
      <c r="PF196" s="192"/>
      <c r="PG196" s="192"/>
      <c r="PH196" s="192"/>
      <c r="PI196" s="294"/>
      <c r="PJ196" s="294"/>
      <c r="PK196" s="192"/>
      <c r="PL196" s="192"/>
      <c r="PM196" s="192"/>
      <c r="PN196" s="192"/>
      <c r="PO196" s="192"/>
      <c r="PP196" s="192"/>
      <c r="PQ196" s="192"/>
      <c r="PR196" s="192"/>
      <c r="PS196" s="192"/>
      <c r="PT196" s="192"/>
      <c r="PU196" s="192"/>
      <c r="PV196" s="300"/>
      <c r="QA196" s="193"/>
      <c r="QB196" s="192"/>
      <c r="QC196" s="192"/>
      <c r="QD196" s="192"/>
      <c r="QF196" s="193"/>
      <c r="QH196" s="193"/>
      <c r="QU196" s="192"/>
    </row>
    <row r="197" spans="1:463" s="22" customFormat="1" x14ac:dyDescent="0.3">
      <c r="A197" s="455"/>
      <c r="D197" s="192"/>
      <c r="E197" s="192"/>
      <c r="F197" s="192"/>
      <c r="G197" s="265"/>
      <c r="H197" s="192"/>
      <c r="I197" s="192"/>
      <c r="J197" s="192"/>
      <c r="K197" s="192"/>
      <c r="L197" s="192"/>
      <c r="M197" s="192"/>
      <c r="AD197" s="193"/>
      <c r="AE197" s="193"/>
      <c r="AF197" s="193"/>
      <c r="AG197" s="193"/>
      <c r="AH197" s="193"/>
      <c r="AI197" s="193"/>
      <c r="AJ197" s="193"/>
      <c r="AK197" s="193"/>
      <c r="AL197" s="193"/>
      <c r="AM197" s="193"/>
      <c r="AN197" s="194"/>
      <c r="AO197" s="193"/>
      <c r="AP197" s="193"/>
      <c r="AQ197" s="193"/>
      <c r="AR197" s="193"/>
      <c r="AS197" s="193"/>
      <c r="AT197" s="193"/>
      <c r="AU197" s="195"/>
      <c r="AV197" s="193"/>
      <c r="AW197" s="193"/>
      <c r="AX197" s="193"/>
      <c r="AY197" s="193"/>
      <c r="AZ197" s="194"/>
      <c r="BA197" s="196"/>
      <c r="BB197" s="193"/>
      <c r="BC197" s="193"/>
      <c r="BD197" s="195"/>
      <c r="BE197" s="195"/>
      <c r="BF197" s="193"/>
      <c r="BG197" s="195"/>
      <c r="BH197" s="195"/>
      <c r="BI197" s="193"/>
      <c r="BJ197" s="195"/>
      <c r="BK197" s="193"/>
      <c r="BL197" s="193"/>
      <c r="BM197" s="194"/>
      <c r="BN197" s="193"/>
      <c r="BO197" s="193"/>
      <c r="BP197" s="193"/>
      <c r="BQ197" s="193"/>
      <c r="BR197" s="193"/>
      <c r="BS197" s="193"/>
      <c r="BT197" s="193"/>
      <c r="BU197" s="193"/>
      <c r="BV197" s="193"/>
      <c r="BW197" s="193"/>
      <c r="BX197" s="194"/>
      <c r="BY197" s="193"/>
      <c r="BZ197" s="193"/>
      <c r="CA197" s="195"/>
      <c r="CB197" s="195"/>
      <c r="CC197" s="193"/>
      <c r="CD197" s="194"/>
      <c r="CE197" s="193"/>
      <c r="CF197" s="193"/>
      <c r="CG197" s="195"/>
      <c r="CH197" s="195"/>
      <c r="CI197" s="193"/>
      <c r="CJ197" s="194"/>
      <c r="CK197" s="194"/>
      <c r="CL197" s="194"/>
      <c r="CM197" s="194"/>
      <c r="CN197" s="194"/>
      <c r="CO197" s="197"/>
      <c r="CP197" s="194"/>
      <c r="CQ197" s="197"/>
      <c r="CR197" s="194"/>
      <c r="CS197" s="194"/>
      <c r="CT197" s="197"/>
      <c r="CU197" s="194"/>
      <c r="CV197" s="194"/>
      <c r="CW197" s="194"/>
      <c r="CX197" s="193"/>
      <c r="CY197" s="193"/>
      <c r="CZ197" s="193"/>
      <c r="DA197" s="193"/>
      <c r="DB197" s="193"/>
      <c r="DC197" s="194"/>
      <c r="DD197" s="193"/>
      <c r="DE197" s="193"/>
      <c r="DF197" s="193"/>
      <c r="DG197" s="193"/>
      <c r="DH197" s="193"/>
      <c r="DI197" s="194"/>
      <c r="DJ197" s="193"/>
      <c r="DK197" s="193"/>
      <c r="DL197" s="193"/>
      <c r="DM197" s="193"/>
      <c r="DN197" s="193"/>
      <c r="DO197" s="193"/>
      <c r="DP197" s="193"/>
      <c r="DQ197" s="193"/>
      <c r="DR197" s="193"/>
      <c r="DS197" s="193"/>
      <c r="DT197" s="194"/>
      <c r="DU197" s="193"/>
      <c r="DV197" s="193"/>
      <c r="DW197" s="193"/>
      <c r="DX197" s="193"/>
      <c r="DY197" s="193"/>
      <c r="DZ197" s="193"/>
      <c r="EA197" s="193"/>
      <c r="EB197" s="193"/>
      <c r="EC197" s="193"/>
      <c r="ED197" s="193"/>
      <c r="EE197" s="193"/>
      <c r="EF197" s="193"/>
      <c r="EG197" s="194"/>
      <c r="EH197" s="194"/>
      <c r="EI197" s="194"/>
      <c r="EJ197" s="194"/>
      <c r="EK197" s="194"/>
      <c r="EL197" s="194"/>
      <c r="EM197" s="194"/>
      <c r="EN197" s="194"/>
      <c r="EO197" s="194"/>
      <c r="EP197" s="194"/>
      <c r="EQ197" s="194"/>
      <c r="ER197" s="194"/>
      <c r="ES197" s="193"/>
      <c r="ET197" s="193"/>
      <c r="EU197" s="193"/>
      <c r="EV197" s="193"/>
      <c r="EW197" s="193"/>
      <c r="EX197" s="193"/>
      <c r="EY197" s="193"/>
      <c r="EZ197" s="193"/>
      <c r="FA197" s="193"/>
      <c r="FB197" s="193"/>
      <c r="FC197" s="194"/>
      <c r="FD197" s="193"/>
      <c r="FE197" s="193"/>
      <c r="FF197" s="193"/>
      <c r="FG197" s="193"/>
      <c r="FH197" s="193"/>
      <c r="FI197" s="194"/>
      <c r="FJ197" s="193"/>
      <c r="FK197" s="193"/>
      <c r="FL197" s="193"/>
      <c r="FM197" s="193"/>
      <c r="FN197" s="193"/>
      <c r="FO197" s="194"/>
      <c r="FP197" s="193"/>
      <c r="FQ197" s="193"/>
      <c r="FR197" s="193"/>
      <c r="FS197" s="193"/>
      <c r="FT197" s="193"/>
      <c r="FU197" s="194"/>
      <c r="FV197" s="193"/>
      <c r="FW197" s="193"/>
      <c r="FX197" s="193"/>
      <c r="FY197" s="193"/>
      <c r="FZ197" s="193"/>
      <c r="GA197" s="193"/>
      <c r="GB197" s="193"/>
      <c r="GC197" s="193"/>
      <c r="GD197" s="193"/>
      <c r="GE197" s="193"/>
      <c r="GF197" s="193"/>
      <c r="GG197" s="195"/>
      <c r="GH197" s="195"/>
      <c r="GI197" s="193"/>
      <c r="GJ197" s="195"/>
      <c r="GK197" s="195"/>
      <c r="GL197" s="193"/>
      <c r="GM197" s="194"/>
      <c r="GN197" s="194"/>
      <c r="GO197" s="194"/>
      <c r="GP197" s="194"/>
      <c r="GQ197" s="194"/>
      <c r="GR197" s="194"/>
      <c r="GS197" s="194"/>
      <c r="GT197" s="194"/>
      <c r="GU197" s="192"/>
      <c r="GV197" s="192"/>
      <c r="GW197" s="192"/>
      <c r="GX197" s="192"/>
      <c r="GY197" s="198"/>
      <c r="HE197" s="198"/>
      <c r="HK197" s="199"/>
      <c r="HR197" s="192"/>
      <c r="HS197" s="192"/>
      <c r="HT197" s="192"/>
      <c r="HU197" s="192"/>
      <c r="HV197" s="192"/>
      <c r="HW197" s="192"/>
      <c r="HX197" s="192"/>
      <c r="HY197" s="192"/>
      <c r="HZ197" s="192"/>
      <c r="IA197" s="192"/>
      <c r="IB197" s="192"/>
      <c r="IC197" s="192"/>
      <c r="ID197" s="192"/>
      <c r="IE197" s="192"/>
      <c r="IF197" s="192"/>
      <c r="IG197" s="192"/>
      <c r="IH197" s="192"/>
      <c r="II197" s="192"/>
      <c r="IJ197" s="192"/>
      <c r="IK197" s="192"/>
      <c r="IL197" s="192"/>
      <c r="IM197" s="192"/>
      <c r="IN197" s="192"/>
      <c r="IO197" s="192"/>
      <c r="IP197" s="192"/>
      <c r="IQ197" s="192"/>
      <c r="IR197" s="192"/>
      <c r="IS197" s="192"/>
      <c r="IT197" s="192"/>
      <c r="IU197" s="192"/>
      <c r="IV197" s="192"/>
      <c r="IW197" s="192"/>
      <c r="IX197" s="192"/>
      <c r="IY197" s="192"/>
      <c r="IZ197" s="192"/>
      <c r="JA197" s="192"/>
      <c r="JB197" s="192"/>
      <c r="JC197" s="192"/>
      <c r="JD197" s="192"/>
      <c r="JE197" s="192"/>
      <c r="JF197" s="192"/>
      <c r="JG197" s="192"/>
      <c r="JH197" s="192"/>
      <c r="JI197" s="192"/>
      <c r="JJ197" s="192"/>
      <c r="JK197" s="192"/>
      <c r="JL197" s="192"/>
      <c r="JM197" s="192"/>
      <c r="JN197" s="192"/>
      <c r="JO197" s="192"/>
      <c r="JP197" s="192"/>
      <c r="JQ197" s="192"/>
      <c r="JR197" s="192"/>
      <c r="JS197" s="192"/>
      <c r="JT197" s="192"/>
      <c r="JU197" s="192"/>
      <c r="JV197" s="192"/>
      <c r="JW197" s="192"/>
      <c r="JX197" s="192"/>
      <c r="JY197" s="192"/>
      <c r="JZ197" s="192"/>
      <c r="KA197" s="192"/>
      <c r="KB197" s="192"/>
      <c r="KC197" s="192"/>
      <c r="KD197" s="192"/>
      <c r="KE197" s="192"/>
      <c r="KF197" s="192"/>
      <c r="KG197" s="192"/>
      <c r="KH197" s="192"/>
      <c r="KI197" s="192"/>
      <c r="KJ197" s="192"/>
      <c r="KK197" s="192"/>
      <c r="KL197" s="192"/>
      <c r="KM197" s="192"/>
      <c r="KN197" s="192"/>
      <c r="KO197" s="192"/>
      <c r="KP197" s="192"/>
      <c r="KQ197" s="192"/>
      <c r="KR197" s="192"/>
      <c r="KS197" s="192"/>
      <c r="KT197" s="192"/>
      <c r="KU197" s="192"/>
      <c r="KV197" s="192"/>
      <c r="KW197" s="192"/>
      <c r="KX197" s="192"/>
      <c r="KY197" s="192"/>
      <c r="KZ197" s="192"/>
      <c r="LA197" s="192"/>
      <c r="LB197" s="192"/>
      <c r="LC197" s="192"/>
      <c r="LD197" s="192"/>
      <c r="LE197" s="192"/>
      <c r="LF197" s="192"/>
      <c r="LG197" s="192"/>
      <c r="LH197" s="192"/>
      <c r="LI197" s="192"/>
      <c r="LJ197" s="192"/>
      <c r="LK197" s="192"/>
      <c r="LL197" s="192"/>
      <c r="LM197" s="192"/>
      <c r="LN197" s="192"/>
      <c r="LO197" s="192"/>
      <c r="LP197" s="192"/>
      <c r="LQ197" s="192"/>
      <c r="LR197" s="192"/>
      <c r="LS197" s="192"/>
      <c r="LT197" s="192"/>
      <c r="LU197" s="192"/>
      <c r="LV197" s="192"/>
      <c r="LW197" s="192"/>
      <c r="LX197" s="192"/>
      <c r="LY197" s="192"/>
      <c r="LZ197" s="192"/>
      <c r="MA197" s="192"/>
      <c r="MB197" s="192"/>
      <c r="MC197" s="192"/>
      <c r="MD197" s="192"/>
      <c r="ME197" s="192"/>
      <c r="MF197" s="192"/>
      <c r="MG197" s="192"/>
      <c r="MH197" s="192"/>
      <c r="MI197" s="192"/>
      <c r="MJ197" s="192"/>
      <c r="MK197" s="192"/>
      <c r="ML197" s="192"/>
      <c r="MM197" s="192"/>
      <c r="MN197" s="192"/>
      <c r="MO197" s="192"/>
      <c r="MP197" s="191"/>
      <c r="MQ197" s="191"/>
      <c r="MR197" s="191"/>
      <c r="MS197" s="191"/>
      <c r="MT197" s="191"/>
      <c r="MU197" s="191"/>
      <c r="MV197" s="191"/>
      <c r="MW197" s="191"/>
      <c r="MX197" s="191"/>
      <c r="MY197" s="272"/>
      <c r="MZ197" s="191"/>
      <c r="NA197" s="191"/>
      <c r="NB197" s="200"/>
      <c r="NC197" s="200"/>
      <c r="ND197" s="200"/>
      <c r="NE197" s="200"/>
      <c r="NF197" s="201"/>
      <c r="NG197" s="201"/>
      <c r="NH197" s="201"/>
      <c r="NI197" s="201"/>
      <c r="NJ197" s="201"/>
      <c r="NK197" s="201"/>
      <c r="NL197" s="201"/>
      <c r="NM197" s="201"/>
      <c r="OD197" s="202"/>
      <c r="OE197" s="202"/>
      <c r="OF197" s="202"/>
      <c r="OG197" s="202"/>
      <c r="OH197" s="202"/>
      <c r="OI197" s="202"/>
      <c r="OJ197" s="196"/>
      <c r="OK197" s="194"/>
      <c r="OL197" s="193"/>
      <c r="OM197" s="328"/>
      <c r="ON197" s="194"/>
      <c r="OO197" s="192"/>
      <c r="OP197" s="289"/>
      <c r="OQ197" s="192"/>
      <c r="OR197" s="261"/>
      <c r="OS197" s="196"/>
      <c r="OT197" s="194"/>
      <c r="OU197" s="193"/>
      <c r="OV197" s="328"/>
      <c r="OW197" s="194"/>
      <c r="OX197" s="192"/>
      <c r="OY197" s="192"/>
      <c r="OZ197" s="192"/>
      <c r="PA197" s="261"/>
      <c r="PB197" s="192"/>
      <c r="PC197" s="305"/>
      <c r="PD197" s="265"/>
      <c r="PE197" s="192"/>
      <c r="PF197" s="192"/>
      <c r="PG197" s="192"/>
      <c r="PH197" s="192"/>
      <c r="PI197" s="294"/>
      <c r="PJ197" s="294"/>
      <c r="PK197" s="192"/>
      <c r="PL197" s="192"/>
      <c r="PM197" s="192"/>
      <c r="PN197" s="192"/>
      <c r="PO197" s="192"/>
      <c r="PP197" s="192"/>
      <c r="PQ197" s="192"/>
      <c r="PR197" s="192"/>
      <c r="PS197" s="192"/>
      <c r="PT197" s="192"/>
      <c r="PU197" s="192"/>
      <c r="PV197" s="300"/>
      <c r="QA197" s="193"/>
      <c r="QB197" s="192"/>
      <c r="QC197" s="192"/>
      <c r="QD197" s="192"/>
      <c r="QF197" s="193"/>
      <c r="QH197" s="193"/>
      <c r="QU197" s="192"/>
    </row>
    <row r="198" spans="1:463" s="22" customFormat="1" x14ac:dyDescent="0.3">
      <c r="A198" s="455"/>
      <c r="D198" s="192"/>
      <c r="E198" s="192"/>
      <c r="F198" s="192"/>
      <c r="G198" s="265"/>
      <c r="H198" s="192"/>
      <c r="I198" s="192"/>
      <c r="J198" s="192"/>
      <c r="K198" s="192"/>
      <c r="L198" s="192"/>
      <c r="M198" s="192"/>
      <c r="AD198" s="193"/>
      <c r="AE198" s="193"/>
      <c r="AF198" s="193"/>
      <c r="AG198" s="193"/>
      <c r="AH198" s="193"/>
      <c r="AI198" s="193"/>
      <c r="AJ198" s="193"/>
      <c r="AK198" s="193"/>
      <c r="AL198" s="193"/>
      <c r="AM198" s="193"/>
      <c r="AN198" s="194"/>
      <c r="AO198" s="193"/>
      <c r="AP198" s="193"/>
      <c r="AQ198" s="193"/>
      <c r="AR198" s="193"/>
      <c r="AS198" s="193"/>
      <c r="AT198" s="193"/>
      <c r="AU198" s="195"/>
      <c r="AV198" s="193"/>
      <c r="AW198" s="193"/>
      <c r="AX198" s="193"/>
      <c r="AY198" s="193"/>
      <c r="AZ198" s="194"/>
      <c r="BA198" s="196"/>
      <c r="BB198" s="193"/>
      <c r="BC198" s="193"/>
      <c r="BD198" s="195"/>
      <c r="BE198" s="195"/>
      <c r="BF198" s="193"/>
      <c r="BG198" s="195"/>
      <c r="BH198" s="195"/>
      <c r="BI198" s="193"/>
      <c r="BJ198" s="195"/>
      <c r="BK198" s="193"/>
      <c r="BL198" s="193"/>
      <c r="BM198" s="194"/>
      <c r="BN198" s="193"/>
      <c r="BO198" s="193"/>
      <c r="BP198" s="193"/>
      <c r="BQ198" s="193"/>
      <c r="BR198" s="193"/>
      <c r="BS198" s="193"/>
      <c r="BT198" s="193"/>
      <c r="BU198" s="193"/>
      <c r="BV198" s="193"/>
      <c r="BW198" s="193"/>
      <c r="BX198" s="194"/>
      <c r="BY198" s="193"/>
      <c r="BZ198" s="193"/>
      <c r="CA198" s="195"/>
      <c r="CB198" s="195"/>
      <c r="CC198" s="193"/>
      <c r="CD198" s="194"/>
      <c r="CE198" s="193"/>
      <c r="CF198" s="193"/>
      <c r="CG198" s="195"/>
      <c r="CH198" s="195"/>
      <c r="CI198" s="193"/>
      <c r="CJ198" s="194"/>
      <c r="CK198" s="194"/>
      <c r="CL198" s="194"/>
      <c r="CM198" s="194"/>
      <c r="CN198" s="194"/>
      <c r="CO198" s="197"/>
      <c r="CP198" s="194"/>
      <c r="CQ198" s="197"/>
      <c r="CR198" s="194"/>
      <c r="CS198" s="194"/>
      <c r="CT198" s="197"/>
      <c r="CU198" s="194"/>
      <c r="CV198" s="194"/>
      <c r="CW198" s="194"/>
      <c r="CX198" s="193"/>
      <c r="CY198" s="193"/>
      <c r="CZ198" s="193"/>
      <c r="DA198" s="193"/>
      <c r="DB198" s="193"/>
      <c r="DC198" s="194"/>
      <c r="DD198" s="193"/>
      <c r="DE198" s="193"/>
      <c r="DF198" s="193"/>
      <c r="DG198" s="193"/>
      <c r="DH198" s="193"/>
      <c r="DI198" s="194"/>
      <c r="DJ198" s="193"/>
      <c r="DK198" s="193"/>
      <c r="DL198" s="193"/>
      <c r="DM198" s="193"/>
      <c r="DN198" s="193"/>
      <c r="DO198" s="193"/>
      <c r="DP198" s="193"/>
      <c r="DQ198" s="193"/>
      <c r="DR198" s="193"/>
      <c r="DS198" s="193"/>
      <c r="DT198" s="194"/>
      <c r="DU198" s="193"/>
      <c r="DV198" s="193"/>
      <c r="DW198" s="193"/>
      <c r="DX198" s="193"/>
      <c r="DY198" s="193"/>
      <c r="DZ198" s="193"/>
      <c r="EA198" s="193"/>
      <c r="EB198" s="193"/>
      <c r="EC198" s="193"/>
      <c r="ED198" s="193"/>
      <c r="EE198" s="193"/>
      <c r="EF198" s="193"/>
      <c r="EG198" s="194"/>
      <c r="EH198" s="194"/>
      <c r="EI198" s="194"/>
      <c r="EJ198" s="194"/>
      <c r="EK198" s="194"/>
      <c r="EL198" s="194"/>
      <c r="EM198" s="194"/>
      <c r="EN198" s="194"/>
      <c r="EO198" s="194"/>
      <c r="EP198" s="194"/>
      <c r="EQ198" s="194"/>
      <c r="ER198" s="194"/>
      <c r="ES198" s="193"/>
      <c r="ET198" s="193"/>
      <c r="EU198" s="193"/>
      <c r="EV198" s="193"/>
      <c r="EW198" s="193"/>
      <c r="EX198" s="193"/>
      <c r="EY198" s="193"/>
      <c r="EZ198" s="193"/>
      <c r="FA198" s="193"/>
      <c r="FB198" s="193"/>
      <c r="FC198" s="194"/>
      <c r="FD198" s="193"/>
      <c r="FE198" s="193"/>
      <c r="FF198" s="193"/>
      <c r="FG198" s="193"/>
      <c r="FH198" s="193"/>
      <c r="FI198" s="194"/>
      <c r="FJ198" s="193"/>
      <c r="FK198" s="193"/>
      <c r="FL198" s="193"/>
      <c r="FM198" s="193"/>
      <c r="FN198" s="193"/>
      <c r="FO198" s="194"/>
      <c r="FP198" s="193"/>
      <c r="FQ198" s="193"/>
      <c r="FR198" s="193"/>
      <c r="FS198" s="193"/>
      <c r="FT198" s="193"/>
      <c r="FU198" s="194"/>
      <c r="FV198" s="193"/>
      <c r="FW198" s="193"/>
      <c r="FX198" s="193"/>
      <c r="FY198" s="193"/>
      <c r="FZ198" s="193"/>
      <c r="GA198" s="193"/>
      <c r="GB198" s="193"/>
      <c r="GC198" s="193"/>
      <c r="GD198" s="193"/>
      <c r="GE198" s="193"/>
      <c r="GF198" s="193"/>
      <c r="GG198" s="195"/>
      <c r="GH198" s="195"/>
      <c r="GI198" s="193"/>
      <c r="GJ198" s="195"/>
      <c r="GK198" s="195"/>
      <c r="GL198" s="193"/>
      <c r="GM198" s="194"/>
      <c r="GN198" s="194"/>
      <c r="GO198" s="194"/>
      <c r="GP198" s="194"/>
      <c r="GQ198" s="194"/>
      <c r="GR198" s="194"/>
      <c r="GS198" s="194"/>
      <c r="GT198" s="194"/>
      <c r="GU198" s="192"/>
      <c r="GV198" s="192"/>
      <c r="GW198" s="192"/>
      <c r="GX198" s="192"/>
      <c r="GY198" s="198"/>
      <c r="HE198" s="198"/>
      <c r="HK198" s="199"/>
      <c r="HR198" s="192"/>
      <c r="HS198" s="192"/>
      <c r="HT198" s="192"/>
      <c r="HU198" s="192"/>
      <c r="HV198" s="192"/>
      <c r="HW198" s="192"/>
      <c r="HX198" s="192"/>
      <c r="HY198" s="192"/>
      <c r="HZ198" s="192"/>
      <c r="IA198" s="192"/>
      <c r="IB198" s="192"/>
      <c r="IC198" s="192"/>
      <c r="ID198" s="192"/>
      <c r="IE198" s="192"/>
      <c r="IF198" s="192"/>
      <c r="IG198" s="192"/>
      <c r="IH198" s="192"/>
      <c r="II198" s="192"/>
      <c r="IJ198" s="192"/>
      <c r="IK198" s="192"/>
      <c r="IL198" s="192"/>
      <c r="IM198" s="192"/>
      <c r="IN198" s="192"/>
      <c r="IO198" s="192"/>
      <c r="IP198" s="192"/>
      <c r="IQ198" s="192"/>
      <c r="IR198" s="192"/>
      <c r="IS198" s="192"/>
      <c r="IT198" s="192"/>
      <c r="IU198" s="192"/>
      <c r="IV198" s="192"/>
      <c r="IW198" s="192"/>
      <c r="IX198" s="192"/>
      <c r="IY198" s="192"/>
      <c r="IZ198" s="192"/>
      <c r="JA198" s="192"/>
      <c r="JB198" s="192"/>
      <c r="JC198" s="192"/>
      <c r="JD198" s="192"/>
      <c r="JE198" s="192"/>
      <c r="JF198" s="192"/>
      <c r="JG198" s="192"/>
      <c r="JH198" s="192"/>
      <c r="JI198" s="192"/>
      <c r="JJ198" s="192"/>
      <c r="JK198" s="192"/>
      <c r="JL198" s="192"/>
      <c r="JM198" s="192"/>
      <c r="JN198" s="192"/>
      <c r="JO198" s="192"/>
      <c r="JP198" s="192"/>
      <c r="JQ198" s="192"/>
      <c r="JR198" s="192"/>
      <c r="JS198" s="192"/>
      <c r="JT198" s="192"/>
      <c r="JU198" s="192"/>
      <c r="JV198" s="192"/>
      <c r="JW198" s="192"/>
      <c r="JX198" s="192"/>
      <c r="JY198" s="192"/>
      <c r="JZ198" s="192"/>
      <c r="KA198" s="192"/>
      <c r="KB198" s="192"/>
      <c r="KC198" s="192"/>
      <c r="KD198" s="192"/>
      <c r="KE198" s="192"/>
      <c r="KF198" s="192"/>
      <c r="KG198" s="192"/>
      <c r="KH198" s="192"/>
      <c r="KI198" s="192"/>
      <c r="KJ198" s="192"/>
      <c r="KK198" s="192"/>
      <c r="KL198" s="192"/>
      <c r="KM198" s="192"/>
      <c r="KN198" s="192"/>
      <c r="KO198" s="192"/>
      <c r="KP198" s="192"/>
      <c r="KQ198" s="192"/>
      <c r="KR198" s="192"/>
      <c r="KS198" s="192"/>
      <c r="KT198" s="192"/>
      <c r="KU198" s="192"/>
      <c r="KV198" s="192"/>
      <c r="KW198" s="192"/>
      <c r="KX198" s="192"/>
      <c r="KY198" s="192"/>
      <c r="KZ198" s="192"/>
      <c r="LA198" s="192"/>
      <c r="LB198" s="192"/>
      <c r="LC198" s="192"/>
      <c r="LD198" s="192"/>
      <c r="LE198" s="192"/>
      <c r="LF198" s="192"/>
      <c r="LG198" s="192"/>
      <c r="LH198" s="192"/>
      <c r="LI198" s="192"/>
      <c r="LJ198" s="192"/>
      <c r="LK198" s="192"/>
      <c r="LL198" s="192"/>
      <c r="LM198" s="192"/>
      <c r="LN198" s="192"/>
      <c r="LO198" s="192"/>
      <c r="LP198" s="192"/>
      <c r="LQ198" s="192"/>
      <c r="LR198" s="192"/>
      <c r="LS198" s="192"/>
      <c r="LT198" s="192"/>
      <c r="LU198" s="192"/>
      <c r="LV198" s="192"/>
      <c r="LW198" s="192"/>
      <c r="LX198" s="192"/>
      <c r="LY198" s="192"/>
      <c r="LZ198" s="192"/>
      <c r="MA198" s="192"/>
      <c r="MB198" s="192"/>
      <c r="MC198" s="192"/>
      <c r="MD198" s="192"/>
      <c r="ME198" s="192"/>
      <c r="MF198" s="192"/>
      <c r="MG198" s="192"/>
      <c r="MH198" s="192"/>
      <c r="MI198" s="192"/>
      <c r="MJ198" s="192"/>
      <c r="MK198" s="192"/>
      <c r="ML198" s="192"/>
      <c r="MM198" s="192"/>
      <c r="MN198" s="192"/>
      <c r="MO198" s="192"/>
      <c r="MP198" s="191"/>
      <c r="MQ198" s="191"/>
      <c r="MR198" s="191"/>
      <c r="MS198" s="191"/>
      <c r="MT198" s="191"/>
      <c r="MU198" s="191"/>
      <c r="MV198" s="191"/>
      <c r="MW198" s="191"/>
      <c r="MX198" s="191"/>
      <c r="MY198" s="272"/>
      <c r="MZ198" s="191"/>
      <c r="NA198" s="191"/>
      <c r="NB198" s="200"/>
      <c r="NC198" s="200"/>
      <c r="ND198" s="200"/>
      <c r="NE198" s="200"/>
      <c r="NF198" s="201"/>
      <c r="NG198" s="201"/>
      <c r="NH198" s="201"/>
      <c r="NI198" s="201"/>
      <c r="NJ198" s="201"/>
      <c r="NK198" s="201"/>
      <c r="NL198" s="201"/>
      <c r="NM198" s="201"/>
      <c r="OD198" s="202"/>
      <c r="OE198" s="202"/>
      <c r="OF198" s="202"/>
      <c r="OG198" s="202"/>
      <c r="OH198" s="202"/>
      <c r="OI198" s="202"/>
      <c r="OJ198" s="196"/>
      <c r="OK198" s="194"/>
      <c r="OL198" s="193"/>
      <c r="OM198" s="328"/>
      <c r="ON198" s="194"/>
      <c r="OO198" s="192"/>
      <c r="OP198" s="289"/>
      <c r="OQ198" s="192"/>
      <c r="OR198" s="261"/>
      <c r="OS198" s="196"/>
      <c r="OT198" s="194"/>
      <c r="OU198" s="193"/>
      <c r="OV198" s="328"/>
      <c r="OW198" s="194"/>
      <c r="OX198" s="192"/>
      <c r="OY198" s="192"/>
      <c r="OZ198" s="192"/>
      <c r="PA198" s="261"/>
      <c r="PB198" s="192"/>
      <c r="PC198" s="305"/>
      <c r="PD198" s="265"/>
      <c r="PE198" s="192"/>
      <c r="PF198" s="192"/>
      <c r="PG198" s="192"/>
      <c r="PH198" s="192"/>
      <c r="PI198" s="294"/>
      <c r="PJ198" s="294"/>
      <c r="PK198" s="192"/>
      <c r="PL198" s="192"/>
      <c r="PM198" s="192"/>
      <c r="PN198" s="192"/>
      <c r="PO198" s="192"/>
      <c r="PP198" s="192"/>
      <c r="PQ198" s="192"/>
      <c r="PR198" s="192"/>
      <c r="PS198" s="192"/>
      <c r="PT198" s="192"/>
      <c r="PU198" s="192"/>
      <c r="PV198" s="300"/>
      <c r="QA198" s="193"/>
      <c r="QB198" s="192"/>
      <c r="QC198" s="192"/>
      <c r="QD198" s="192"/>
      <c r="QF198" s="193"/>
      <c r="QH198" s="193"/>
      <c r="QU198" s="192"/>
    </row>
    <row r="199" spans="1:463" s="22" customFormat="1" x14ac:dyDescent="0.3">
      <c r="A199" s="455"/>
      <c r="D199" s="192"/>
      <c r="E199" s="192"/>
      <c r="F199" s="192"/>
      <c r="G199" s="265"/>
      <c r="H199" s="192"/>
      <c r="I199" s="192"/>
      <c r="J199" s="192"/>
      <c r="K199" s="192"/>
      <c r="L199" s="192"/>
      <c r="M199" s="192"/>
      <c r="AD199" s="193"/>
      <c r="AE199" s="193"/>
      <c r="AF199" s="193"/>
      <c r="AG199" s="193"/>
      <c r="AH199" s="193"/>
      <c r="AI199" s="193"/>
      <c r="AJ199" s="193"/>
      <c r="AK199" s="193"/>
      <c r="AL199" s="193"/>
      <c r="AM199" s="193"/>
      <c r="AN199" s="194"/>
      <c r="AO199" s="193"/>
      <c r="AP199" s="193"/>
      <c r="AQ199" s="193"/>
      <c r="AR199" s="193"/>
      <c r="AS199" s="193"/>
      <c r="AT199" s="193"/>
      <c r="AU199" s="195"/>
      <c r="AV199" s="193"/>
      <c r="AW199" s="193"/>
      <c r="AX199" s="193"/>
      <c r="AY199" s="193"/>
      <c r="AZ199" s="194"/>
      <c r="BA199" s="196"/>
      <c r="BB199" s="193"/>
      <c r="BC199" s="193"/>
      <c r="BD199" s="195"/>
      <c r="BE199" s="195"/>
      <c r="BF199" s="193"/>
      <c r="BG199" s="195"/>
      <c r="BH199" s="195"/>
      <c r="BI199" s="193"/>
      <c r="BJ199" s="195"/>
      <c r="BK199" s="193"/>
      <c r="BL199" s="193"/>
      <c r="BM199" s="194"/>
      <c r="BN199" s="193"/>
      <c r="BO199" s="193"/>
      <c r="BP199" s="193"/>
      <c r="BQ199" s="193"/>
      <c r="BR199" s="193"/>
      <c r="BS199" s="193"/>
      <c r="BT199" s="193"/>
      <c r="BU199" s="193"/>
      <c r="BV199" s="193"/>
      <c r="BW199" s="193"/>
      <c r="BX199" s="194"/>
      <c r="BY199" s="193"/>
      <c r="BZ199" s="193"/>
      <c r="CA199" s="195"/>
      <c r="CB199" s="195"/>
      <c r="CC199" s="193"/>
      <c r="CD199" s="194"/>
      <c r="CE199" s="193"/>
      <c r="CF199" s="193"/>
      <c r="CG199" s="195"/>
      <c r="CH199" s="195"/>
      <c r="CI199" s="193"/>
      <c r="CJ199" s="194"/>
      <c r="CK199" s="194"/>
      <c r="CL199" s="194"/>
      <c r="CM199" s="194"/>
      <c r="CN199" s="194"/>
      <c r="CO199" s="197"/>
      <c r="CP199" s="194"/>
      <c r="CQ199" s="197"/>
      <c r="CR199" s="194"/>
      <c r="CS199" s="194"/>
      <c r="CT199" s="197"/>
      <c r="CU199" s="194"/>
      <c r="CV199" s="194"/>
      <c r="CW199" s="194"/>
      <c r="CX199" s="193"/>
      <c r="CY199" s="193"/>
      <c r="CZ199" s="193"/>
      <c r="DA199" s="193"/>
      <c r="DB199" s="193"/>
      <c r="DC199" s="194"/>
      <c r="DD199" s="193"/>
      <c r="DE199" s="193"/>
      <c r="DF199" s="193"/>
      <c r="DG199" s="193"/>
      <c r="DH199" s="193"/>
      <c r="DI199" s="194"/>
      <c r="DJ199" s="193"/>
      <c r="DK199" s="193"/>
      <c r="DL199" s="193"/>
      <c r="DM199" s="193"/>
      <c r="DN199" s="193"/>
      <c r="DO199" s="193"/>
      <c r="DP199" s="193"/>
      <c r="DQ199" s="193"/>
      <c r="DR199" s="193"/>
      <c r="DS199" s="193"/>
      <c r="DT199" s="194"/>
      <c r="DU199" s="193"/>
      <c r="DV199" s="193"/>
      <c r="DW199" s="193"/>
      <c r="DX199" s="193"/>
      <c r="DY199" s="193"/>
      <c r="DZ199" s="193"/>
      <c r="EA199" s="193"/>
      <c r="EB199" s="193"/>
      <c r="EC199" s="193"/>
      <c r="ED199" s="193"/>
      <c r="EE199" s="193"/>
      <c r="EF199" s="193"/>
      <c r="EG199" s="194"/>
      <c r="EH199" s="194"/>
      <c r="EI199" s="194"/>
      <c r="EJ199" s="194"/>
      <c r="EK199" s="194"/>
      <c r="EL199" s="194"/>
      <c r="EM199" s="194"/>
      <c r="EN199" s="194"/>
      <c r="EO199" s="194"/>
      <c r="EP199" s="194"/>
      <c r="EQ199" s="194"/>
      <c r="ER199" s="194"/>
      <c r="ES199" s="193"/>
      <c r="ET199" s="193"/>
      <c r="EU199" s="193"/>
      <c r="EV199" s="193"/>
      <c r="EW199" s="193"/>
      <c r="EX199" s="193"/>
      <c r="EY199" s="193"/>
      <c r="EZ199" s="193"/>
      <c r="FA199" s="193"/>
      <c r="FB199" s="193"/>
      <c r="FC199" s="194"/>
      <c r="FD199" s="193"/>
      <c r="FE199" s="193"/>
      <c r="FF199" s="193"/>
      <c r="FG199" s="193"/>
      <c r="FH199" s="193"/>
      <c r="FI199" s="194"/>
      <c r="FJ199" s="193"/>
      <c r="FK199" s="193"/>
      <c r="FL199" s="193"/>
      <c r="FM199" s="193"/>
      <c r="FN199" s="193"/>
      <c r="FO199" s="194"/>
      <c r="FP199" s="193"/>
      <c r="FQ199" s="193"/>
      <c r="FR199" s="193"/>
      <c r="FS199" s="193"/>
      <c r="FT199" s="193"/>
      <c r="FU199" s="194"/>
      <c r="FV199" s="193"/>
      <c r="FW199" s="193"/>
      <c r="FX199" s="193"/>
      <c r="FY199" s="193"/>
      <c r="FZ199" s="193"/>
      <c r="GA199" s="193"/>
      <c r="GB199" s="193"/>
      <c r="GC199" s="193"/>
      <c r="GD199" s="193"/>
      <c r="GE199" s="193"/>
      <c r="GF199" s="193"/>
      <c r="GG199" s="195"/>
      <c r="GH199" s="195"/>
      <c r="GI199" s="193"/>
      <c r="GJ199" s="195"/>
      <c r="GK199" s="195"/>
      <c r="GL199" s="193"/>
      <c r="GM199" s="194"/>
      <c r="GN199" s="194"/>
      <c r="GO199" s="194"/>
      <c r="GP199" s="194"/>
      <c r="GQ199" s="194"/>
      <c r="GR199" s="194"/>
      <c r="GS199" s="194"/>
      <c r="GT199" s="194"/>
      <c r="GU199" s="192"/>
      <c r="GV199" s="192"/>
      <c r="GW199" s="192"/>
      <c r="GX199" s="192"/>
      <c r="GY199" s="198"/>
      <c r="HE199" s="198"/>
      <c r="HK199" s="199"/>
      <c r="HR199" s="192"/>
      <c r="HS199" s="192"/>
      <c r="HT199" s="192"/>
      <c r="HU199" s="192"/>
      <c r="HV199" s="192"/>
      <c r="HW199" s="192"/>
      <c r="HX199" s="192"/>
      <c r="HY199" s="192"/>
      <c r="HZ199" s="192"/>
      <c r="IA199" s="192"/>
      <c r="IB199" s="192"/>
      <c r="IC199" s="192"/>
      <c r="ID199" s="192"/>
      <c r="IE199" s="192"/>
      <c r="IF199" s="192"/>
      <c r="IG199" s="192"/>
      <c r="IH199" s="192"/>
      <c r="II199" s="192"/>
      <c r="IJ199" s="192"/>
      <c r="IK199" s="192"/>
      <c r="IL199" s="192"/>
      <c r="IM199" s="192"/>
      <c r="IN199" s="192"/>
      <c r="IO199" s="192"/>
      <c r="IP199" s="192"/>
      <c r="IQ199" s="192"/>
      <c r="IR199" s="192"/>
      <c r="IS199" s="192"/>
      <c r="IT199" s="192"/>
      <c r="IU199" s="192"/>
      <c r="IV199" s="192"/>
      <c r="IW199" s="192"/>
      <c r="IX199" s="192"/>
      <c r="IY199" s="192"/>
      <c r="IZ199" s="192"/>
      <c r="JA199" s="192"/>
      <c r="JB199" s="192"/>
      <c r="JC199" s="192"/>
      <c r="JD199" s="192"/>
      <c r="JE199" s="192"/>
      <c r="JF199" s="192"/>
      <c r="JG199" s="192"/>
      <c r="JH199" s="192"/>
      <c r="JI199" s="192"/>
      <c r="JJ199" s="192"/>
      <c r="JK199" s="192"/>
      <c r="JL199" s="192"/>
      <c r="JM199" s="192"/>
      <c r="JN199" s="192"/>
      <c r="JO199" s="192"/>
      <c r="JP199" s="192"/>
      <c r="JQ199" s="192"/>
      <c r="JR199" s="192"/>
      <c r="JS199" s="192"/>
      <c r="JT199" s="192"/>
      <c r="JU199" s="192"/>
      <c r="JV199" s="192"/>
      <c r="JW199" s="192"/>
      <c r="JX199" s="192"/>
      <c r="JY199" s="192"/>
      <c r="JZ199" s="192"/>
      <c r="KA199" s="192"/>
      <c r="KB199" s="192"/>
      <c r="KC199" s="192"/>
      <c r="KD199" s="192"/>
      <c r="KE199" s="192"/>
      <c r="KF199" s="192"/>
      <c r="KG199" s="192"/>
      <c r="KH199" s="192"/>
      <c r="KI199" s="192"/>
      <c r="KJ199" s="192"/>
      <c r="KK199" s="192"/>
      <c r="KL199" s="192"/>
      <c r="KM199" s="192"/>
      <c r="KN199" s="192"/>
      <c r="KO199" s="192"/>
      <c r="KP199" s="192"/>
      <c r="KQ199" s="192"/>
      <c r="KR199" s="192"/>
      <c r="KS199" s="192"/>
      <c r="KT199" s="192"/>
      <c r="KU199" s="192"/>
      <c r="KV199" s="192"/>
      <c r="KW199" s="192"/>
      <c r="KX199" s="192"/>
      <c r="KY199" s="192"/>
      <c r="KZ199" s="192"/>
      <c r="LA199" s="192"/>
      <c r="LB199" s="192"/>
      <c r="LC199" s="192"/>
      <c r="LD199" s="192"/>
      <c r="LE199" s="192"/>
      <c r="LF199" s="192"/>
      <c r="LG199" s="192"/>
      <c r="LH199" s="192"/>
      <c r="LI199" s="192"/>
      <c r="LJ199" s="192"/>
      <c r="LK199" s="192"/>
      <c r="LL199" s="192"/>
      <c r="LM199" s="192"/>
      <c r="LN199" s="192"/>
      <c r="LO199" s="192"/>
      <c r="LP199" s="192"/>
      <c r="LQ199" s="192"/>
      <c r="LR199" s="192"/>
      <c r="LS199" s="192"/>
      <c r="LT199" s="192"/>
      <c r="LU199" s="192"/>
      <c r="LV199" s="192"/>
      <c r="LW199" s="192"/>
      <c r="LX199" s="192"/>
      <c r="LY199" s="192"/>
      <c r="LZ199" s="192"/>
      <c r="MA199" s="192"/>
      <c r="MB199" s="192"/>
      <c r="MC199" s="192"/>
      <c r="MD199" s="192"/>
      <c r="ME199" s="192"/>
      <c r="MF199" s="192"/>
      <c r="MG199" s="192"/>
      <c r="MH199" s="192"/>
      <c r="MI199" s="192"/>
      <c r="MJ199" s="192"/>
      <c r="MK199" s="192"/>
      <c r="ML199" s="192"/>
      <c r="MM199" s="192"/>
      <c r="MN199" s="192"/>
      <c r="MO199" s="192"/>
      <c r="MP199" s="191"/>
      <c r="MQ199" s="191"/>
      <c r="MR199" s="191"/>
      <c r="MS199" s="191"/>
      <c r="MT199" s="191"/>
      <c r="MU199" s="191"/>
      <c r="MV199" s="191"/>
      <c r="MW199" s="191"/>
      <c r="MX199" s="191"/>
      <c r="MY199" s="272"/>
      <c r="MZ199" s="191"/>
      <c r="NA199" s="191"/>
      <c r="NB199" s="200"/>
      <c r="NC199" s="200"/>
      <c r="ND199" s="200"/>
      <c r="NE199" s="200"/>
      <c r="NF199" s="201"/>
      <c r="NG199" s="201"/>
      <c r="NH199" s="201"/>
      <c r="NI199" s="201"/>
      <c r="NJ199" s="201"/>
      <c r="NK199" s="201"/>
      <c r="NL199" s="201"/>
      <c r="NM199" s="201"/>
      <c r="OD199" s="202"/>
      <c r="OE199" s="202"/>
      <c r="OF199" s="202"/>
      <c r="OG199" s="202"/>
      <c r="OH199" s="202"/>
      <c r="OI199" s="202"/>
      <c r="OJ199" s="196"/>
      <c r="OK199" s="194"/>
      <c r="OL199" s="193"/>
      <c r="OM199" s="328"/>
      <c r="ON199" s="194"/>
      <c r="OO199" s="192"/>
      <c r="OP199" s="289"/>
      <c r="OQ199" s="192"/>
      <c r="OR199" s="261"/>
      <c r="OS199" s="196"/>
      <c r="OT199" s="194"/>
      <c r="OU199" s="193"/>
      <c r="OV199" s="328"/>
      <c r="OW199" s="194"/>
      <c r="OX199" s="192"/>
      <c r="OY199" s="192"/>
      <c r="OZ199" s="192"/>
      <c r="PA199" s="261"/>
      <c r="PB199" s="192"/>
      <c r="PC199" s="305"/>
      <c r="PD199" s="265"/>
      <c r="PE199" s="192"/>
      <c r="PF199" s="192"/>
      <c r="PG199" s="192"/>
      <c r="PH199" s="192"/>
      <c r="PI199" s="294"/>
      <c r="PJ199" s="294"/>
      <c r="PK199" s="192"/>
      <c r="PL199" s="192"/>
      <c r="PM199" s="192"/>
      <c r="PN199" s="192"/>
      <c r="PO199" s="192"/>
      <c r="PP199" s="192"/>
      <c r="PQ199" s="192"/>
      <c r="PR199" s="192"/>
      <c r="PS199" s="192"/>
      <c r="PT199" s="192"/>
      <c r="PU199" s="192"/>
      <c r="PV199" s="300"/>
      <c r="QA199" s="193"/>
      <c r="QB199" s="192"/>
      <c r="QC199" s="192"/>
      <c r="QD199" s="192"/>
      <c r="QF199" s="193"/>
      <c r="QH199" s="193"/>
      <c r="QU199" s="192"/>
    </row>
    <row r="200" spans="1:463" s="22" customFormat="1" ht="14" x14ac:dyDescent="0.3">
      <c r="A200" s="343"/>
      <c r="B200" s="223"/>
      <c r="C200" s="223"/>
      <c r="D200" s="50"/>
      <c r="E200" s="50"/>
      <c r="F200" s="50"/>
      <c r="G200" s="313"/>
      <c r="H200" s="50"/>
      <c r="I200" s="50"/>
      <c r="J200" s="50"/>
      <c r="K200" s="50"/>
      <c r="L200" s="50"/>
      <c r="M200" s="50"/>
      <c r="AD200" s="51"/>
      <c r="AE200" s="51"/>
      <c r="AF200" s="51"/>
      <c r="AG200" s="51"/>
      <c r="AH200" s="51"/>
      <c r="AI200" s="51"/>
      <c r="AJ200" s="51"/>
      <c r="AK200" s="51"/>
      <c r="AL200" s="51"/>
      <c r="AM200" s="51"/>
      <c r="AN200" s="54"/>
      <c r="AO200" s="51"/>
      <c r="AP200" s="51"/>
      <c r="AQ200" s="51"/>
      <c r="AR200" s="51"/>
      <c r="AS200" s="51"/>
      <c r="AT200" s="224"/>
      <c r="AU200" s="52"/>
      <c r="AV200" s="51"/>
      <c r="AW200" s="51"/>
      <c r="AX200" s="51"/>
      <c r="AY200" s="51"/>
      <c r="AZ200" s="54"/>
      <c r="BA200" s="225"/>
      <c r="BB200" s="51"/>
      <c r="BC200" s="51"/>
      <c r="BD200" s="53"/>
      <c r="BE200" s="53"/>
      <c r="BF200" s="51"/>
      <c r="BG200" s="53"/>
      <c r="BH200" s="53"/>
      <c r="BI200" s="51"/>
      <c r="BJ200" s="53"/>
      <c r="BK200" s="51"/>
      <c r="BL200" s="51"/>
      <c r="BM200" s="54"/>
      <c r="BN200" s="51"/>
      <c r="BO200" s="51"/>
      <c r="BP200" s="51"/>
      <c r="BQ200" s="51"/>
      <c r="BR200" s="51"/>
      <c r="BS200" s="51"/>
      <c r="BT200" s="51"/>
      <c r="BU200" s="51"/>
      <c r="BV200" s="51"/>
      <c r="BW200" s="51"/>
      <c r="BX200" s="54"/>
      <c r="BY200" s="51"/>
      <c r="BZ200" s="51"/>
      <c r="CA200" s="53"/>
      <c r="CB200" s="53"/>
      <c r="CC200" s="51"/>
      <c r="CD200" s="54"/>
      <c r="CE200" s="51"/>
      <c r="CF200" s="51"/>
      <c r="CG200" s="53"/>
      <c r="CH200" s="53"/>
      <c r="CI200" s="51"/>
      <c r="CJ200" s="54"/>
      <c r="CK200" s="54"/>
      <c r="CL200" s="54"/>
      <c r="CM200" s="54"/>
      <c r="CN200" s="54"/>
      <c r="CO200" s="55"/>
      <c r="CP200" s="54"/>
      <c r="CQ200" s="55"/>
      <c r="CR200" s="54"/>
      <c r="CS200" s="54"/>
      <c r="CT200" s="55"/>
      <c r="CU200" s="54"/>
      <c r="CV200" s="54"/>
      <c r="CW200" s="54"/>
      <c r="CX200" s="51"/>
      <c r="CY200" s="51"/>
      <c r="CZ200" s="51"/>
      <c r="DA200" s="51"/>
      <c r="DB200" s="51"/>
      <c r="DC200" s="54"/>
      <c r="DD200" s="51"/>
      <c r="DE200" s="51"/>
      <c r="DF200" s="51"/>
      <c r="DG200" s="51"/>
      <c r="DH200" s="51"/>
      <c r="DI200" s="54"/>
      <c r="DJ200" s="51"/>
      <c r="DK200" s="51"/>
      <c r="DL200" s="51"/>
      <c r="DM200" s="51"/>
      <c r="DN200" s="51"/>
      <c r="DO200" s="51"/>
      <c r="DP200" s="51"/>
      <c r="DQ200" s="51"/>
      <c r="DR200" s="51"/>
      <c r="DS200" s="51"/>
      <c r="DT200" s="54"/>
      <c r="DU200" s="51"/>
      <c r="DV200" s="51"/>
      <c r="DW200" s="51"/>
      <c r="DX200" s="51"/>
      <c r="DY200" s="51"/>
      <c r="DZ200" s="51"/>
      <c r="EA200" s="51"/>
      <c r="EB200" s="51"/>
      <c r="EC200" s="51"/>
      <c r="ED200" s="51"/>
      <c r="EE200" s="51"/>
      <c r="EF200" s="51"/>
      <c r="EG200" s="54"/>
      <c r="EH200" s="54"/>
      <c r="EI200" s="54"/>
      <c r="EJ200" s="54"/>
      <c r="EK200" s="54"/>
      <c r="EL200" s="54"/>
      <c r="EM200" s="54"/>
      <c r="EN200" s="54"/>
      <c r="EO200" s="54"/>
      <c r="EP200" s="54"/>
      <c r="EQ200" s="54"/>
      <c r="ER200" s="54"/>
      <c r="ES200" s="51">
        <v>-0.05</v>
      </c>
      <c r="ET200" s="51">
        <v>-0.01</v>
      </c>
      <c r="EU200" s="51">
        <v>-0.04</v>
      </c>
      <c r="EV200" s="51"/>
      <c r="EW200" s="51"/>
      <c r="EX200" s="51"/>
      <c r="EY200" s="51">
        <v>-0.01</v>
      </c>
      <c r="EZ200" s="51"/>
      <c r="FA200" s="51"/>
      <c r="FB200" s="51"/>
      <c r="FC200" s="226">
        <v>-0.13200000000000001</v>
      </c>
      <c r="FD200" s="51"/>
      <c r="FE200" s="51"/>
      <c r="FF200" s="51"/>
      <c r="FG200" s="51"/>
      <c r="FH200" s="51"/>
      <c r="FI200" s="54"/>
      <c r="FJ200" s="51"/>
      <c r="FK200" s="51"/>
      <c r="FL200" s="51"/>
      <c r="FM200" s="51"/>
      <c r="FN200" s="51"/>
      <c r="FO200" s="54"/>
      <c r="FP200" s="51"/>
      <c r="FQ200" s="51"/>
      <c r="FR200" s="51"/>
      <c r="FS200" s="51"/>
      <c r="FT200" s="51"/>
      <c r="FU200" s="54"/>
      <c r="GM200" s="40"/>
      <c r="GN200" s="40"/>
      <c r="GO200" s="40"/>
      <c r="GP200" s="40"/>
      <c r="GQ200" s="40"/>
      <c r="GR200" s="40"/>
      <c r="GS200" s="40"/>
      <c r="GT200" s="227"/>
      <c r="GY200" s="201"/>
      <c r="HE200" s="201"/>
      <c r="HK200" s="228"/>
      <c r="MP200" s="229"/>
      <c r="MQ200" s="229"/>
      <c r="MR200" s="229"/>
      <c r="MS200" s="229"/>
      <c r="MT200" s="229"/>
      <c r="MU200" s="229"/>
      <c r="MV200" s="229"/>
      <c r="MW200" s="229"/>
      <c r="MX200" s="229"/>
      <c r="MY200" s="273"/>
      <c r="MZ200" s="229"/>
      <c r="NA200" s="229"/>
      <c r="NB200" s="81"/>
      <c r="NC200" s="81"/>
      <c r="ND200" s="81"/>
      <c r="NE200" s="81"/>
      <c r="NF200" s="40"/>
      <c r="NG200" s="40"/>
      <c r="NH200" s="40"/>
      <c r="NI200" s="40"/>
      <c r="NJ200" s="40"/>
      <c r="NK200" s="40"/>
      <c r="NL200" s="40"/>
      <c r="NM200" s="40"/>
      <c r="OJ200" s="196"/>
      <c r="OK200" s="194"/>
      <c r="OL200" s="193"/>
      <c r="OM200" s="328"/>
      <c r="ON200" s="194"/>
      <c r="OO200" s="192"/>
      <c r="OP200" s="289"/>
      <c r="OQ200" s="192"/>
      <c r="OR200" s="261"/>
      <c r="OS200" s="196"/>
      <c r="OT200" s="194"/>
      <c r="OU200" s="193"/>
      <c r="OV200" s="328"/>
      <c r="OW200" s="194"/>
      <c r="OX200" s="192"/>
      <c r="OY200" s="192"/>
      <c r="OZ200" s="192"/>
      <c r="PA200" s="261"/>
      <c r="PB200" s="192"/>
      <c r="PC200" s="305"/>
      <c r="PD200" s="265"/>
      <c r="PE200" s="192"/>
      <c r="PF200" s="192"/>
      <c r="PG200" s="192"/>
      <c r="PH200" s="192"/>
      <c r="PI200" s="294"/>
      <c r="PJ200" s="294"/>
      <c r="PK200" s="192"/>
      <c r="PL200" s="192"/>
      <c r="PM200" s="192"/>
      <c r="PN200" s="192"/>
      <c r="PO200" s="192"/>
      <c r="PP200" s="192"/>
      <c r="PQ200" s="192"/>
      <c r="PR200" s="192"/>
      <c r="PS200" s="192"/>
      <c r="PT200" s="192"/>
      <c r="PU200" s="192"/>
      <c r="PV200" s="300"/>
      <c r="QA200" s="193"/>
      <c r="QB200" s="192"/>
      <c r="QC200" s="192"/>
      <c r="QD200" s="192"/>
      <c r="QF200" s="193"/>
      <c r="QH200" s="193"/>
      <c r="QU200" s="192"/>
    </row>
    <row r="201" spans="1:463" s="22" customFormat="1" ht="14" x14ac:dyDescent="0.3">
      <c r="A201" s="343"/>
      <c r="B201" s="223"/>
      <c r="C201" s="223"/>
      <c r="D201" s="230">
        <v>1054372.0209999988</v>
      </c>
      <c r="E201" s="230"/>
      <c r="F201" s="230"/>
      <c r="G201" s="314"/>
      <c r="H201" s="230"/>
      <c r="I201" s="230"/>
      <c r="J201" s="230"/>
      <c r="K201" s="230"/>
      <c r="L201" s="230"/>
      <c r="M201" s="230"/>
      <c r="AD201" s="214">
        <v>127340.07000000002</v>
      </c>
      <c r="AE201" s="214">
        <v>28014.821</v>
      </c>
      <c r="AF201" s="214">
        <v>85706.616133709977</v>
      </c>
      <c r="AG201" s="214">
        <v>8482.7266252178197</v>
      </c>
      <c r="AH201" s="214">
        <v>32721.654712517513</v>
      </c>
      <c r="AI201" s="214">
        <v>3597.3085835844513</v>
      </c>
      <c r="AJ201" s="214">
        <v>17860.093562847756</v>
      </c>
      <c r="AK201" s="214">
        <v>345.50350997329042</v>
      </c>
      <c r="AL201" s="214">
        <v>12752.58831199576</v>
      </c>
      <c r="AM201" s="214">
        <v>13125.945464007109</v>
      </c>
      <c r="AN201" s="214">
        <v>330773.82069297921</v>
      </c>
      <c r="AO201" s="214">
        <v>197872.0800000001</v>
      </c>
      <c r="AP201" s="214">
        <v>43531.85760000001</v>
      </c>
      <c r="AQ201" s="214">
        <v>133178.39706024007</v>
      </c>
      <c r="AR201" s="214">
        <v>8482.7266252178197</v>
      </c>
      <c r="AS201" s="214">
        <v>32721.654712517513</v>
      </c>
      <c r="AT201" s="214">
        <v>17581.756944877521</v>
      </c>
      <c r="AU201" s="214">
        <v>3001.509999999997</v>
      </c>
      <c r="AV201" s="214">
        <v>28627.983687173572</v>
      </c>
      <c r="AW201" s="214">
        <v>345.50350997329042</v>
      </c>
      <c r="AX201" s="214">
        <v>12752.58831199576</v>
      </c>
      <c r="AY201" s="214">
        <v>21039.60376461456</v>
      </c>
      <c r="AZ201" s="214">
        <v>530198.01486828714</v>
      </c>
      <c r="BA201" s="214">
        <v>39576</v>
      </c>
      <c r="BB201" s="214">
        <v>201725.46800000014</v>
      </c>
      <c r="BC201" s="214">
        <v>21037.080877414413</v>
      </c>
      <c r="BD201" s="231">
        <v>16829.664701931528</v>
      </c>
      <c r="BE201" s="231">
        <v>4207.416175482881</v>
      </c>
      <c r="BF201" s="214">
        <v>7888.9066949999878</v>
      </c>
      <c r="BG201" s="231">
        <v>6311.1253560000187</v>
      </c>
      <c r="BH201" s="231">
        <v>1577.7813390000042</v>
      </c>
      <c r="BI201" s="214">
        <v>16837.556256786269</v>
      </c>
      <c r="BJ201" s="231">
        <v>12022.469107862064</v>
      </c>
      <c r="BK201" s="214">
        <v>325.72252578752966</v>
      </c>
      <c r="BL201" s="214">
        <v>12374.450591460038</v>
      </c>
      <c r="BM201" s="214">
        <v>311836.15590479237</v>
      </c>
      <c r="BN201" s="214">
        <v>4909.0599999999977</v>
      </c>
      <c r="BO201" s="214">
        <v>1079.9931999999997</v>
      </c>
      <c r="BP201" s="214">
        <v>3304.0575601799987</v>
      </c>
      <c r="BQ201" s="214">
        <v>8482.7266252178197</v>
      </c>
      <c r="BR201" s="214">
        <v>32721.654712517513</v>
      </c>
      <c r="BS201" s="214">
        <v>632.60626204667506</v>
      </c>
      <c r="BT201" s="214">
        <v>724.5773426225478</v>
      </c>
      <c r="BU201" s="214">
        <v>345.50350997329042</v>
      </c>
      <c r="BV201" s="214">
        <v>12752.58831199576</v>
      </c>
      <c r="BW201" s="214">
        <v>532.51471824246141</v>
      </c>
      <c r="BX201" s="214">
        <v>13419.37089971002</v>
      </c>
      <c r="BY201" s="214">
        <v>200701.16000000015</v>
      </c>
      <c r="BZ201" s="214">
        <v>14651.184680000008</v>
      </c>
      <c r="CA201" s="231">
        <v>10461.340857458967</v>
      </c>
      <c r="CB201" s="231">
        <v>283.42716763460021</v>
      </c>
      <c r="CC201" s="214">
        <v>10767.617234000001</v>
      </c>
      <c r="CD201" s="214">
        <v>271343.95429680025</v>
      </c>
      <c r="CE201" s="214">
        <v>4924.3399999999974</v>
      </c>
      <c r="CF201" s="214">
        <v>359.47681999999986</v>
      </c>
      <c r="CG201" s="231">
        <v>256.67614097506714</v>
      </c>
      <c r="CH201" s="231">
        <v>6.9540790829000017</v>
      </c>
      <c r="CI201" s="214">
        <v>264.19084099999992</v>
      </c>
      <c r="CJ201" s="214">
        <v>6657.6091931999954</v>
      </c>
      <c r="CK201" s="214"/>
      <c r="CL201" s="214"/>
      <c r="CM201" s="214"/>
      <c r="CN201" s="214"/>
      <c r="CO201" s="231"/>
      <c r="CP201" s="214"/>
      <c r="CQ201" s="231"/>
      <c r="CR201" s="214"/>
      <c r="CS201" s="214"/>
      <c r="CT201" s="231"/>
      <c r="CU201" s="214"/>
      <c r="CV201" s="214"/>
      <c r="CW201" s="214"/>
      <c r="CX201" s="214">
        <v>20013.529960000007</v>
      </c>
      <c r="CY201" s="214">
        <v>1460.9880520799995</v>
      </c>
      <c r="CZ201" s="214">
        <v>345.50350997329042</v>
      </c>
      <c r="DA201" s="214">
        <v>12752.58831199576</v>
      </c>
      <c r="DB201" s="214">
        <v>1073.7261506039997</v>
      </c>
      <c r="DC201" s="214">
        <v>27057.892995220798</v>
      </c>
      <c r="DD201" s="214">
        <v>668.75624000000016</v>
      </c>
      <c r="DE201" s="214">
        <v>48.819205520000018</v>
      </c>
      <c r="DF201" s="214">
        <v>345.50350997329042</v>
      </c>
      <c r="DG201" s="214">
        <v>12752.58831199576</v>
      </c>
      <c r="DH201" s="214">
        <v>35.878772276000021</v>
      </c>
      <c r="DI201" s="214">
        <v>904.1450613551998</v>
      </c>
      <c r="DJ201" s="214">
        <v>37309.008222349294</v>
      </c>
      <c r="DK201" s="214">
        <v>8207.9818089168457</v>
      </c>
      <c r="DL201" s="214">
        <v>620.32895683914478</v>
      </c>
      <c r="DM201" s="214">
        <v>25110.939911076875</v>
      </c>
      <c r="DN201" s="214">
        <v>8482.7266252178197</v>
      </c>
      <c r="DO201" s="214">
        <v>32721.654712517513</v>
      </c>
      <c r="DP201" s="214">
        <v>5201.1228996402951</v>
      </c>
      <c r="DQ201" s="214">
        <v>345.50350997329042</v>
      </c>
      <c r="DR201" s="214">
        <v>12752.58831199576</v>
      </c>
      <c r="DS201" s="214">
        <v>3822.4690899411203</v>
      </c>
      <c r="DT201" s="214">
        <v>96326.221066516184</v>
      </c>
      <c r="DU201" s="214">
        <v>42956.33</v>
      </c>
      <c r="DV201" s="214">
        <v>9450.3882000000103</v>
      </c>
      <c r="DW201" s="214">
        <v>28911.885404139997</v>
      </c>
      <c r="DX201" s="214">
        <v>8482.7266252178197</v>
      </c>
      <c r="DY201" s="214">
        <v>32721.654712517513</v>
      </c>
      <c r="DZ201" s="214">
        <v>833.9512421137506</v>
      </c>
      <c r="EA201" s="214">
        <v>540.18679322521859</v>
      </c>
      <c r="EB201" s="214">
        <v>616</v>
      </c>
      <c r="EC201" s="214">
        <v>6081.5381396819648</v>
      </c>
      <c r="ED201" s="214">
        <v>345.50350997329042</v>
      </c>
      <c r="EE201" s="214">
        <v>12752.58831199576</v>
      </c>
      <c r="EF201" s="214">
        <v>4438.7139889580458</v>
      </c>
      <c r="EG201" s="214">
        <v>112594.80252174279</v>
      </c>
      <c r="EH201" s="214"/>
      <c r="EI201" s="214"/>
      <c r="EJ201" s="214"/>
      <c r="EK201" s="214"/>
      <c r="EL201" s="214"/>
      <c r="EM201" s="214"/>
      <c r="EN201" s="214"/>
      <c r="EO201" s="214"/>
      <c r="EP201" s="214"/>
      <c r="EQ201" s="214"/>
      <c r="ER201" s="214"/>
      <c r="ES201" s="214">
        <v>67612.3</v>
      </c>
      <c r="ET201" s="214">
        <v>14874.706999999993</v>
      </c>
      <c r="EU201" s="214">
        <v>45506.65500454999</v>
      </c>
      <c r="EV201" s="214">
        <v>8482.7266252178197</v>
      </c>
      <c r="EW201" s="214">
        <v>32721.654712517513</v>
      </c>
      <c r="EX201" s="214">
        <v>5107.4572924001013</v>
      </c>
      <c r="EY201" s="214">
        <v>9716.379008677357</v>
      </c>
      <c r="EZ201" s="214">
        <v>345.50350997329042</v>
      </c>
      <c r="FA201" s="214">
        <v>12752.58831199576</v>
      </c>
      <c r="FB201" s="214">
        <v>7140.8804152813746</v>
      </c>
      <c r="FC201" s="214">
        <v>179950.05446509056</v>
      </c>
      <c r="FD201" s="214">
        <v>459.16666666666322</v>
      </c>
      <c r="FE201" s="214">
        <v>33.519166666667054</v>
      </c>
      <c r="FF201" s="214">
        <v>345.50350997329042</v>
      </c>
      <c r="FG201" s="214">
        <v>12752.58831199576</v>
      </c>
      <c r="FH201" s="214">
        <v>24.634291666666346</v>
      </c>
      <c r="FI201" s="214">
        <v>620.78415000000143</v>
      </c>
      <c r="FJ201" s="214">
        <v>222566.73427800005</v>
      </c>
      <c r="FK201" s="214">
        <v>16247.371602294006</v>
      </c>
      <c r="FL201" s="214">
        <v>345.50350997329042</v>
      </c>
      <c r="FM201" s="214">
        <v>12752.58831199576</v>
      </c>
      <c r="FN201" s="214">
        <v>11940.706999999995</v>
      </c>
      <c r="FO201" s="214">
        <v>300905.77545635297</v>
      </c>
      <c r="FP201" s="214">
        <v>220209.14556666659</v>
      </c>
      <c r="FQ201" s="214">
        <v>16075.267626366656</v>
      </c>
      <c r="FR201" s="214">
        <v>345.50350997329042</v>
      </c>
      <c r="FS201" s="214">
        <v>12752.58831199576</v>
      </c>
      <c r="FT201" s="214">
        <v>11814.220659651666</v>
      </c>
      <c r="FU201" s="214">
        <v>297718.3606232219</v>
      </c>
      <c r="GM201" s="40"/>
      <c r="GN201" s="40"/>
      <c r="GO201" s="40"/>
      <c r="GP201" s="40"/>
      <c r="GQ201" s="40"/>
      <c r="GR201" s="40"/>
      <c r="GS201" s="40"/>
      <c r="GT201" s="227"/>
      <c r="GY201" s="201"/>
      <c r="HE201" s="201"/>
      <c r="HK201" s="228"/>
      <c r="MP201" s="232"/>
      <c r="MQ201" s="232"/>
      <c r="MR201" s="232"/>
      <c r="MS201" s="232"/>
      <c r="MT201" s="232"/>
      <c r="MU201" s="232"/>
      <c r="MV201" s="232"/>
      <c r="MW201" s="232"/>
      <c r="MX201" s="232"/>
      <c r="MY201" s="274"/>
      <c r="MZ201" s="232"/>
      <c r="NA201" s="232"/>
      <c r="NB201" s="81"/>
      <c r="NC201" s="81"/>
      <c r="ND201" s="81"/>
      <c r="NE201" s="81"/>
      <c r="NF201" s="40"/>
      <c r="NG201" s="40"/>
      <c r="NH201" s="40"/>
      <c r="NI201" s="40"/>
      <c r="NJ201" s="40"/>
      <c r="NK201" s="40"/>
      <c r="NL201" s="40"/>
      <c r="NM201" s="40"/>
      <c r="OJ201" s="196"/>
      <c r="OK201" s="194"/>
      <c r="OL201" s="193"/>
      <c r="OM201" s="328"/>
      <c r="ON201" s="194"/>
      <c r="OO201" s="192"/>
      <c r="OP201" s="289"/>
      <c r="OQ201" s="192"/>
      <c r="OR201" s="261"/>
      <c r="OS201" s="196"/>
      <c r="OT201" s="194"/>
      <c r="OU201" s="193"/>
      <c r="OV201" s="328"/>
      <c r="OW201" s="194"/>
      <c r="OX201" s="192"/>
      <c r="OY201" s="192"/>
      <c r="OZ201" s="192"/>
      <c r="PA201" s="261"/>
      <c r="PB201" s="192"/>
      <c r="PC201" s="305"/>
      <c r="PD201" s="265"/>
      <c r="PE201" s="192"/>
      <c r="PF201" s="192"/>
      <c r="PG201" s="192"/>
      <c r="PH201" s="192"/>
      <c r="PI201" s="294"/>
      <c r="PJ201" s="294"/>
      <c r="PK201" s="192"/>
      <c r="PL201" s="192"/>
      <c r="PM201" s="192"/>
      <c r="PN201" s="192"/>
      <c r="PO201" s="192"/>
      <c r="PP201" s="192"/>
      <c r="PQ201" s="192"/>
      <c r="PR201" s="192"/>
      <c r="PS201" s="192"/>
      <c r="PT201" s="192"/>
      <c r="PU201" s="192"/>
      <c r="PV201" s="300"/>
      <c r="QA201" s="193"/>
      <c r="QB201" s="192"/>
      <c r="QC201" s="192"/>
      <c r="QD201" s="192"/>
      <c r="QF201" s="193"/>
      <c r="QH201" s="193"/>
      <c r="QU201" s="192"/>
    </row>
    <row r="202" spans="1:463" s="22" customFormat="1" x14ac:dyDescent="0.3">
      <c r="A202" s="455"/>
      <c r="D202" s="192"/>
      <c r="E202" s="192"/>
      <c r="F202" s="192"/>
      <c r="G202" s="265"/>
      <c r="H202" s="192"/>
      <c r="I202" s="192"/>
      <c r="J202" s="192"/>
      <c r="K202" s="192"/>
      <c r="L202" s="192"/>
      <c r="M202" s="192"/>
      <c r="AD202" s="193"/>
      <c r="AE202" s="193"/>
      <c r="AF202" s="193"/>
      <c r="AG202" s="193"/>
      <c r="AH202" s="193"/>
      <c r="AI202" s="193"/>
      <c r="AJ202" s="193"/>
      <c r="AK202" s="193"/>
      <c r="AL202" s="193"/>
      <c r="AM202" s="193"/>
      <c r="AN202" s="194"/>
      <c r="AO202" s="193"/>
      <c r="AP202" s="193"/>
      <c r="AQ202" s="193"/>
      <c r="AR202" s="193"/>
      <c r="AS202" s="193"/>
      <c r="AT202" s="193"/>
      <c r="AU202" s="195"/>
      <c r="AV202" s="193"/>
      <c r="AW202" s="193"/>
      <c r="AX202" s="193"/>
      <c r="AY202" s="193"/>
      <c r="AZ202" s="194"/>
      <c r="BA202" s="196"/>
      <c r="BB202" s="193"/>
      <c r="BC202" s="193"/>
      <c r="BD202" s="195"/>
      <c r="BE202" s="195"/>
      <c r="BF202" s="193"/>
      <c r="BG202" s="195"/>
      <c r="BH202" s="195"/>
      <c r="BI202" s="193"/>
      <c r="BJ202" s="195"/>
      <c r="BK202" s="193"/>
      <c r="BL202" s="193"/>
      <c r="BM202" s="194"/>
      <c r="BN202" s="193"/>
      <c r="BO202" s="193"/>
      <c r="BP202" s="193"/>
      <c r="BQ202" s="193"/>
      <c r="BR202" s="193"/>
      <c r="BS202" s="193"/>
      <c r="BT202" s="193"/>
      <c r="BU202" s="193"/>
      <c r="BV202" s="193"/>
      <c r="BW202" s="193"/>
      <c r="BX202" s="194"/>
      <c r="BY202" s="193"/>
      <c r="BZ202" s="193"/>
      <c r="CA202" s="195"/>
      <c r="CB202" s="195"/>
      <c r="CC202" s="193"/>
      <c r="CD202" s="194"/>
      <c r="CE202" s="193"/>
      <c r="CF202" s="193"/>
      <c r="CG202" s="195"/>
      <c r="CH202" s="195"/>
      <c r="CI202" s="193"/>
      <c r="CJ202" s="194"/>
      <c r="CK202" s="194"/>
      <c r="CL202" s="194"/>
      <c r="CM202" s="194"/>
      <c r="CN202" s="194"/>
      <c r="CO202" s="197"/>
      <c r="CP202" s="194"/>
      <c r="CQ202" s="197"/>
      <c r="CR202" s="194"/>
      <c r="CS202" s="194"/>
      <c r="CT202" s="197"/>
      <c r="CU202" s="194"/>
      <c r="CV202" s="194"/>
      <c r="CW202" s="194"/>
      <c r="CX202" s="193"/>
      <c r="CY202" s="193"/>
      <c r="CZ202" s="193"/>
      <c r="DA202" s="193"/>
      <c r="DB202" s="193"/>
      <c r="DC202" s="194"/>
      <c r="DD202" s="193"/>
      <c r="DE202" s="193"/>
      <c r="DF202" s="193"/>
      <c r="DG202" s="193"/>
      <c r="DH202" s="193"/>
      <c r="DI202" s="194"/>
      <c r="DJ202" s="193"/>
      <c r="DK202" s="193"/>
      <c r="DL202" s="193"/>
      <c r="DM202" s="193"/>
      <c r="DN202" s="193"/>
      <c r="DO202" s="193"/>
      <c r="DP202" s="193"/>
      <c r="DQ202" s="193"/>
      <c r="DR202" s="193"/>
      <c r="DS202" s="193"/>
      <c r="DT202" s="194"/>
      <c r="DU202" s="193"/>
      <c r="DV202" s="193"/>
      <c r="DW202" s="193"/>
      <c r="DX202" s="193"/>
      <c r="DY202" s="193"/>
      <c r="DZ202" s="193"/>
      <c r="EA202" s="193"/>
      <c r="EB202" s="193"/>
      <c r="EC202" s="193"/>
      <c r="ED202" s="193"/>
      <c r="EE202" s="193"/>
      <c r="EF202" s="193"/>
      <c r="EG202" s="194"/>
      <c r="EH202" s="194"/>
      <c r="EI202" s="194"/>
      <c r="EJ202" s="194"/>
      <c r="EK202" s="194"/>
      <c r="EL202" s="194"/>
      <c r="EM202" s="194"/>
      <c r="EN202" s="194"/>
      <c r="EO202" s="194"/>
      <c r="EP202" s="194"/>
      <c r="EQ202" s="194"/>
      <c r="ER202" s="194"/>
      <c r="ES202" s="193"/>
      <c r="ET202" s="193"/>
      <c r="EU202" s="193"/>
      <c r="EV202" s="193"/>
      <c r="EW202" s="193"/>
      <c r="EX202" s="193"/>
      <c r="EY202" s="193"/>
      <c r="EZ202" s="193"/>
      <c r="FA202" s="193"/>
      <c r="FB202" s="193"/>
      <c r="FC202" s="194"/>
      <c r="FD202" s="193"/>
      <c r="FE202" s="193"/>
      <c r="FF202" s="193"/>
      <c r="FG202" s="193"/>
      <c r="FH202" s="193"/>
      <c r="FI202" s="194"/>
      <c r="FJ202" s="193"/>
      <c r="FK202" s="193"/>
      <c r="FL202" s="193"/>
      <c r="FM202" s="193"/>
      <c r="FN202" s="193"/>
      <c r="FO202" s="194"/>
      <c r="FP202" s="193"/>
      <c r="FQ202" s="193"/>
      <c r="FR202" s="193"/>
      <c r="FS202" s="193"/>
      <c r="FT202" s="193"/>
      <c r="FU202" s="194"/>
      <c r="FV202" s="193"/>
      <c r="FW202" s="193"/>
      <c r="FX202" s="193"/>
      <c r="FY202" s="193"/>
      <c r="FZ202" s="193"/>
      <c r="GA202" s="193"/>
      <c r="GB202" s="193"/>
      <c r="GC202" s="193"/>
      <c r="GD202" s="193"/>
      <c r="GE202" s="193"/>
      <c r="GF202" s="193"/>
      <c r="GG202" s="195"/>
      <c r="GH202" s="195"/>
      <c r="GI202" s="193"/>
      <c r="GJ202" s="195"/>
      <c r="GK202" s="195"/>
      <c r="GL202" s="193"/>
      <c r="GM202" s="194"/>
      <c r="GN202" s="194"/>
      <c r="GO202" s="194"/>
      <c r="GP202" s="194"/>
      <c r="GQ202" s="194"/>
      <c r="GR202" s="194"/>
      <c r="GS202" s="194"/>
      <c r="GT202" s="194"/>
      <c r="GU202" s="192"/>
      <c r="GV202" s="192"/>
      <c r="GW202" s="192"/>
      <c r="GX202" s="192"/>
      <c r="GY202" s="198"/>
      <c r="HE202" s="198"/>
      <c r="HK202" s="199"/>
      <c r="HR202" s="192"/>
      <c r="HS202" s="192"/>
      <c r="HT202" s="192"/>
      <c r="HU202" s="192"/>
      <c r="HV202" s="192"/>
      <c r="HW202" s="192"/>
      <c r="HX202" s="192"/>
      <c r="HY202" s="192"/>
      <c r="HZ202" s="192"/>
      <c r="IA202" s="192"/>
      <c r="IB202" s="192"/>
      <c r="IC202" s="192"/>
      <c r="ID202" s="192"/>
      <c r="IE202" s="192"/>
      <c r="IF202" s="192"/>
      <c r="IG202" s="192"/>
      <c r="IH202" s="192"/>
      <c r="II202" s="192"/>
      <c r="IJ202" s="192"/>
      <c r="IK202" s="192"/>
      <c r="IL202" s="192"/>
      <c r="IM202" s="192"/>
      <c r="IN202" s="192"/>
      <c r="IO202" s="192"/>
      <c r="IP202" s="192"/>
      <c r="IQ202" s="192"/>
      <c r="IR202" s="192"/>
      <c r="IS202" s="192"/>
      <c r="IT202" s="192"/>
      <c r="IU202" s="192"/>
      <c r="IV202" s="192"/>
      <c r="IW202" s="192"/>
      <c r="IX202" s="192"/>
      <c r="IY202" s="192"/>
      <c r="IZ202" s="192"/>
      <c r="JA202" s="192"/>
      <c r="JB202" s="192"/>
      <c r="JC202" s="192"/>
      <c r="JD202" s="192"/>
      <c r="JE202" s="192"/>
      <c r="JF202" s="192"/>
      <c r="JG202" s="192"/>
      <c r="JH202" s="192"/>
      <c r="JI202" s="192"/>
      <c r="JJ202" s="192"/>
      <c r="JK202" s="192"/>
      <c r="JL202" s="192"/>
      <c r="JM202" s="192"/>
      <c r="JN202" s="192"/>
      <c r="JO202" s="192"/>
      <c r="JP202" s="192"/>
      <c r="JQ202" s="192"/>
      <c r="JR202" s="192"/>
      <c r="JS202" s="192"/>
      <c r="JT202" s="192"/>
      <c r="JU202" s="192"/>
      <c r="JV202" s="192"/>
      <c r="JW202" s="192"/>
      <c r="JX202" s="192"/>
      <c r="JY202" s="192"/>
      <c r="JZ202" s="192"/>
      <c r="KA202" s="192"/>
      <c r="KB202" s="192"/>
      <c r="KC202" s="192"/>
      <c r="KD202" s="192"/>
      <c r="KE202" s="192"/>
      <c r="KF202" s="192"/>
      <c r="KG202" s="192"/>
      <c r="KH202" s="192"/>
      <c r="KI202" s="192"/>
      <c r="KJ202" s="192"/>
      <c r="KK202" s="192"/>
      <c r="KL202" s="192"/>
      <c r="KM202" s="192"/>
      <c r="KN202" s="192"/>
      <c r="KO202" s="192"/>
      <c r="KP202" s="192"/>
      <c r="KQ202" s="192"/>
      <c r="KR202" s="192"/>
      <c r="KS202" s="192"/>
      <c r="KT202" s="192"/>
      <c r="KU202" s="192"/>
      <c r="KV202" s="192"/>
      <c r="KW202" s="192"/>
      <c r="KX202" s="192"/>
      <c r="KY202" s="192"/>
      <c r="KZ202" s="192"/>
      <c r="LA202" s="192"/>
      <c r="LB202" s="192"/>
      <c r="LC202" s="192"/>
      <c r="LD202" s="192"/>
      <c r="LE202" s="192"/>
      <c r="LF202" s="192"/>
      <c r="LG202" s="192"/>
      <c r="LH202" s="192"/>
      <c r="LI202" s="192"/>
      <c r="LJ202" s="192"/>
      <c r="LK202" s="192"/>
      <c r="LL202" s="192"/>
      <c r="LM202" s="192"/>
      <c r="LN202" s="192"/>
      <c r="LO202" s="192"/>
      <c r="LP202" s="192"/>
      <c r="LQ202" s="192"/>
      <c r="LR202" s="192"/>
      <c r="LS202" s="192"/>
      <c r="LT202" s="192"/>
      <c r="LU202" s="192"/>
      <c r="LV202" s="192"/>
      <c r="LW202" s="192"/>
      <c r="LX202" s="192"/>
      <c r="LY202" s="192"/>
      <c r="LZ202" s="192"/>
      <c r="MA202" s="192"/>
      <c r="MB202" s="192"/>
      <c r="MC202" s="192"/>
      <c r="MD202" s="192"/>
      <c r="ME202" s="192"/>
      <c r="MF202" s="192"/>
      <c r="MG202" s="192"/>
      <c r="MH202" s="192"/>
      <c r="MI202" s="192"/>
      <c r="MJ202" s="192"/>
      <c r="MK202" s="192"/>
      <c r="ML202" s="192"/>
      <c r="MM202" s="192"/>
      <c r="MN202" s="192"/>
      <c r="MO202" s="192"/>
      <c r="MP202" s="191"/>
      <c r="MQ202" s="191"/>
      <c r="MR202" s="191"/>
      <c r="MS202" s="191"/>
      <c r="MT202" s="191"/>
      <c r="MU202" s="191"/>
      <c r="MV202" s="191"/>
      <c r="MW202" s="191"/>
      <c r="MX202" s="191"/>
      <c r="MY202" s="272"/>
      <c r="MZ202" s="191"/>
      <c r="NA202" s="191"/>
      <c r="NB202" s="200"/>
      <c r="NC202" s="200"/>
      <c r="ND202" s="200"/>
      <c r="NE202" s="200"/>
      <c r="NF202" s="201"/>
      <c r="NG202" s="201"/>
      <c r="NH202" s="201"/>
      <c r="NI202" s="201"/>
      <c r="NJ202" s="201"/>
      <c r="NK202" s="201"/>
      <c r="NL202" s="201"/>
      <c r="NM202" s="201"/>
      <c r="OD202" s="202"/>
      <c r="OE202" s="202"/>
      <c r="OF202" s="202"/>
      <c r="OG202" s="202"/>
      <c r="OH202" s="202"/>
      <c r="OI202" s="202"/>
      <c r="OJ202" s="196"/>
      <c r="OK202" s="194"/>
      <c r="OL202" s="193"/>
      <c r="OM202" s="328"/>
      <c r="ON202" s="194"/>
      <c r="OO202" s="192"/>
      <c r="OP202" s="289"/>
      <c r="OQ202" s="192"/>
      <c r="OR202" s="261"/>
      <c r="OS202" s="196"/>
      <c r="OT202" s="194"/>
      <c r="OU202" s="193"/>
      <c r="OV202" s="328"/>
      <c r="OW202" s="194"/>
      <c r="OX202" s="192"/>
      <c r="OY202" s="192"/>
      <c r="OZ202" s="192"/>
      <c r="PA202" s="261"/>
      <c r="PB202" s="192"/>
      <c r="PC202" s="305"/>
      <c r="PD202" s="265"/>
      <c r="PE202" s="192"/>
      <c r="PF202" s="192"/>
      <c r="PG202" s="192"/>
      <c r="PH202" s="192"/>
      <c r="PI202" s="294"/>
      <c r="PJ202" s="294"/>
      <c r="PK202" s="192"/>
      <c r="PL202" s="192"/>
      <c r="PM202" s="192"/>
      <c r="PN202" s="192"/>
      <c r="PO202" s="192"/>
      <c r="PP202" s="192"/>
      <c r="PQ202" s="192"/>
      <c r="PR202" s="192"/>
      <c r="PS202" s="192"/>
      <c r="PT202" s="192"/>
      <c r="PU202" s="192"/>
      <c r="PV202" s="300"/>
      <c r="QA202" s="193"/>
      <c r="QB202" s="192"/>
      <c r="QC202" s="192"/>
      <c r="QD202" s="192"/>
      <c r="QF202" s="193"/>
      <c r="QH202" s="193"/>
      <c r="QU202" s="192"/>
    </row>
    <row r="203" spans="1:463" s="22" customFormat="1" x14ac:dyDescent="0.3">
      <c r="A203" s="459"/>
      <c r="D203" s="192"/>
      <c r="E203" s="192"/>
      <c r="F203" s="192"/>
      <c r="G203" s="265"/>
      <c r="H203" s="192"/>
      <c r="I203" s="192"/>
      <c r="J203" s="192"/>
      <c r="K203" s="192"/>
      <c r="L203" s="192"/>
      <c r="M203" s="192"/>
      <c r="AD203" s="193"/>
      <c r="AE203" s="193"/>
      <c r="AF203" s="193"/>
      <c r="AG203" s="193"/>
      <c r="AH203" s="193"/>
      <c r="AI203" s="193"/>
      <c r="AJ203" s="193"/>
      <c r="AK203" s="193"/>
      <c r="AL203" s="193"/>
      <c r="AM203" s="193"/>
      <c r="AN203" s="194"/>
      <c r="AO203" s="193"/>
      <c r="AP203" s="193"/>
      <c r="AQ203" s="193"/>
      <c r="AR203" s="193"/>
      <c r="AS203" s="193"/>
      <c r="AT203" s="193"/>
      <c r="AU203" s="195">
        <v>3001.51</v>
      </c>
      <c r="AV203" s="193"/>
      <c r="AW203" s="193"/>
      <c r="AX203" s="193"/>
      <c r="AY203" s="193"/>
      <c r="AZ203" s="194"/>
      <c r="BA203" s="196"/>
      <c r="BB203" s="193"/>
      <c r="BC203" s="193"/>
      <c r="BD203" s="195"/>
      <c r="BE203" s="195"/>
      <c r="BF203" s="193"/>
      <c r="BG203" s="195"/>
      <c r="BH203" s="195"/>
      <c r="BI203" s="193"/>
      <c r="BJ203" s="195"/>
      <c r="BK203" s="193"/>
      <c r="BL203" s="193"/>
      <c r="BM203" s="194"/>
      <c r="BN203" s="193"/>
      <c r="BO203" s="193"/>
      <c r="BP203" s="193"/>
      <c r="BQ203" s="193"/>
      <c r="BR203" s="193"/>
      <c r="BS203" s="193"/>
      <c r="BT203" s="193"/>
      <c r="BU203" s="193"/>
      <c r="BV203" s="193"/>
      <c r="BW203" s="193"/>
      <c r="BX203" s="194"/>
      <c r="BY203" s="193"/>
      <c r="BZ203" s="193"/>
      <c r="CA203" s="195"/>
      <c r="CB203" s="195"/>
      <c r="CC203" s="193"/>
      <c r="CD203" s="194"/>
      <c r="CE203" s="193"/>
      <c r="CF203" s="193"/>
      <c r="CG203" s="195"/>
      <c r="CH203" s="195"/>
      <c r="CI203" s="193"/>
      <c r="CJ203" s="194"/>
      <c r="CK203" s="194"/>
      <c r="CL203" s="194"/>
      <c r="CM203" s="194"/>
      <c r="CN203" s="194"/>
      <c r="CO203" s="197"/>
      <c r="CP203" s="194"/>
      <c r="CQ203" s="197"/>
      <c r="CR203" s="194"/>
      <c r="CS203" s="194"/>
      <c r="CT203" s="197"/>
      <c r="CU203" s="194"/>
      <c r="CV203" s="194"/>
      <c r="CW203" s="194"/>
      <c r="CX203" s="193"/>
      <c r="CY203" s="193"/>
      <c r="CZ203" s="193"/>
      <c r="DA203" s="193"/>
      <c r="DB203" s="193"/>
      <c r="DC203" s="194"/>
      <c r="DD203" s="193"/>
      <c r="DE203" s="193"/>
      <c r="DF203" s="193"/>
      <c r="DG203" s="193"/>
      <c r="DH203" s="193"/>
      <c r="DI203" s="194"/>
      <c r="DJ203" s="193"/>
      <c r="DK203" s="193"/>
      <c r="DL203" s="193"/>
      <c r="DM203" s="193"/>
      <c r="DN203" s="193"/>
      <c r="DO203" s="193"/>
      <c r="DP203" s="193"/>
      <c r="DQ203" s="193"/>
      <c r="DR203" s="193"/>
      <c r="DS203" s="193"/>
      <c r="DT203" s="194"/>
      <c r="DU203" s="193"/>
      <c r="DV203" s="193"/>
      <c r="DW203" s="193"/>
      <c r="DX203" s="193"/>
      <c r="DY203" s="193"/>
      <c r="DZ203" s="193"/>
      <c r="EA203" s="193"/>
      <c r="EB203" s="193"/>
      <c r="EC203" s="193"/>
      <c r="ED203" s="193"/>
      <c r="EE203" s="193"/>
      <c r="EF203" s="193"/>
      <c r="EG203" s="194"/>
      <c r="EH203" s="194"/>
      <c r="EI203" s="194"/>
      <c r="EJ203" s="194"/>
      <c r="EK203" s="194"/>
      <c r="EL203" s="194"/>
      <c r="EM203" s="194"/>
      <c r="EN203" s="194"/>
      <c r="EO203" s="194"/>
      <c r="EP203" s="194"/>
      <c r="EQ203" s="194"/>
      <c r="ER203" s="194"/>
      <c r="ES203" s="193"/>
      <c r="ET203" s="193"/>
      <c r="EU203" s="193"/>
      <c r="EV203" s="193"/>
      <c r="EW203" s="193"/>
      <c r="EX203" s="193"/>
      <c r="EY203" s="193"/>
      <c r="EZ203" s="193"/>
      <c r="FA203" s="193"/>
      <c r="FB203" s="193"/>
      <c r="FC203" s="194"/>
      <c r="FD203" s="193"/>
      <c r="FE203" s="193"/>
      <c r="FF203" s="193"/>
      <c r="FG203" s="193"/>
      <c r="FH203" s="193"/>
      <c r="FI203" s="194"/>
      <c r="FJ203" s="193"/>
      <c r="FK203" s="193"/>
      <c r="FL203" s="193"/>
      <c r="FM203" s="193"/>
      <c r="FN203" s="193"/>
      <c r="FO203" s="194"/>
      <c r="FP203" s="193"/>
      <c r="FQ203" s="193"/>
      <c r="FR203" s="193"/>
      <c r="FS203" s="193"/>
      <c r="FT203" s="193"/>
      <c r="FU203" s="194"/>
      <c r="GM203" s="40"/>
      <c r="GN203" s="40"/>
      <c r="GO203" s="40"/>
      <c r="GP203" s="40"/>
      <c r="GQ203" s="40"/>
      <c r="GR203" s="40"/>
      <c r="GS203" s="40"/>
      <c r="GT203" s="227"/>
      <c r="GY203" s="201"/>
      <c r="HE203" s="201"/>
      <c r="HK203" s="228"/>
      <c r="MP203" s="191"/>
      <c r="MQ203" s="191"/>
      <c r="MR203" s="191"/>
      <c r="MS203" s="191"/>
      <c r="MT203" s="191"/>
      <c r="MU203" s="191"/>
      <c r="MV203" s="191"/>
      <c r="MW203" s="191"/>
      <c r="MX203" s="191"/>
      <c r="MY203" s="272"/>
      <c r="MZ203" s="191"/>
      <c r="NA203" s="191"/>
      <c r="NB203" s="81"/>
      <c r="NC203" s="81"/>
      <c r="ND203" s="81"/>
      <c r="NE203" s="81"/>
      <c r="NF203" s="40"/>
      <c r="NG203" s="40"/>
      <c r="NH203" s="40"/>
      <c r="NI203" s="40"/>
      <c r="NJ203" s="40"/>
      <c r="NK203" s="40"/>
      <c r="NL203" s="40"/>
      <c r="NM203" s="40"/>
      <c r="OJ203" s="196"/>
      <c r="OK203" s="194"/>
      <c r="OL203" s="193"/>
      <c r="OM203" s="328"/>
      <c r="ON203" s="194"/>
      <c r="OO203" s="192"/>
      <c r="OP203" s="289"/>
      <c r="OQ203" s="192"/>
      <c r="OR203" s="261"/>
      <c r="OS203" s="196"/>
      <c r="OT203" s="194"/>
      <c r="OU203" s="193"/>
      <c r="OV203" s="328"/>
      <c r="OW203" s="194"/>
      <c r="OX203" s="192"/>
      <c r="OY203" s="192"/>
      <c r="OZ203" s="192"/>
      <c r="PA203" s="261"/>
      <c r="PB203" s="192"/>
      <c r="PC203" s="305"/>
      <c r="PD203" s="265"/>
      <c r="PE203" s="192"/>
      <c r="PF203" s="192"/>
      <c r="PG203" s="192"/>
      <c r="PH203" s="192"/>
      <c r="PI203" s="294"/>
      <c r="PJ203" s="294"/>
      <c r="PK203" s="192"/>
      <c r="PL203" s="192"/>
      <c r="PM203" s="192"/>
      <c r="PN203" s="192"/>
      <c r="PO203" s="192"/>
      <c r="PP203" s="192"/>
      <c r="PQ203" s="192"/>
      <c r="PR203" s="192"/>
      <c r="PS203" s="192"/>
      <c r="PT203" s="192"/>
      <c r="PU203" s="192"/>
      <c r="PV203" s="300"/>
      <c r="QA203" s="193"/>
      <c r="QB203" s="192"/>
      <c r="QC203" s="192"/>
      <c r="QD203" s="192"/>
      <c r="QF203" s="193"/>
      <c r="QH203" s="193"/>
      <c r="QU203" s="192"/>
    </row>
    <row r="204" spans="1:463" s="22" customFormat="1" x14ac:dyDescent="0.3">
      <c r="A204" s="455"/>
      <c r="D204" s="192"/>
      <c r="E204" s="192"/>
      <c r="F204" s="192"/>
      <c r="G204" s="265"/>
      <c r="H204" s="192"/>
      <c r="I204" s="192"/>
      <c r="J204" s="192"/>
      <c r="K204" s="192"/>
      <c r="L204" s="192"/>
      <c r="M204" s="192"/>
      <c r="AD204" s="193"/>
      <c r="AE204" s="193"/>
      <c r="AF204" s="193"/>
      <c r="AG204" s="193"/>
      <c r="AH204" s="193"/>
      <c r="AI204" s="193"/>
      <c r="AJ204" s="193"/>
      <c r="AK204" s="193"/>
      <c r="AL204" s="193"/>
      <c r="AM204" s="193"/>
      <c r="AN204" s="194"/>
      <c r="AO204" s="193"/>
      <c r="AP204" s="193"/>
      <c r="AQ204" s="193"/>
      <c r="AR204" s="193"/>
      <c r="AS204" s="193"/>
      <c r="AT204" s="193"/>
      <c r="AU204" s="195"/>
      <c r="AV204" s="193"/>
      <c r="AW204" s="193"/>
      <c r="AX204" s="193"/>
      <c r="AY204" s="193"/>
      <c r="AZ204" s="194"/>
      <c r="BA204" s="196"/>
      <c r="BB204" s="193"/>
      <c r="BC204" s="193"/>
      <c r="BD204" s="195"/>
      <c r="BE204" s="195"/>
      <c r="BF204" s="193"/>
      <c r="BG204" s="195"/>
      <c r="BH204" s="195"/>
      <c r="BI204" s="193"/>
      <c r="BJ204" s="195"/>
      <c r="BK204" s="193"/>
      <c r="BL204" s="193"/>
      <c r="BM204" s="194"/>
      <c r="BN204" s="193"/>
      <c r="BO204" s="193"/>
      <c r="BP204" s="193"/>
      <c r="BQ204" s="193"/>
      <c r="BR204" s="193"/>
      <c r="BS204" s="193"/>
      <c r="BT204" s="193"/>
      <c r="BU204" s="193"/>
      <c r="BV204" s="193"/>
      <c r="BW204" s="193"/>
      <c r="BX204" s="194"/>
      <c r="BY204" s="193"/>
      <c r="BZ204" s="193"/>
      <c r="CA204" s="195"/>
      <c r="CB204" s="195"/>
      <c r="CC204" s="193"/>
      <c r="CD204" s="194"/>
      <c r="CE204" s="193"/>
      <c r="CF204" s="193"/>
      <c r="CG204" s="195"/>
      <c r="CH204" s="195"/>
      <c r="CI204" s="193"/>
      <c r="CJ204" s="194"/>
      <c r="CK204" s="194"/>
      <c r="CL204" s="194"/>
      <c r="CM204" s="194"/>
      <c r="CN204" s="194"/>
      <c r="CO204" s="197"/>
      <c r="CP204" s="194"/>
      <c r="CQ204" s="197"/>
      <c r="CR204" s="194"/>
      <c r="CS204" s="194"/>
      <c r="CT204" s="197"/>
      <c r="CU204" s="194"/>
      <c r="CV204" s="194"/>
      <c r="CW204" s="194"/>
      <c r="CX204" s="193"/>
      <c r="CY204" s="193"/>
      <c r="CZ204" s="193"/>
      <c r="DA204" s="193"/>
      <c r="DB204" s="193"/>
      <c r="DC204" s="194"/>
      <c r="DD204" s="193"/>
      <c r="DE204" s="193"/>
      <c r="DF204" s="193"/>
      <c r="DG204" s="193"/>
      <c r="DH204" s="193"/>
      <c r="DI204" s="194"/>
      <c r="DJ204" s="193"/>
      <c r="DK204" s="193"/>
      <c r="DL204" s="193"/>
      <c r="DM204" s="193"/>
      <c r="DN204" s="193"/>
      <c r="DO204" s="193"/>
      <c r="DP204" s="193"/>
      <c r="DQ204" s="193"/>
      <c r="DR204" s="193"/>
      <c r="DS204" s="193"/>
      <c r="DT204" s="194"/>
      <c r="DU204" s="193"/>
      <c r="DV204" s="193"/>
      <c r="DW204" s="193"/>
      <c r="DX204" s="193"/>
      <c r="DY204" s="193"/>
      <c r="DZ204" s="193"/>
      <c r="EA204" s="193"/>
      <c r="EB204" s="193"/>
      <c r="EC204" s="193"/>
      <c r="ED204" s="193"/>
      <c r="EE204" s="193"/>
      <c r="EF204" s="193"/>
      <c r="EG204" s="194"/>
      <c r="EH204" s="194"/>
      <c r="EI204" s="194"/>
      <c r="EJ204" s="194"/>
      <c r="EK204" s="194"/>
      <c r="EL204" s="194"/>
      <c r="EM204" s="194"/>
      <c r="EN204" s="194"/>
      <c r="EO204" s="194"/>
      <c r="EP204" s="194"/>
      <c r="EQ204" s="194"/>
      <c r="ER204" s="194"/>
      <c r="ES204" s="193"/>
      <c r="ET204" s="193"/>
      <c r="EU204" s="193"/>
      <c r="EV204" s="193"/>
      <c r="EW204" s="193"/>
      <c r="EX204" s="193"/>
      <c r="EY204" s="193"/>
      <c r="EZ204" s="193"/>
      <c r="FA204" s="193"/>
      <c r="FB204" s="193"/>
      <c r="FC204" s="194"/>
      <c r="FD204" s="193"/>
      <c r="FE204" s="193"/>
      <c r="FF204" s="193"/>
      <c r="FG204" s="193"/>
      <c r="FH204" s="193"/>
      <c r="FI204" s="194"/>
      <c r="FJ204" s="193"/>
      <c r="FK204" s="193"/>
      <c r="FL204" s="193"/>
      <c r="FM204" s="193"/>
      <c r="FN204" s="193"/>
      <c r="FO204" s="194"/>
      <c r="FP204" s="193"/>
      <c r="FQ204" s="193"/>
      <c r="FR204" s="193"/>
      <c r="FS204" s="193"/>
      <c r="FT204" s="193"/>
      <c r="FU204" s="194"/>
      <c r="FV204" s="193"/>
      <c r="FW204" s="193"/>
      <c r="FX204" s="193"/>
      <c r="FY204" s="193"/>
      <c r="FZ204" s="193"/>
      <c r="GA204" s="193"/>
      <c r="GB204" s="193"/>
      <c r="GC204" s="193"/>
      <c r="GD204" s="193"/>
      <c r="GE204" s="193"/>
      <c r="GF204" s="193"/>
      <c r="GG204" s="195"/>
      <c r="GH204" s="195"/>
      <c r="GI204" s="193"/>
      <c r="GJ204" s="195"/>
      <c r="GK204" s="195"/>
      <c r="GL204" s="193"/>
      <c r="GM204" s="194"/>
      <c r="GN204" s="194"/>
      <c r="GO204" s="194"/>
      <c r="GP204" s="194"/>
      <c r="GQ204" s="194"/>
      <c r="GR204" s="194"/>
      <c r="GS204" s="194"/>
      <c r="GT204" s="194"/>
      <c r="GU204" s="192"/>
      <c r="GV204" s="192"/>
      <c r="GW204" s="192"/>
      <c r="GX204" s="192"/>
      <c r="GY204" s="198"/>
      <c r="HE204" s="198"/>
      <c r="HK204" s="199"/>
      <c r="HR204" s="192"/>
      <c r="HS204" s="192"/>
      <c r="HT204" s="192"/>
      <c r="HU204" s="192"/>
      <c r="HV204" s="192"/>
      <c r="HW204" s="192"/>
      <c r="HX204" s="192"/>
      <c r="HY204" s="192"/>
      <c r="HZ204" s="192"/>
      <c r="IA204" s="192"/>
      <c r="IB204" s="192"/>
      <c r="IC204" s="192"/>
      <c r="ID204" s="192"/>
      <c r="IE204" s="192"/>
      <c r="IF204" s="192"/>
      <c r="IG204" s="192"/>
      <c r="IH204" s="192"/>
      <c r="II204" s="192"/>
      <c r="IJ204" s="192"/>
      <c r="IK204" s="192"/>
      <c r="IL204" s="192"/>
      <c r="IM204" s="192"/>
      <c r="IN204" s="192"/>
      <c r="IO204" s="192"/>
      <c r="IP204" s="192"/>
      <c r="IQ204" s="192"/>
      <c r="IR204" s="192"/>
      <c r="IS204" s="192"/>
      <c r="IT204" s="192"/>
      <c r="IU204" s="192"/>
      <c r="IV204" s="192"/>
      <c r="IW204" s="192"/>
      <c r="IX204" s="192"/>
      <c r="IY204" s="192"/>
      <c r="IZ204" s="192"/>
      <c r="JA204" s="192"/>
      <c r="JB204" s="192"/>
      <c r="JC204" s="192"/>
      <c r="JD204" s="192"/>
      <c r="JE204" s="192"/>
      <c r="JF204" s="192"/>
      <c r="JG204" s="192"/>
      <c r="JH204" s="192"/>
      <c r="JI204" s="192"/>
      <c r="JJ204" s="192"/>
      <c r="JK204" s="192"/>
      <c r="JL204" s="192"/>
      <c r="JM204" s="192"/>
      <c r="JN204" s="192"/>
      <c r="JO204" s="192"/>
      <c r="JP204" s="192"/>
      <c r="JQ204" s="192"/>
      <c r="JR204" s="192"/>
      <c r="JS204" s="192"/>
      <c r="JT204" s="192"/>
      <c r="JU204" s="192"/>
      <c r="JV204" s="192"/>
      <c r="JW204" s="192"/>
      <c r="JX204" s="192"/>
      <c r="JY204" s="192"/>
      <c r="JZ204" s="192"/>
      <c r="KA204" s="192"/>
      <c r="KB204" s="192"/>
      <c r="KC204" s="192"/>
      <c r="KD204" s="192"/>
      <c r="KE204" s="192"/>
      <c r="KF204" s="192"/>
      <c r="KG204" s="192"/>
      <c r="KH204" s="192"/>
      <c r="KI204" s="192"/>
      <c r="KJ204" s="192"/>
      <c r="KK204" s="192"/>
      <c r="KL204" s="192"/>
      <c r="KM204" s="192"/>
      <c r="KN204" s="192"/>
      <c r="KO204" s="192"/>
      <c r="KP204" s="192"/>
      <c r="KQ204" s="192"/>
      <c r="KR204" s="192"/>
      <c r="KS204" s="192"/>
      <c r="KT204" s="192"/>
      <c r="KU204" s="192"/>
      <c r="KV204" s="192"/>
      <c r="KW204" s="192"/>
      <c r="KX204" s="192"/>
      <c r="KY204" s="192"/>
      <c r="KZ204" s="192"/>
      <c r="LA204" s="192"/>
      <c r="LB204" s="192"/>
      <c r="LC204" s="192"/>
      <c r="LD204" s="192"/>
      <c r="LE204" s="192"/>
      <c r="LF204" s="192"/>
      <c r="LG204" s="192"/>
      <c r="LH204" s="192"/>
      <c r="LI204" s="192"/>
      <c r="LJ204" s="192"/>
      <c r="LK204" s="192"/>
      <c r="LL204" s="192"/>
      <c r="LM204" s="192"/>
      <c r="LN204" s="192"/>
      <c r="LO204" s="192"/>
      <c r="LP204" s="192"/>
      <c r="LQ204" s="192"/>
      <c r="LR204" s="192"/>
      <c r="LS204" s="192"/>
      <c r="LT204" s="192"/>
      <c r="LU204" s="192"/>
      <c r="LV204" s="192"/>
      <c r="LW204" s="192"/>
      <c r="LX204" s="192"/>
      <c r="LY204" s="192"/>
      <c r="LZ204" s="192"/>
      <c r="MA204" s="192"/>
      <c r="MB204" s="192"/>
      <c r="MC204" s="192"/>
      <c r="MD204" s="192"/>
      <c r="ME204" s="192"/>
      <c r="MF204" s="192"/>
      <c r="MG204" s="192"/>
      <c r="MH204" s="192"/>
      <c r="MI204" s="192"/>
      <c r="MJ204" s="192"/>
      <c r="MK204" s="192"/>
      <c r="ML204" s="192"/>
      <c r="MM204" s="192"/>
      <c r="MN204" s="192"/>
      <c r="MO204" s="192"/>
      <c r="MP204" s="191"/>
      <c r="MQ204" s="191"/>
      <c r="MR204" s="191"/>
      <c r="MS204" s="191"/>
      <c r="MT204" s="191"/>
      <c r="MU204" s="191"/>
      <c r="MV204" s="191"/>
      <c r="MW204" s="191"/>
      <c r="MX204" s="191"/>
      <c r="MY204" s="272"/>
      <c r="MZ204" s="191"/>
      <c r="NA204" s="191"/>
      <c r="NB204" s="200"/>
      <c r="NC204" s="200"/>
      <c r="ND204" s="200"/>
      <c r="NE204" s="200"/>
      <c r="NF204" s="201"/>
      <c r="NG204" s="201"/>
      <c r="NH204" s="201"/>
      <c r="NI204" s="201"/>
      <c r="NJ204" s="201"/>
      <c r="NK204" s="201"/>
      <c r="NL204" s="201"/>
      <c r="NM204" s="201"/>
      <c r="OD204" s="202"/>
      <c r="OE204" s="202"/>
      <c r="OF204" s="202"/>
      <c r="OG204" s="202"/>
      <c r="OH204" s="202"/>
      <c r="OI204" s="202"/>
      <c r="OJ204" s="196"/>
      <c r="OK204" s="194"/>
      <c r="OL204" s="193"/>
      <c r="OM204" s="328"/>
      <c r="ON204" s="194"/>
      <c r="OO204" s="192"/>
      <c r="OP204" s="289"/>
      <c r="OQ204" s="192"/>
      <c r="OR204" s="261"/>
      <c r="OS204" s="196"/>
      <c r="OT204" s="194"/>
      <c r="OU204" s="193"/>
      <c r="OV204" s="328"/>
      <c r="OW204" s="194"/>
      <c r="OX204" s="192"/>
      <c r="OY204" s="192"/>
      <c r="OZ204" s="192"/>
      <c r="PA204" s="261"/>
      <c r="PB204" s="192"/>
      <c r="PC204" s="305"/>
      <c r="PD204" s="265"/>
      <c r="PE204" s="192"/>
      <c r="PF204" s="192"/>
      <c r="PG204" s="192"/>
      <c r="PH204" s="192"/>
      <c r="PI204" s="294"/>
      <c r="PJ204" s="294"/>
      <c r="PK204" s="192"/>
      <c r="PL204" s="192"/>
      <c r="PM204" s="192"/>
      <c r="PN204" s="192"/>
      <c r="PO204" s="192"/>
      <c r="PP204" s="192"/>
      <c r="PQ204" s="192"/>
      <c r="PR204" s="192"/>
      <c r="PS204" s="192"/>
      <c r="PT204" s="192"/>
      <c r="PU204" s="192"/>
      <c r="PV204" s="300"/>
      <c r="QA204" s="193"/>
      <c r="QB204" s="192"/>
      <c r="QC204" s="192"/>
      <c r="QD204" s="192"/>
      <c r="QF204" s="193"/>
      <c r="QH204" s="193"/>
      <c r="QU204" s="192"/>
    </row>
    <row r="205" spans="1:463" s="22" customFormat="1" ht="17.75" x14ac:dyDescent="0.3">
      <c r="A205" s="456"/>
      <c r="B205" s="233"/>
      <c r="C205" s="233"/>
      <c r="D205" s="233"/>
      <c r="E205" s="233"/>
      <c r="F205" s="233"/>
      <c r="G205" s="316"/>
      <c r="H205" s="233"/>
      <c r="I205" s="233"/>
      <c r="J205" s="233"/>
      <c r="K205" s="233"/>
      <c r="L205" s="233"/>
      <c r="M205" s="233"/>
      <c r="AD205" s="234"/>
      <c r="AE205" s="234"/>
      <c r="AF205" s="234"/>
      <c r="AG205" s="234"/>
      <c r="AH205" s="234"/>
      <c r="AI205" s="234"/>
      <c r="AJ205" s="234"/>
      <c r="AK205" s="234"/>
      <c r="AL205" s="234"/>
      <c r="AM205" s="234"/>
      <c r="AN205" s="235"/>
      <c r="AO205" s="234"/>
      <c r="AP205" s="234"/>
      <c r="AQ205" s="234"/>
      <c r="AR205" s="234"/>
      <c r="AS205" s="234"/>
      <c r="AT205" s="234"/>
      <c r="AU205" s="236"/>
      <c r="AV205" s="234"/>
      <c r="AW205" s="234"/>
      <c r="AX205" s="234"/>
      <c r="AY205" s="234"/>
      <c r="AZ205" s="235"/>
      <c r="BA205" s="237"/>
      <c r="BB205" s="234"/>
      <c r="BC205" s="234"/>
      <c r="BD205" s="236"/>
      <c r="BE205" s="236"/>
      <c r="BF205" s="234"/>
      <c r="BG205" s="236"/>
      <c r="BH205" s="236"/>
      <c r="BI205" s="234"/>
      <c r="BJ205" s="236"/>
      <c r="BK205" s="234"/>
      <c r="BL205" s="234"/>
      <c r="BM205" s="235"/>
      <c r="BN205" s="234"/>
      <c r="BO205" s="234"/>
      <c r="BP205" s="234"/>
      <c r="BQ205" s="234"/>
      <c r="BR205" s="234"/>
      <c r="BS205" s="234"/>
      <c r="BT205" s="234"/>
      <c r="BU205" s="234"/>
      <c r="BV205" s="234"/>
      <c r="BW205" s="234"/>
      <c r="BX205" s="235"/>
      <c r="BY205" s="234"/>
      <c r="BZ205" s="234"/>
      <c r="CA205" s="236"/>
      <c r="CB205" s="236"/>
      <c r="CC205" s="234"/>
      <c r="CD205" s="235"/>
      <c r="CE205" s="234"/>
      <c r="CF205" s="234"/>
      <c r="CG205" s="236"/>
      <c r="CH205" s="236"/>
      <c r="CI205" s="234"/>
      <c r="CJ205" s="235"/>
      <c r="CK205" s="235"/>
      <c r="CL205" s="235"/>
      <c r="CM205" s="235"/>
      <c r="CN205" s="235"/>
      <c r="CO205" s="238"/>
      <c r="CP205" s="235"/>
      <c r="CQ205" s="238"/>
      <c r="CR205" s="235"/>
      <c r="CS205" s="235"/>
      <c r="CT205" s="238"/>
      <c r="CU205" s="235"/>
      <c r="CV205" s="235"/>
      <c r="CW205" s="235"/>
      <c r="CX205" s="234"/>
      <c r="CY205" s="234"/>
      <c r="CZ205" s="234"/>
      <c r="DA205" s="234"/>
      <c r="DB205" s="234"/>
      <c r="DC205" s="235"/>
      <c r="DD205" s="234"/>
      <c r="DE205" s="234"/>
      <c r="DF205" s="234"/>
      <c r="DG205" s="234"/>
      <c r="DH205" s="234"/>
      <c r="DI205" s="235"/>
      <c r="DJ205" s="234"/>
      <c r="DK205" s="234"/>
      <c r="DL205" s="234"/>
      <c r="DM205" s="234"/>
      <c r="DN205" s="234"/>
      <c r="DO205" s="234"/>
      <c r="DP205" s="234"/>
      <c r="DQ205" s="234"/>
      <c r="DR205" s="234"/>
      <c r="DS205" s="234"/>
      <c r="DT205" s="235"/>
      <c r="DU205" s="234"/>
      <c r="DV205" s="234"/>
      <c r="DW205" s="234"/>
      <c r="DX205" s="234"/>
      <c r="DY205" s="234"/>
      <c r="DZ205" s="234"/>
      <c r="EA205" s="234"/>
      <c r="EB205" s="234"/>
      <c r="EC205" s="234"/>
      <c r="ED205" s="234"/>
      <c r="EE205" s="234"/>
      <c r="EF205" s="234"/>
      <c r="EG205" s="235"/>
      <c r="EH205" s="235"/>
      <c r="EI205" s="235"/>
      <c r="EJ205" s="235"/>
      <c r="EK205" s="235"/>
      <c r="EL205" s="235"/>
      <c r="EM205" s="235"/>
      <c r="EN205" s="235"/>
      <c r="EO205" s="235"/>
      <c r="EP205" s="235"/>
      <c r="EQ205" s="235"/>
      <c r="ER205" s="235"/>
      <c r="ES205" s="234"/>
      <c r="ET205" s="234"/>
      <c r="EU205" s="234"/>
      <c r="EV205" s="234"/>
      <c r="EW205" s="234"/>
      <c r="EX205" s="234"/>
      <c r="EY205" s="234"/>
      <c r="EZ205" s="234"/>
      <c r="FA205" s="234"/>
      <c r="FB205" s="234"/>
      <c r="FC205" s="235"/>
      <c r="FD205" s="234"/>
      <c r="FE205" s="234"/>
      <c r="FF205" s="234"/>
      <c r="FG205" s="234"/>
      <c r="FH205" s="234"/>
      <c r="FI205" s="235"/>
      <c r="FJ205" s="234"/>
      <c r="FK205" s="234"/>
      <c r="FL205" s="234"/>
      <c r="FM205" s="234"/>
      <c r="FN205" s="234"/>
      <c r="FO205" s="235"/>
      <c r="FP205" s="234"/>
      <c r="FQ205" s="234"/>
      <c r="FR205" s="234"/>
      <c r="FS205" s="234"/>
      <c r="FT205" s="234"/>
      <c r="FU205" s="235"/>
      <c r="GM205" s="40"/>
      <c r="GN205" s="40"/>
      <c r="GO205" s="40"/>
      <c r="GP205" s="40"/>
      <c r="GQ205" s="40"/>
      <c r="GR205" s="40"/>
      <c r="GS205" s="40"/>
      <c r="GT205" s="227"/>
      <c r="GY205" s="201"/>
      <c r="HE205" s="201"/>
      <c r="HK205" s="228"/>
      <c r="MP205" s="239"/>
      <c r="MQ205" s="239"/>
      <c r="MR205" s="239"/>
      <c r="MS205" s="239"/>
      <c r="MT205" s="239"/>
      <c r="MU205" s="239"/>
      <c r="MV205" s="239"/>
      <c r="MW205" s="239"/>
      <c r="MX205" s="239"/>
      <c r="MY205" s="275"/>
      <c r="MZ205" s="239"/>
      <c r="NA205" s="239"/>
      <c r="NB205" s="81"/>
      <c r="NC205" s="81"/>
      <c r="ND205" s="81"/>
      <c r="NE205" s="81"/>
      <c r="NF205" s="40"/>
      <c r="NG205" s="40"/>
      <c r="NH205" s="40"/>
      <c r="NI205" s="40"/>
      <c r="NJ205" s="40"/>
      <c r="NK205" s="40"/>
      <c r="NL205" s="40"/>
      <c r="NM205" s="40"/>
      <c r="OJ205" s="196"/>
      <c r="OK205" s="194"/>
      <c r="OL205" s="193"/>
      <c r="OM205" s="328"/>
      <c r="ON205" s="194"/>
      <c r="OO205" s="192"/>
      <c r="OP205" s="289"/>
      <c r="OQ205" s="192"/>
      <c r="OR205" s="261"/>
      <c r="OS205" s="196"/>
      <c r="OT205" s="194"/>
      <c r="OU205" s="193"/>
      <c r="OV205" s="328"/>
      <c r="OW205" s="194"/>
      <c r="OX205" s="192"/>
      <c r="OY205" s="192"/>
      <c r="OZ205" s="192"/>
      <c r="PA205" s="261"/>
      <c r="PB205" s="192"/>
      <c r="PC205" s="305"/>
      <c r="PD205" s="265"/>
      <c r="PE205" s="192"/>
      <c r="PF205" s="192"/>
      <c r="PG205" s="192"/>
      <c r="PH205" s="192"/>
      <c r="PI205" s="294"/>
      <c r="PJ205" s="294"/>
      <c r="PK205" s="192"/>
      <c r="PL205" s="192"/>
      <c r="PM205" s="192"/>
      <c r="PN205" s="192"/>
      <c r="PO205" s="192"/>
      <c r="PP205" s="192"/>
      <c r="PQ205" s="192"/>
      <c r="PR205" s="192"/>
      <c r="PS205" s="192"/>
      <c r="PT205" s="192"/>
      <c r="PU205" s="192"/>
      <c r="PV205" s="300"/>
      <c r="QA205" s="193"/>
      <c r="QB205" s="192"/>
      <c r="QC205" s="192"/>
      <c r="QD205" s="192"/>
      <c r="QF205" s="193"/>
      <c r="QH205" s="193"/>
      <c r="QU205" s="192"/>
    </row>
    <row r="206" spans="1:463" s="22" customFormat="1" ht="14" x14ac:dyDescent="0.3">
      <c r="A206" s="455"/>
      <c r="B206" s="217"/>
      <c r="C206" s="217"/>
      <c r="D206" s="215"/>
      <c r="E206" s="215"/>
      <c r="F206" s="215"/>
      <c r="G206" s="266"/>
      <c r="H206" s="215"/>
      <c r="I206" s="215"/>
      <c r="J206" s="215"/>
      <c r="K206" s="215"/>
      <c r="L206" s="215"/>
      <c r="M206" s="215"/>
      <c r="AD206" s="220"/>
      <c r="AE206" s="220"/>
      <c r="AF206" s="220"/>
      <c r="AG206" s="220"/>
      <c r="AH206" s="220"/>
      <c r="AI206" s="220"/>
      <c r="AJ206" s="220"/>
      <c r="AK206" s="220"/>
      <c r="AL206" s="220"/>
      <c r="AM206" s="220"/>
      <c r="AN206" s="214">
        <v>330773.82</v>
      </c>
      <c r="AO206" s="220"/>
      <c r="AP206" s="220"/>
      <c r="AQ206" s="220"/>
      <c r="AR206" s="220"/>
      <c r="AS206" s="220"/>
      <c r="AT206" s="220"/>
      <c r="AU206" s="240">
        <v>9.6228428825664378E-3</v>
      </c>
      <c r="AV206" s="220"/>
      <c r="AW206" s="220"/>
      <c r="AX206" s="220"/>
      <c r="AY206" s="220"/>
      <c r="AZ206" s="214">
        <v>530198.01</v>
      </c>
      <c r="BA206" s="241"/>
      <c r="BB206" s="220"/>
      <c r="BC206" s="220"/>
      <c r="BD206" s="221"/>
      <c r="BE206" s="221"/>
      <c r="BF206" s="220"/>
      <c r="BG206" s="221"/>
      <c r="BH206" s="221"/>
      <c r="BI206" s="220"/>
      <c r="BJ206" s="221"/>
      <c r="BK206" s="220"/>
      <c r="BL206" s="220"/>
      <c r="BM206" s="214">
        <v>311836.15999999997</v>
      </c>
      <c r="BN206" s="220"/>
      <c r="BO206" s="220"/>
      <c r="BP206" s="220"/>
      <c r="BQ206" s="220"/>
      <c r="BR206" s="220"/>
      <c r="BS206" s="220"/>
      <c r="BT206" s="220"/>
      <c r="BU206" s="220"/>
      <c r="BV206" s="220"/>
      <c r="BW206" s="220"/>
      <c r="BX206" s="214">
        <v>13419.37</v>
      </c>
      <c r="BY206" s="220"/>
      <c r="BZ206" s="220"/>
      <c r="CA206" s="221"/>
      <c r="CB206" s="221"/>
      <c r="CC206" s="220"/>
      <c r="CD206" s="214"/>
      <c r="CE206" s="220"/>
      <c r="CF206" s="220"/>
      <c r="CG206" s="221"/>
      <c r="CH206" s="221"/>
      <c r="CI206" s="220"/>
      <c r="CJ206" s="214"/>
      <c r="CK206" s="214"/>
      <c r="CL206" s="214"/>
      <c r="CM206" s="214"/>
      <c r="CN206" s="214"/>
      <c r="CO206" s="231"/>
      <c r="CP206" s="214"/>
      <c r="CQ206" s="231"/>
      <c r="CR206" s="214"/>
      <c r="CS206" s="214"/>
      <c r="CT206" s="231"/>
      <c r="CU206" s="214"/>
      <c r="CV206" s="214"/>
      <c r="CW206" s="214"/>
      <c r="CX206" s="220"/>
      <c r="CY206" s="220"/>
      <c r="CZ206" s="220"/>
      <c r="DA206" s="220"/>
      <c r="DB206" s="220"/>
      <c r="DC206" s="214">
        <v>27057.89</v>
      </c>
      <c r="DD206" s="220"/>
      <c r="DE206" s="220"/>
      <c r="DF206" s="220"/>
      <c r="DG206" s="220"/>
      <c r="DH206" s="220"/>
      <c r="DI206" s="214">
        <v>904.15</v>
      </c>
      <c r="DJ206" s="220"/>
      <c r="DK206" s="220"/>
      <c r="DL206" s="220"/>
      <c r="DM206" s="220"/>
      <c r="DN206" s="220"/>
      <c r="DO206" s="220"/>
      <c r="DP206" s="220"/>
      <c r="DQ206" s="220"/>
      <c r="DR206" s="220"/>
      <c r="DS206" s="220"/>
      <c r="DT206" s="214">
        <v>96326.22</v>
      </c>
      <c r="DU206" s="220"/>
      <c r="DV206" s="220"/>
      <c r="DW206" s="220"/>
      <c r="DX206" s="220"/>
      <c r="DY206" s="220"/>
      <c r="DZ206" s="220"/>
      <c r="EA206" s="220"/>
      <c r="EB206" s="220"/>
      <c r="EC206" s="220"/>
      <c r="ED206" s="220"/>
      <c r="EE206" s="220"/>
      <c r="EF206" s="220"/>
      <c r="EG206" s="214">
        <v>112594.8</v>
      </c>
      <c r="EH206" s="214"/>
      <c r="EI206" s="214"/>
      <c r="EJ206" s="214"/>
      <c r="EK206" s="214"/>
      <c r="EL206" s="214"/>
      <c r="EM206" s="214"/>
      <c r="EN206" s="214"/>
      <c r="EO206" s="214"/>
      <c r="EP206" s="214"/>
      <c r="EQ206" s="214"/>
      <c r="ER206" s="214"/>
      <c r="ES206" s="220"/>
      <c r="ET206" s="220"/>
      <c r="EU206" s="220"/>
      <c r="EV206" s="220"/>
      <c r="EW206" s="220"/>
      <c r="EX206" s="220"/>
      <c r="EY206" s="220"/>
      <c r="EZ206" s="220"/>
      <c r="FA206" s="220"/>
      <c r="FB206" s="220"/>
      <c r="FC206" s="214">
        <v>179950.06</v>
      </c>
      <c r="FD206" s="220"/>
      <c r="FE206" s="220"/>
      <c r="FF206" s="220"/>
      <c r="FG206" s="220"/>
      <c r="FH206" s="220"/>
      <c r="FI206" s="214">
        <v>620.78</v>
      </c>
      <c r="FJ206" s="220"/>
      <c r="FK206" s="220"/>
      <c r="FL206" s="220"/>
      <c r="FM206" s="220"/>
      <c r="FN206" s="220"/>
      <c r="FO206" s="214">
        <v>300905.78000000003</v>
      </c>
      <c r="FP206" s="220"/>
      <c r="FQ206" s="220"/>
      <c r="FR206" s="220"/>
      <c r="FS206" s="220"/>
      <c r="FT206" s="220"/>
      <c r="FU206" s="214">
        <v>148859.18</v>
      </c>
      <c r="GM206" s="40"/>
      <c r="GN206" s="40"/>
      <c r="GO206" s="40"/>
      <c r="GP206" s="40"/>
      <c r="GQ206" s="40"/>
      <c r="GR206" s="40"/>
      <c r="GS206" s="40"/>
      <c r="GT206" s="227"/>
      <c r="GY206" s="201"/>
      <c r="HE206" s="201"/>
      <c r="HK206" s="228"/>
      <c r="MP206" s="191"/>
      <c r="MQ206" s="191"/>
      <c r="MR206" s="191"/>
      <c r="MS206" s="191"/>
      <c r="MT206" s="191"/>
      <c r="MU206" s="191"/>
      <c r="MV206" s="191"/>
      <c r="MW206" s="191"/>
      <c r="MX206" s="191"/>
      <c r="MY206" s="272"/>
      <c r="MZ206" s="191"/>
      <c r="NA206" s="191"/>
      <c r="NB206" s="81"/>
      <c r="NC206" s="81"/>
      <c r="ND206" s="81"/>
      <c r="NE206" s="81"/>
      <c r="NF206" s="40"/>
      <c r="NG206" s="40"/>
      <c r="NH206" s="40"/>
      <c r="NI206" s="40"/>
      <c r="NJ206" s="40"/>
      <c r="NK206" s="40"/>
      <c r="NL206" s="40"/>
      <c r="NM206" s="40"/>
      <c r="OJ206" s="196"/>
      <c r="OK206" s="194"/>
      <c r="OL206" s="193"/>
      <c r="OM206" s="328"/>
      <c r="ON206" s="194"/>
      <c r="OO206" s="192"/>
      <c r="OP206" s="289"/>
      <c r="OQ206" s="192"/>
      <c r="OR206" s="261"/>
      <c r="OS206" s="196"/>
      <c r="OT206" s="194"/>
      <c r="OU206" s="193"/>
      <c r="OV206" s="328"/>
      <c r="OW206" s="194"/>
      <c r="OX206" s="192"/>
      <c r="OY206" s="192"/>
      <c r="OZ206" s="192"/>
      <c r="PA206" s="261"/>
      <c r="PB206" s="192"/>
      <c r="PC206" s="305"/>
      <c r="PD206" s="265"/>
      <c r="PE206" s="192"/>
      <c r="PF206" s="192"/>
      <c r="PG206" s="192"/>
      <c r="PH206" s="192"/>
      <c r="PI206" s="294"/>
      <c r="PJ206" s="294"/>
      <c r="PK206" s="192"/>
      <c r="PL206" s="192"/>
      <c r="PM206" s="192"/>
      <c r="PN206" s="192"/>
      <c r="PO206" s="192"/>
      <c r="PP206" s="192"/>
      <c r="PQ206" s="192"/>
      <c r="PR206" s="192"/>
      <c r="PS206" s="192"/>
      <c r="PT206" s="192"/>
      <c r="PU206" s="192"/>
      <c r="PV206" s="300"/>
      <c r="QA206" s="193"/>
      <c r="QB206" s="192"/>
      <c r="QC206" s="192"/>
      <c r="QD206" s="192"/>
      <c r="QF206" s="193"/>
      <c r="QH206" s="193"/>
      <c r="QU206" s="192"/>
    </row>
    <row r="207" spans="1:463" s="22" customFormat="1" x14ac:dyDescent="0.3">
      <c r="A207" s="455"/>
      <c r="D207" s="192"/>
      <c r="E207" s="192"/>
      <c r="F207" s="192"/>
      <c r="G207" s="265"/>
      <c r="H207" s="192"/>
      <c r="I207" s="192"/>
      <c r="J207" s="192"/>
      <c r="K207" s="192"/>
      <c r="L207" s="192"/>
      <c r="M207" s="192"/>
      <c r="AD207" s="193"/>
      <c r="AE207" s="193"/>
      <c r="AF207" s="193"/>
      <c r="AG207" s="193"/>
      <c r="AH207" s="193"/>
      <c r="AI207" s="193"/>
      <c r="AJ207" s="193"/>
      <c r="AK207" s="193"/>
      <c r="AL207" s="193"/>
      <c r="AM207" s="193"/>
      <c r="AN207" s="194"/>
      <c r="AO207" s="193"/>
      <c r="AP207" s="193"/>
      <c r="AQ207" s="193"/>
      <c r="AR207" s="193"/>
      <c r="AS207" s="193"/>
      <c r="AT207" s="193"/>
      <c r="AU207" s="195"/>
      <c r="AV207" s="193"/>
      <c r="AW207" s="193"/>
      <c r="AX207" s="193"/>
      <c r="AY207" s="193"/>
      <c r="AZ207" s="194"/>
      <c r="BA207" s="196"/>
      <c r="BB207" s="193"/>
      <c r="BC207" s="193"/>
      <c r="BD207" s="195"/>
      <c r="BE207" s="195"/>
      <c r="BF207" s="193"/>
      <c r="BG207" s="195"/>
      <c r="BH207" s="195"/>
      <c r="BI207" s="193"/>
      <c r="BJ207" s="195"/>
      <c r="BK207" s="193"/>
      <c r="BL207" s="193"/>
      <c r="BM207" s="194"/>
      <c r="BN207" s="193"/>
      <c r="BO207" s="193"/>
      <c r="BP207" s="193"/>
      <c r="BQ207" s="193"/>
      <c r="BR207" s="193"/>
      <c r="BS207" s="193"/>
      <c r="BT207" s="193"/>
      <c r="BU207" s="193"/>
      <c r="BV207" s="193"/>
      <c r="BW207" s="193"/>
      <c r="BX207" s="194"/>
      <c r="BY207" s="193"/>
      <c r="BZ207" s="193"/>
      <c r="CA207" s="195"/>
      <c r="CB207" s="195"/>
      <c r="CC207" s="193"/>
      <c r="CD207" s="194"/>
      <c r="CE207" s="193"/>
      <c r="CF207" s="193"/>
      <c r="CG207" s="195"/>
      <c r="CH207" s="195"/>
      <c r="CI207" s="193"/>
      <c r="CJ207" s="194"/>
      <c r="CK207" s="194"/>
      <c r="CL207" s="194"/>
      <c r="CM207" s="194"/>
      <c r="CN207" s="194"/>
      <c r="CO207" s="197"/>
      <c r="CP207" s="194"/>
      <c r="CQ207" s="197"/>
      <c r="CR207" s="194"/>
      <c r="CS207" s="194"/>
      <c r="CT207" s="197"/>
      <c r="CU207" s="194"/>
      <c r="CV207" s="194"/>
      <c r="CW207" s="194"/>
      <c r="CX207" s="193"/>
      <c r="CY207" s="193"/>
      <c r="CZ207" s="193"/>
      <c r="DA207" s="193"/>
      <c r="DB207" s="193"/>
      <c r="DC207" s="194"/>
      <c r="DD207" s="193"/>
      <c r="DE207" s="193"/>
      <c r="DF207" s="193"/>
      <c r="DG207" s="193"/>
      <c r="DH207" s="193"/>
      <c r="DI207" s="194"/>
      <c r="DJ207" s="193"/>
      <c r="DK207" s="193"/>
      <c r="DL207" s="193"/>
      <c r="DM207" s="193"/>
      <c r="DN207" s="193"/>
      <c r="DO207" s="193"/>
      <c r="DP207" s="193"/>
      <c r="DQ207" s="193"/>
      <c r="DR207" s="193"/>
      <c r="DS207" s="193"/>
      <c r="DT207" s="194"/>
      <c r="DU207" s="193"/>
      <c r="DV207" s="193"/>
      <c r="DW207" s="193"/>
      <c r="DX207" s="193"/>
      <c r="DY207" s="193"/>
      <c r="DZ207" s="193"/>
      <c r="EA207" s="193"/>
      <c r="EB207" s="193"/>
      <c r="EC207" s="193"/>
      <c r="ED207" s="193"/>
      <c r="EE207" s="193"/>
      <c r="EF207" s="193"/>
      <c r="EG207" s="194"/>
      <c r="EH207" s="194"/>
      <c r="EI207" s="194"/>
      <c r="EJ207" s="194"/>
      <c r="EK207" s="194"/>
      <c r="EL207" s="194"/>
      <c r="EM207" s="194"/>
      <c r="EN207" s="194"/>
      <c r="EO207" s="194"/>
      <c r="EP207" s="194"/>
      <c r="EQ207" s="194"/>
      <c r="ER207" s="194"/>
      <c r="ES207" s="193"/>
      <c r="ET207" s="193"/>
      <c r="EU207" s="193"/>
      <c r="EV207" s="193"/>
      <c r="EW207" s="193"/>
      <c r="EX207" s="193"/>
      <c r="EY207" s="193"/>
      <c r="EZ207" s="193"/>
      <c r="FA207" s="193"/>
      <c r="FB207" s="193"/>
      <c r="FC207" s="194"/>
      <c r="FD207" s="193"/>
      <c r="FE207" s="193"/>
      <c r="FF207" s="193"/>
      <c r="FG207" s="193"/>
      <c r="FH207" s="193"/>
      <c r="FI207" s="194"/>
      <c r="FJ207" s="193"/>
      <c r="FK207" s="193"/>
      <c r="FL207" s="193"/>
      <c r="FM207" s="193"/>
      <c r="FN207" s="193"/>
      <c r="FO207" s="194"/>
      <c r="FP207" s="193"/>
      <c r="FQ207" s="193"/>
      <c r="FR207" s="193"/>
      <c r="FS207" s="193"/>
      <c r="FT207" s="193"/>
      <c r="FU207" s="194"/>
      <c r="FV207" s="193"/>
      <c r="FW207" s="193"/>
      <c r="FX207" s="193"/>
      <c r="FY207" s="193"/>
      <c r="FZ207" s="193"/>
      <c r="GA207" s="193"/>
      <c r="GB207" s="193"/>
      <c r="GC207" s="193"/>
      <c r="GD207" s="193"/>
      <c r="GE207" s="193"/>
      <c r="GF207" s="193"/>
      <c r="GG207" s="195"/>
      <c r="GH207" s="195"/>
      <c r="GI207" s="193"/>
      <c r="GJ207" s="195"/>
      <c r="GK207" s="195"/>
      <c r="GL207" s="193"/>
      <c r="GM207" s="194"/>
      <c r="GN207" s="194"/>
      <c r="GO207" s="194"/>
      <c r="GP207" s="194"/>
      <c r="GQ207" s="194"/>
      <c r="GR207" s="194"/>
      <c r="GS207" s="194"/>
      <c r="GT207" s="194"/>
      <c r="GU207" s="192"/>
      <c r="GV207" s="192"/>
      <c r="GW207" s="192"/>
      <c r="GX207" s="192"/>
      <c r="GY207" s="198"/>
      <c r="HE207" s="198"/>
      <c r="HK207" s="199"/>
      <c r="HR207" s="192"/>
      <c r="HS207" s="192"/>
      <c r="HT207" s="192"/>
      <c r="HU207" s="192"/>
      <c r="HV207" s="192"/>
      <c r="HW207" s="192"/>
      <c r="HX207" s="192"/>
      <c r="HY207" s="192"/>
      <c r="HZ207" s="192"/>
      <c r="IA207" s="192"/>
      <c r="IB207" s="192"/>
      <c r="IC207" s="192"/>
      <c r="ID207" s="192"/>
      <c r="IE207" s="192"/>
      <c r="IF207" s="192"/>
      <c r="IG207" s="192"/>
      <c r="IH207" s="192"/>
      <c r="II207" s="192"/>
      <c r="IJ207" s="192"/>
      <c r="IK207" s="192"/>
      <c r="IL207" s="192"/>
      <c r="IM207" s="192"/>
      <c r="IN207" s="192"/>
      <c r="IO207" s="192"/>
      <c r="IP207" s="192"/>
      <c r="IQ207" s="192"/>
      <c r="IR207" s="192"/>
      <c r="IS207" s="192"/>
      <c r="IT207" s="192"/>
      <c r="IU207" s="192"/>
      <c r="IV207" s="192"/>
      <c r="IW207" s="192"/>
      <c r="IX207" s="192"/>
      <c r="IY207" s="192"/>
      <c r="IZ207" s="192"/>
      <c r="JA207" s="192"/>
      <c r="JB207" s="192"/>
      <c r="JC207" s="192"/>
      <c r="JD207" s="192"/>
      <c r="JE207" s="192"/>
      <c r="JF207" s="192"/>
      <c r="JG207" s="192"/>
      <c r="JH207" s="192"/>
      <c r="JI207" s="192"/>
      <c r="JJ207" s="192"/>
      <c r="JK207" s="192"/>
      <c r="JL207" s="192"/>
      <c r="JM207" s="192"/>
      <c r="JN207" s="192"/>
      <c r="JO207" s="192"/>
      <c r="JP207" s="192"/>
      <c r="JQ207" s="192"/>
      <c r="JR207" s="192"/>
      <c r="JS207" s="192"/>
      <c r="JT207" s="192"/>
      <c r="JU207" s="192"/>
      <c r="JV207" s="192"/>
      <c r="JW207" s="192"/>
      <c r="JX207" s="192"/>
      <c r="JY207" s="192"/>
      <c r="JZ207" s="192"/>
      <c r="KA207" s="192"/>
      <c r="KB207" s="192"/>
      <c r="KC207" s="192"/>
      <c r="KD207" s="192"/>
      <c r="KE207" s="192"/>
      <c r="KF207" s="192"/>
      <c r="KG207" s="192"/>
      <c r="KH207" s="192"/>
      <c r="KI207" s="192"/>
      <c r="KJ207" s="192"/>
      <c r="KK207" s="192"/>
      <c r="KL207" s="192"/>
      <c r="KM207" s="192"/>
      <c r="KN207" s="192"/>
      <c r="KO207" s="192"/>
      <c r="KP207" s="192"/>
      <c r="KQ207" s="192"/>
      <c r="KR207" s="192"/>
      <c r="KS207" s="192"/>
      <c r="KT207" s="192"/>
      <c r="KU207" s="192"/>
      <c r="KV207" s="192"/>
      <c r="KW207" s="192"/>
      <c r="KX207" s="192"/>
      <c r="KY207" s="192"/>
      <c r="KZ207" s="192"/>
      <c r="LA207" s="192"/>
      <c r="LB207" s="192"/>
      <c r="LC207" s="192"/>
      <c r="LD207" s="192"/>
      <c r="LE207" s="192"/>
      <c r="LF207" s="192"/>
      <c r="LG207" s="192"/>
      <c r="LH207" s="192"/>
      <c r="LI207" s="192"/>
      <c r="LJ207" s="192"/>
      <c r="LK207" s="192"/>
      <c r="LL207" s="192"/>
      <c r="LM207" s="192"/>
      <c r="LN207" s="192"/>
      <c r="LO207" s="192"/>
      <c r="LP207" s="192"/>
      <c r="LQ207" s="192"/>
      <c r="LR207" s="192"/>
      <c r="LS207" s="192"/>
      <c r="LT207" s="192"/>
      <c r="LU207" s="192"/>
      <c r="LV207" s="192"/>
      <c r="LW207" s="192"/>
      <c r="LX207" s="192"/>
      <c r="LY207" s="192"/>
      <c r="LZ207" s="192"/>
      <c r="MA207" s="192"/>
      <c r="MB207" s="192"/>
      <c r="MC207" s="192"/>
      <c r="MD207" s="192"/>
      <c r="ME207" s="192"/>
      <c r="MF207" s="192"/>
      <c r="MG207" s="192"/>
      <c r="MH207" s="192"/>
      <c r="MI207" s="192"/>
      <c r="MJ207" s="192"/>
      <c r="MK207" s="192"/>
      <c r="ML207" s="192"/>
      <c r="MM207" s="192"/>
      <c r="MN207" s="192"/>
      <c r="MO207" s="192"/>
      <c r="MP207" s="191"/>
      <c r="MQ207" s="191"/>
      <c r="MR207" s="191"/>
      <c r="MS207" s="191"/>
      <c r="MT207" s="191"/>
      <c r="MU207" s="191"/>
      <c r="MV207" s="191"/>
      <c r="MW207" s="191"/>
      <c r="MX207" s="191"/>
      <c r="MY207" s="272"/>
      <c r="MZ207" s="191"/>
      <c r="NA207" s="191"/>
      <c r="NB207" s="200"/>
      <c r="NC207" s="200"/>
      <c r="ND207" s="200"/>
      <c r="NE207" s="200"/>
      <c r="NF207" s="201"/>
      <c r="NG207" s="201"/>
      <c r="NH207" s="201"/>
      <c r="NI207" s="201"/>
      <c r="NJ207" s="201"/>
      <c r="NK207" s="201"/>
      <c r="NL207" s="201"/>
      <c r="NM207" s="201"/>
      <c r="OD207" s="202"/>
      <c r="OE207" s="202"/>
      <c r="OF207" s="202"/>
      <c r="OG207" s="202"/>
      <c r="OH207" s="202"/>
      <c r="OI207" s="202"/>
      <c r="OJ207" s="196"/>
      <c r="OK207" s="194"/>
      <c r="OL207" s="193"/>
      <c r="OM207" s="328"/>
      <c r="ON207" s="194"/>
      <c r="OO207" s="192"/>
      <c r="OP207" s="289"/>
      <c r="OQ207" s="192"/>
      <c r="OR207" s="261"/>
      <c r="OS207" s="196"/>
      <c r="OT207" s="194"/>
      <c r="OU207" s="193"/>
      <c r="OV207" s="328"/>
      <c r="OW207" s="194"/>
      <c r="OX207" s="192"/>
      <c r="OY207" s="192"/>
      <c r="OZ207" s="192"/>
      <c r="PA207" s="261"/>
      <c r="PB207" s="192"/>
      <c r="PC207" s="305"/>
      <c r="PD207" s="265"/>
      <c r="PE207" s="192"/>
      <c r="PF207" s="192"/>
      <c r="PG207" s="192"/>
      <c r="PH207" s="192"/>
      <c r="PI207" s="294"/>
      <c r="PJ207" s="294"/>
      <c r="PK207" s="192"/>
      <c r="PL207" s="192"/>
      <c r="PM207" s="192"/>
      <c r="PN207" s="192"/>
      <c r="PO207" s="192"/>
      <c r="PP207" s="192"/>
      <c r="PQ207" s="192"/>
      <c r="PR207" s="192"/>
      <c r="PS207" s="192"/>
      <c r="PT207" s="192"/>
      <c r="PU207" s="192"/>
      <c r="PV207" s="300"/>
      <c r="QA207" s="193"/>
      <c r="QB207" s="192"/>
      <c r="QC207" s="192"/>
      <c r="QD207" s="192"/>
      <c r="QF207" s="193"/>
      <c r="QH207" s="193"/>
      <c r="QU207" s="192"/>
    </row>
    <row r="208" spans="1:463" s="22" customFormat="1" x14ac:dyDescent="0.3">
      <c r="A208" s="455"/>
      <c r="D208" s="192"/>
      <c r="E208" s="192"/>
      <c r="F208" s="192"/>
      <c r="G208" s="265"/>
      <c r="H208" s="192"/>
      <c r="I208" s="192"/>
      <c r="J208" s="192"/>
      <c r="K208" s="192"/>
      <c r="L208" s="192"/>
      <c r="M208" s="192"/>
      <c r="AD208" s="193"/>
      <c r="AE208" s="193"/>
      <c r="AF208" s="193"/>
      <c r="AG208" s="193"/>
      <c r="AH208" s="193"/>
      <c r="AI208" s="193"/>
      <c r="AJ208" s="193"/>
      <c r="AK208" s="193"/>
      <c r="AL208" s="193"/>
      <c r="AM208" s="193"/>
      <c r="AN208" s="194"/>
      <c r="AO208" s="193"/>
      <c r="AP208" s="193"/>
      <c r="AQ208" s="193"/>
      <c r="AR208" s="193"/>
      <c r="AS208" s="193"/>
      <c r="AT208" s="193"/>
      <c r="AU208" s="195"/>
      <c r="AV208" s="193"/>
      <c r="AW208" s="193"/>
      <c r="AX208" s="193"/>
      <c r="AY208" s="193"/>
      <c r="AZ208" s="194"/>
      <c r="BA208" s="196"/>
      <c r="BB208" s="193"/>
      <c r="BC208" s="193"/>
      <c r="BD208" s="195"/>
      <c r="BE208" s="195"/>
      <c r="BF208" s="193"/>
      <c r="BG208" s="195"/>
      <c r="BH208" s="195"/>
      <c r="BI208" s="193"/>
      <c r="BJ208" s="195"/>
      <c r="BK208" s="193"/>
      <c r="BL208" s="193"/>
      <c r="BM208" s="194"/>
      <c r="BN208" s="193"/>
      <c r="BO208" s="193"/>
      <c r="BP208" s="193"/>
      <c r="BQ208" s="193"/>
      <c r="BR208" s="193"/>
      <c r="BS208" s="193"/>
      <c r="BT208" s="193"/>
      <c r="BU208" s="193"/>
      <c r="BV208" s="193"/>
      <c r="BW208" s="193"/>
      <c r="BX208" s="194"/>
      <c r="BY208" s="193"/>
      <c r="BZ208" s="193"/>
      <c r="CA208" s="195"/>
      <c r="CB208" s="195"/>
      <c r="CC208" s="193"/>
      <c r="CD208" s="194"/>
      <c r="CE208" s="193"/>
      <c r="CF208" s="193"/>
      <c r="CG208" s="195"/>
      <c r="CH208" s="195"/>
      <c r="CI208" s="193"/>
      <c r="CJ208" s="194"/>
      <c r="CK208" s="194"/>
      <c r="CL208" s="194"/>
      <c r="CM208" s="194"/>
      <c r="CN208" s="194"/>
      <c r="CO208" s="197"/>
      <c r="CP208" s="194"/>
      <c r="CQ208" s="197"/>
      <c r="CR208" s="194"/>
      <c r="CS208" s="194"/>
      <c r="CT208" s="197"/>
      <c r="CU208" s="194"/>
      <c r="CV208" s="194"/>
      <c r="CW208" s="194"/>
      <c r="CX208" s="193"/>
      <c r="CY208" s="193"/>
      <c r="CZ208" s="193"/>
      <c r="DA208" s="193"/>
      <c r="DB208" s="193"/>
      <c r="DC208" s="194"/>
      <c r="DD208" s="193"/>
      <c r="DE208" s="193"/>
      <c r="DF208" s="193"/>
      <c r="DG208" s="193"/>
      <c r="DH208" s="193"/>
      <c r="DI208" s="194"/>
      <c r="DJ208" s="193"/>
      <c r="DK208" s="193"/>
      <c r="DL208" s="193"/>
      <c r="DM208" s="193"/>
      <c r="DN208" s="193"/>
      <c r="DO208" s="193"/>
      <c r="DP208" s="193"/>
      <c r="DQ208" s="193"/>
      <c r="DR208" s="193"/>
      <c r="DS208" s="193"/>
      <c r="DT208" s="194"/>
      <c r="DU208" s="193"/>
      <c r="DV208" s="193"/>
      <c r="DW208" s="193"/>
      <c r="DX208" s="193"/>
      <c r="DY208" s="193"/>
      <c r="DZ208" s="193"/>
      <c r="EA208" s="193"/>
      <c r="EB208" s="193"/>
      <c r="EC208" s="193"/>
      <c r="ED208" s="193"/>
      <c r="EE208" s="193"/>
      <c r="EF208" s="193"/>
      <c r="EG208" s="194"/>
      <c r="EH208" s="194"/>
      <c r="EI208" s="194"/>
      <c r="EJ208" s="194"/>
      <c r="EK208" s="194"/>
      <c r="EL208" s="194"/>
      <c r="EM208" s="194"/>
      <c r="EN208" s="194"/>
      <c r="EO208" s="194"/>
      <c r="EP208" s="194"/>
      <c r="EQ208" s="194"/>
      <c r="ER208" s="194"/>
      <c r="ES208" s="193"/>
      <c r="ET208" s="193"/>
      <c r="EU208" s="193"/>
      <c r="EV208" s="193"/>
      <c r="EW208" s="193"/>
      <c r="EX208" s="193"/>
      <c r="EY208" s="193"/>
      <c r="EZ208" s="193"/>
      <c r="FA208" s="193"/>
      <c r="FB208" s="193"/>
      <c r="FC208" s="194"/>
      <c r="FD208" s="193"/>
      <c r="FE208" s="193"/>
      <c r="FF208" s="193"/>
      <c r="FG208" s="193"/>
      <c r="FH208" s="193"/>
      <c r="FI208" s="194"/>
      <c r="FJ208" s="193"/>
      <c r="FK208" s="193"/>
      <c r="FL208" s="193"/>
      <c r="FM208" s="193"/>
      <c r="FN208" s="193"/>
      <c r="FO208" s="194"/>
      <c r="FP208" s="193"/>
      <c r="FQ208" s="193"/>
      <c r="FR208" s="193"/>
      <c r="FS208" s="193"/>
      <c r="FT208" s="193"/>
      <c r="FU208" s="194"/>
      <c r="FV208" s="193"/>
      <c r="FW208" s="193"/>
      <c r="FX208" s="193"/>
      <c r="FY208" s="193"/>
      <c r="FZ208" s="193"/>
      <c r="GA208" s="193"/>
      <c r="GB208" s="193"/>
      <c r="GC208" s="193"/>
      <c r="GD208" s="193"/>
      <c r="GE208" s="193"/>
      <c r="GF208" s="193"/>
      <c r="GG208" s="195"/>
      <c r="GH208" s="195"/>
      <c r="GI208" s="193"/>
      <c r="GJ208" s="195"/>
      <c r="GK208" s="195"/>
      <c r="GL208" s="193"/>
      <c r="GM208" s="194"/>
      <c r="GN208" s="194"/>
      <c r="GO208" s="194"/>
      <c r="GP208" s="194"/>
      <c r="GQ208" s="194"/>
      <c r="GR208" s="194"/>
      <c r="GS208" s="194"/>
      <c r="GT208" s="194"/>
      <c r="GU208" s="192"/>
      <c r="GV208" s="192"/>
      <c r="GW208" s="192"/>
      <c r="GX208" s="192"/>
      <c r="GY208" s="198"/>
      <c r="HE208" s="198"/>
      <c r="HK208" s="199"/>
      <c r="HR208" s="192"/>
      <c r="HS208" s="192"/>
      <c r="HT208" s="192"/>
      <c r="HU208" s="192"/>
      <c r="HV208" s="192"/>
      <c r="HW208" s="192"/>
      <c r="HX208" s="192"/>
      <c r="HY208" s="192"/>
      <c r="HZ208" s="192"/>
      <c r="IA208" s="192"/>
      <c r="IB208" s="192"/>
      <c r="IC208" s="192"/>
      <c r="ID208" s="192"/>
      <c r="IE208" s="192"/>
      <c r="IF208" s="192"/>
      <c r="IG208" s="192"/>
      <c r="IH208" s="192"/>
      <c r="II208" s="192"/>
      <c r="IJ208" s="192"/>
      <c r="IK208" s="192"/>
      <c r="IL208" s="192"/>
      <c r="IM208" s="192"/>
      <c r="IN208" s="192"/>
      <c r="IO208" s="192"/>
      <c r="IP208" s="192"/>
      <c r="IQ208" s="192"/>
      <c r="IR208" s="192"/>
      <c r="IS208" s="192"/>
      <c r="IT208" s="192"/>
      <c r="IU208" s="192"/>
      <c r="IV208" s="192"/>
      <c r="IW208" s="192"/>
      <c r="IX208" s="192"/>
      <c r="IY208" s="192"/>
      <c r="IZ208" s="192"/>
      <c r="JA208" s="192"/>
      <c r="JB208" s="192"/>
      <c r="JC208" s="192"/>
      <c r="JD208" s="192"/>
      <c r="JE208" s="192"/>
      <c r="JF208" s="192"/>
      <c r="JG208" s="192"/>
      <c r="JH208" s="192"/>
      <c r="JI208" s="192"/>
      <c r="JJ208" s="192"/>
      <c r="JK208" s="192"/>
      <c r="JL208" s="192"/>
      <c r="JM208" s="192"/>
      <c r="JN208" s="192"/>
      <c r="JO208" s="192"/>
      <c r="JP208" s="192"/>
      <c r="JQ208" s="192"/>
      <c r="JR208" s="192"/>
      <c r="JS208" s="192"/>
      <c r="JT208" s="192"/>
      <c r="JU208" s="192"/>
      <c r="JV208" s="192"/>
      <c r="JW208" s="192"/>
      <c r="JX208" s="192"/>
      <c r="JY208" s="192"/>
      <c r="JZ208" s="192"/>
      <c r="KA208" s="192"/>
      <c r="KB208" s="192"/>
      <c r="KC208" s="192"/>
      <c r="KD208" s="192"/>
      <c r="KE208" s="192"/>
      <c r="KF208" s="192"/>
      <c r="KG208" s="192"/>
      <c r="KH208" s="192"/>
      <c r="KI208" s="192"/>
      <c r="KJ208" s="192"/>
      <c r="KK208" s="192"/>
      <c r="KL208" s="192"/>
      <c r="KM208" s="192"/>
      <c r="KN208" s="192"/>
      <c r="KO208" s="192"/>
      <c r="KP208" s="192"/>
      <c r="KQ208" s="192"/>
      <c r="KR208" s="192"/>
      <c r="KS208" s="192"/>
      <c r="KT208" s="192"/>
      <c r="KU208" s="192"/>
      <c r="KV208" s="192"/>
      <c r="KW208" s="192"/>
      <c r="KX208" s="192"/>
      <c r="KY208" s="192"/>
      <c r="KZ208" s="192"/>
      <c r="LA208" s="192"/>
      <c r="LB208" s="192"/>
      <c r="LC208" s="192"/>
      <c r="LD208" s="192"/>
      <c r="LE208" s="192"/>
      <c r="LF208" s="192"/>
      <c r="LG208" s="192"/>
      <c r="LH208" s="192"/>
      <c r="LI208" s="192"/>
      <c r="LJ208" s="192"/>
      <c r="LK208" s="192"/>
      <c r="LL208" s="192"/>
      <c r="LM208" s="192"/>
      <c r="LN208" s="192"/>
      <c r="LO208" s="192"/>
      <c r="LP208" s="192"/>
      <c r="LQ208" s="192"/>
      <c r="LR208" s="192"/>
      <c r="LS208" s="192"/>
      <c r="LT208" s="192"/>
      <c r="LU208" s="192"/>
      <c r="LV208" s="192"/>
      <c r="LW208" s="192"/>
      <c r="LX208" s="192"/>
      <c r="LY208" s="192"/>
      <c r="LZ208" s="192"/>
      <c r="MA208" s="192"/>
      <c r="MB208" s="192"/>
      <c r="MC208" s="192"/>
      <c r="MD208" s="192"/>
      <c r="ME208" s="192"/>
      <c r="MF208" s="192"/>
      <c r="MG208" s="192"/>
      <c r="MH208" s="192"/>
      <c r="MI208" s="192"/>
      <c r="MJ208" s="192"/>
      <c r="MK208" s="192"/>
      <c r="ML208" s="192"/>
      <c r="MM208" s="192"/>
      <c r="MN208" s="192"/>
      <c r="MO208" s="192"/>
      <c r="MP208" s="191"/>
      <c r="MQ208" s="191"/>
      <c r="MR208" s="191"/>
      <c r="MS208" s="191"/>
      <c r="MT208" s="191"/>
      <c r="MU208" s="191"/>
      <c r="MV208" s="191"/>
      <c r="MW208" s="191"/>
      <c r="MX208" s="191"/>
      <c r="MY208" s="272"/>
      <c r="MZ208" s="191"/>
      <c r="NA208" s="191"/>
      <c r="NB208" s="200"/>
      <c r="NC208" s="200"/>
      <c r="ND208" s="200"/>
      <c r="NE208" s="200"/>
      <c r="NF208" s="201"/>
      <c r="NG208" s="201"/>
      <c r="NH208" s="201"/>
      <c r="NI208" s="201"/>
      <c r="NJ208" s="201"/>
      <c r="NK208" s="201"/>
      <c r="NL208" s="201"/>
      <c r="NM208" s="201"/>
      <c r="OD208" s="202"/>
      <c r="OE208" s="202"/>
      <c r="OF208" s="202"/>
      <c r="OG208" s="202"/>
      <c r="OH208" s="202"/>
      <c r="OI208" s="202"/>
      <c r="OJ208" s="196"/>
      <c r="OK208" s="194"/>
      <c r="OL208" s="193"/>
      <c r="OM208" s="328"/>
      <c r="ON208" s="194"/>
      <c r="OO208" s="192"/>
      <c r="OP208" s="289"/>
      <c r="OQ208" s="192"/>
      <c r="OR208" s="261"/>
      <c r="OS208" s="196"/>
      <c r="OT208" s="194"/>
      <c r="OU208" s="193"/>
      <c r="OV208" s="328"/>
      <c r="OW208" s="194"/>
      <c r="OX208" s="192"/>
      <c r="OY208" s="192"/>
      <c r="OZ208" s="192"/>
      <c r="PA208" s="261"/>
      <c r="PB208" s="192"/>
      <c r="PC208" s="305"/>
      <c r="PD208" s="265"/>
      <c r="PE208" s="192"/>
      <c r="PF208" s="192"/>
      <c r="PG208" s="192"/>
      <c r="PH208" s="192"/>
      <c r="PI208" s="294"/>
      <c r="PJ208" s="294"/>
      <c r="PK208" s="192"/>
      <c r="PL208" s="192"/>
      <c r="PM208" s="192"/>
      <c r="PN208" s="192"/>
      <c r="PO208" s="192"/>
      <c r="PP208" s="192"/>
      <c r="PQ208" s="192"/>
      <c r="PR208" s="192"/>
      <c r="PS208" s="192"/>
      <c r="PT208" s="192"/>
      <c r="PU208" s="192"/>
      <c r="PV208" s="300"/>
      <c r="QA208" s="193"/>
      <c r="QB208" s="192"/>
      <c r="QC208" s="192"/>
      <c r="QD208" s="192"/>
      <c r="QF208" s="193"/>
      <c r="QH208" s="193"/>
      <c r="QU208" s="192"/>
    </row>
    <row r="209" spans="1:463" s="22" customFormat="1" x14ac:dyDescent="0.3">
      <c r="A209" s="455"/>
      <c r="D209" s="192"/>
      <c r="E209" s="192"/>
      <c r="F209" s="192"/>
      <c r="G209" s="265"/>
      <c r="H209" s="192"/>
      <c r="I209" s="192"/>
      <c r="J209" s="192"/>
      <c r="K209" s="192"/>
      <c r="L209" s="192"/>
      <c r="M209" s="192"/>
      <c r="AD209" s="193"/>
      <c r="AE209" s="193"/>
      <c r="AF209" s="193"/>
      <c r="AG209" s="193"/>
      <c r="AH209" s="193"/>
      <c r="AI209" s="193"/>
      <c r="AJ209" s="193"/>
      <c r="AK209" s="193"/>
      <c r="AL209" s="193"/>
      <c r="AM209" s="193"/>
      <c r="AN209" s="194"/>
      <c r="AO209" s="193"/>
      <c r="AP209" s="193"/>
      <c r="AQ209" s="193"/>
      <c r="AR209" s="193"/>
      <c r="AS209" s="193"/>
      <c r="AT209" s="193"/>
      <c r="AU209" s="195"/>
      <c r="AV209" s="193"/>
      <c r="AW209" s="193"/>
      <c r="AX209" s="193"/>
      <c r="AY209" s="193"/>
      <c r="AZ209" s="194"/>
      <c r="BA209" s="196"/>
      <c r="BB209" s="242" t="s">
        <v>52</v>
      </c>
      <c r="BC209" s="242">
        <v>16829.664701931531</v>
      </c>
      <c r="BD209" s="243"/>
      <c r="BE209" s="243"/>
      <c r="BF209" s="242">
        <v>6311.1253559999905</v>
      </c>
      <c r="BG209" s="243"/>
      <c r="BH209" s="243"/>
      <c r="BI209" s="193"/>
      <c r="BJ209" s="195"/>
      <c r="BK209" s="193"/>
      <c r="BL209" s="193"/>
      <c r="BM209" s="194"/>
      <c r="BN209" s="193"/>
      <c r="BO209" s="193"/>
      <c r="BP209" s="193"/>
      <c r="BQ209" s="193"/>
      <c r="BR209" s="193"/>
      <c r="BS209" s="193"/>
      <c r="BT209" s="193"/>
      <c r="BU209" s="193"/>
      <c r="BV209" s="193"/>
      <c r="BW209" s="193"/>
      <c r="BX209" s="194"/>
      <c r="BY209" s="193"/>
      <c r="BZ209" s="193"/>
      <c r="CA209" s="195"/>
      <c r="CB209" s="195"/>
      <c r="CC209" s="193"/>
      <c r="CD209" s="194"/>
      <c r="CE209" s="193"/>
      <c r="CF209" s="193"/>
      <c r="CG209" s="195"/>
      <c r="CH209" s="195"/>
      <c r="CI209" s="193"/>
      <c r="CJ209" s="194"/>
      <c r="CK209" s="194"/>
      <c r="CL209" s="194"/>
      <c r="CM209" s="194"/>
      <c r="CN209" s="194"/>
      <c r="CO209" s="197"/>
      <c r="CP209" s="194"/>
      <c r="CQ209" s="197"/>
      <c r="CR209" s="194"/>
      <c r="CS209" s="194"/>
      <c r="CT209" s="197"/>
      <c r="CU209" s="194"/>
      <c r="CV209" s="194"/>
      <c r="CW209" s="194"/>
      <c r="CX209" s="193"/>
      <c r="CY209" s="193"/>
      <c r="CZ209" s="193"/>
      <c r="DA209" s="193"/>
      <c r="DB209" s="193"/>
      <c r="DC209" s="194"/>
      <c r="DD209" s="193"/>
      <c r="DE209" s="193"/>
      <c r="DF209" s="193"/>
      <c r="DG209" s="193"/>
      <c r="DH209" s="193"/>
      <c r="DI209" s="194"/>
      <c r="DJ209" s="193"/>
      <c r="DK209" s="193"/>
      <c r="DL209" s="193"/>
      <c r="DM209" s="193"/>
      <c r="DN209" s="193"/>
      <c r="DO209" s="193"/>
      <c r="DP209" s="193"/>
      <c r="DQ209" s="193"/>
      <c r="DR209" s="193"/>
      <c r="DS209" s="193"/>
      <c r="DT209" s="194"/>
      <c r="DU209" s="193"/>
      <c r="DV209" s="193"/>
      <c r="DW209" s="193"/>
      <c r="DX209" s="193"/>
      <c r="DY209" s="193"/>
      <c r="DZ209" s="193"/>
      <c r="EA209" s="193"/>
      <c r="EB209" s="193"/>
      <c r="EC209" s="193"/>
      <c r="ED209" s="193"/>
      <c r="EE209" s="193"/>
      <c r="EF209" s="193"/>
      <c r="EG209" s="194"/>
      <c r="EH209" s="194"/>
      <c r="EI209" s="194"/>
      <c r="EJ209" s="194"/>
      <c r="EK209" s="194"/>
      <c r="EL209" s="194"/>
      <c r="EM209" s="194"/>
      <c r="EN209" s="194"/>
      <c r="EO209" s="194"/>
      <c r="EP209" s="194"/>
      <c r="EQ209" s="194"/>
      <c r="ER209" s="194"/>
      <c r="ES209" s="193"/>
      <c r="ET209" s="193"/>
      <c r="EU209" s="193"/>
      <c r="EV209" s="193"/>
      <c r="EW209" s="193"/>
      <c r="EX209" s="193"/>
      <c r="EY209" s="193"/>
      <c r="EZ209" s="193"/>
      <c r="FA209" s="193"/>
      <c r="FB209" s="193"/>
      <c r="FC209" s="194"/>
      <c r="FD209" s="193"/>
      <c r="FE209" s="193"/>
      <c r="FF209" s="193"/>
      <c r="FG209" s="193"/>
      <c r="FH209" s="193"/>
      <c r="FI209" s="194"/>
      <c r="FJ209" s="193"/>
      <c r="FK209" s="193"/>
      <c r="FL209" s="193"/>
      <c r="FM209" s="193"/>
      <c r="FN209" s="193"/>
      <c r="FO209" s="194"/>
      <c r="FP209" s="193"/>
      <c r="FQ209" s="193"/>
      <c r="FR209" s="193"/>
      <c r="FS209" s="193"/>
      <c r="FT209" s="193"/>
      <c r="FU209" s="194"/>
      <c r="GM209" s="40"/>
      <c r="GN209" s="40"/>
      <c r="GO209" s="40"/>
      <c r="GP209" s="40"/>
      <c r="GQ209" s="40"/>
      <c r="GR209" s="40"/>
      <c r="GS209" s="40"/>
      <c r="GT209" s="227"/>
      <c r="GY209" s="201"/>
      <c r="HE209" s="201"/>
      <c r="HK209" s="228"/>
      <c r="MP209" s="191"/>
      <c r="MQ209" s="191"/>
      <c r="MR209" s="191"/>
      <c r="MS209" s="191"/>
      <c r="MT209" s="191"/>
      <c r="MU209" s="191"/>
      <c r="MV209" s="191"/>
      <c r="MW209" s="191"/>
      <c r="MX209" s="191"/>
      <c r="MY209" s="272"/>
      <c r="MZ209" s="191"/>
      <c r="NA209" s="191"/>
      <c r="NB209" s="81"/>
      <c r="NC209" s="81"/>
      <c r="ND209" s="81"/>
      <c r="NE209" s="81"/>
      <c r="NF209" s="40"/>
      <c r="NG209" s="40"/>
      <c r="NH209" s="40"/>
      <c r="NI209" s="40"/>
      <c r="NJ209" s="40"/>
      <c r="NK209" s="40"/>
      <c r="NL209" s="40"/>
      <c r="NM209" s="40"/>
      <c r="OJ209" s="196"/>
      <c r="OK209" s="194"/>
      <c r="OL209" s="193"/>
      <c r="OM209" s="328"/>
      <c r="ON209" s="194"/>
      <c r="OO209" s="192"/>
      <c r="OP209" s="289"/>
      <c r="OQ209" s="192"/>
      <c r="OR209" s="261"/>
      <c r="OS209" s="196"/>
      <c r="OT209" s="194"/>
      <c r="OU209" s="193"/>
      <c r="OV209" s="328"/>
      <c r="OW209" s="194"/>
      <c r="OX209" s="192"/>
      <c r="OY209" s="192"/>
      <c r="OZ209" s="192"/>
      <c r="PA209" s="261"/>
      <c r="PB209" s="192"/>
      <c r="PC209" s="305"/>
      <c r="PD209" s="265"/>
      <c r="PE209" s="192"/>
      <c r="PF209" s="192"/>
      <c r="PG209" s="192"/>
      <c r="PH209" s="192"/>
      <c r="PI209" s="294"/>
      <c r="PJ209" s="294"/>
      <c r="PK209" s="192"/>
      <c r="PL209" s="192"/>
      <c r="PM209" s="192"/>
      <c r="PN209" s="192"/>
      <c r="PO209" s="192"/>
      <c r="PP209" s="192"/>
      <c r="PQ209" s="192"/>
      <c r="PR209" s="192"/>
      <c r="PS209" s="192"/>
      <c r="PT209" s="192"/>
      <c r="PU209" s="192"/>
      <c r="PV209" s="300"/>
      <c r="QA209" s="193"/>
      <c r="QB209" s="192"/>
      <c r="QC209" s="192"/>
      <c r="QD209" s="192"/>
      <c r="QF209" s="193"/>
      <c r="QH209" s="193"/>
      <c r="QU209" s="192"/>
    </row>
    <row r="210" spans="1:463" s="22" customFormat="1" x14ac:dyDescent="0.3">
      <c r="A210" s="455"/>
      <c r="D210" s="192"/>
      <c r="E210" s="192"/>
      <c r="F210" s="192"/>
      <c r="G210" s="265"/>
      <c r="H210" s="192"/>
      <c r="I210" s="192"/>
      <c r="J210" s="192"/>
      <c r="K210" s="192"/>
      <c r="L210" s="192"/>
      <c r="M210" s="192"/>
      <c r="AD210" s="193"/>
      <c r="AE210" s="193"/>
      <c r="AF210" s="193"/>
      <c r="AG210" s="193"/>
      <c r="AH210" s="193"/>
      <c r="AI210" s="193"/>
      <c r="AJ210" s="193"/>
      <c r="AK210" s="193"/>
      <c r="AL210" s="193"/>
      <c r="AM210" s="193"/>
      <c r="AN210" s="194"/>
      <c r="AO210" s="193"/>
      <c r="AP210" s="193"/>
      <c r="AQ210" s="193"/>
      <c r="AR210" s="193"/>
      <c r="AS210" s="193"/>
      <c r="AT210" s="193"/>
      <c r="AU210" s="195"/>
      <c r="AV210" s="193"/>
      <c r="AW210" s="193"/>
      <c r="AX210" s="193"/>
      <c r="AY210" s="193"/>
      <c r="AZ210" s="194"/>
      <c r="BA210" s="196"/>
      <c r="BB210" s="242"/>
      <c r="BC210" s="242"/>
      <c r="BD210" s="243"/>
      <c r="BE210" s="243"/>
      <c r="BF210" s="242"/>
      <c r="BG210" s="243"/>
      <c r="BH210" s="243"/>
      <c r="BI210" s="193"/>
      <c r="BJ210" s="195"/>
      <c r="BK210" s="193"/>
      <c r="BL210" s="193"/>
      <c r="BM210" s="194"/>
      <c r="BN210" s="193"/>
      <c r="BO210" s="193"/>
      <c r="BP210" s="193"/>
      <c r="BQ210" s="193"/>
      <c r="BR210" s="193"/>
      <c r="BS210" s="193"/>
      <c r="BT210" s="193"/>
      <c r="BU210" s="193"/>
      <c r="BV210" s="193"/>
      <c r="BW210" s="193"/>
      <c r="BX210" s="194"/>
      <c r="BY210" s="193"/>
      <c r="BZ210" s="193"/>
      <c r="CA210" s="195"/>
      <c r="CB210" s="195"/>
      <c r="CC210" s="193"/>
      <c r="CD210" s="194"/>
      <c r="CE210" s="193"/>
      <c r="CF210" s="193"/>
      <c r="CG210" s="195"/>
      <c r="CH210" s="195"/>
      <c r="CI210" s="193"/>
      <c r="CJ210" s="194"/>
      <c r="CK210" s="194"/>
      <c r="CL210" s="194"/>
      <c r="CM210" s="194"/>
      <c r="CN210" s="194"/>
      <c r="CO210" s="197"/>
      <c r="CP210" s="194"/>
      <c r="CQ210" s="197"/>
      <c r="CR210" s="194"/>
      <c r="CS210" s="194"/>
      <c r="CT210" s="197"/>
      <c r="CU210" s="194"/>
      <c r="CV210" s="194"/>
      <c r="CW210" s="194"/>
      <c r="CX210" s="193"/>
      <c r="CY210" s="193"/>
      <c r="CZ210" s="193"/>
      <c r="DA210" s="193"/>
      <c r="DB210" s="193"/>
      <c r="DC210" s="194"/>
      <c r="DD210" s="193"/>
      <c r="DE210" s="193"/>
      <c r="DF210" s="193"/>
      <c r="DG210" s="193"/>
      <c r="DH210" s="193"/>
      <c r="DI210" s="194"/>
      <c r="DJ210" s="193"/>
      <c r="DK210" s="193"/>
      <c r="DL210" s="193"/>
      <c r="DM210" s="193"/>
      <c r="DN210" s="193"/>
      <c r="DO210" s="193"/>
      <c r="DP210" s="193"/>
      <c r="DQ210" s="193"/>
      <c r="DR210" s="193"/>
      <c r="DS210" s="193"/>
      <c r="DT210" s="194"/>
      <c r="DU210" s="193"/>
      <c r="DV210" s="193"/>
      <c r="DW210" s="193"/>
      <c r="DX210" s="193"/>
      <c r="DY210" s="193"/>
      <c r="DZ210" s="193"/>
      <c r="EA210" s="193"/>
      <c r="EB210" s="193"/>
      <c r="EC210" s="193"/>
      <c r="ED210" s="193"/>
      <c r="EE210" s="193"/>
      <c r="EF210" s="193"/>
      <c r="EG210" s="194"/>
      <c r="EH210" s="194"/>
      <c r="EI210" s="194"/>
      <c r="EJ210" s="194"/>
      <c r="EK210" s="194"/>
      <c r="EL210" s="194"/>
      <c r="EM210" s="194"/>
      <c r="EN210" s="194"/>
      <c r="EO210" s="194"/>
      <c r="EP210" s="194"/>
      <c r="EQ210" s="194"/>
      <c r="ER210" s="194"/>
      <c r="ES210" s="193"/>
      <c r="ET210" s="193"/>
      <c r="EU210" s="193"/>
      <c r="EV210" s="193"/>
      <c r="EW210" s="193"/>
      <c r="EX210" s="193"/>
      <c r="EY210" s="193"/>
      <c r="EZ210" s="193"/>
      <c r="FA210" s="193"/>
      <c r="FB210" s="193"/>
      <c r="FC210" s="194"/>
      <c r="FD210" s="193"/>
      <c r="FE210" s="193"/>
      <c r="FF210" s="193"/>
      <c r="FG210" s="193"/>
      <c r="FH210" s="193"/>
      <c r="FI210" s="194"/>
      <c r="FJ210" s="193"/>
      <c r="FK210" s="193"/>
      <c r="FL210" s="193"/>
      <c r="FM210" s="193"/>
      <c r="FN210" s="193"/>
      <c r="FO210" s="194"/>
      <c r="FP210" s="193"/>
      <c r="FQ210" s="193"/>
      <c r="FR210" s="193"/>
      <c r="FS210" s="193"/>
      <c r="FT210" s="193"/>
      <c r="FU210" s="194"/>
      <c r="GM210" s="40"/>
      <c r="GN210" s="40"/>
      <c r="GO210" s="40"/>
      <c r="GP210" s="40"/>
      <c r="GQ210" s="40"/>
      <c r="GR210" s="40"/>
      <c r="GS210" s="40"/>
      <c r="GT210" s="227"/>
      <c r="GY210" s="201"/>
      <c r="HE210" s="201"/>
      <c r="HK210" s="228"/>
      <c r="MP210" s="191"/>
      <c r="MQ210" s="191"/>
      <c r="MR210" s="191"/>
      <c r="MS210" s="191"/>
      <c r="MT210" s="191"/>
      <c r="MU210" s="191"/>
      <c r="MV210" s="191"/>
      <c r="MW210" s="191"/>
      <c r="MX210" s="191"/>
      <c r="MY210" s="272"/>
      <c r="MZ210" s="191"/>
      <c r="NA210" s="191"/>
      <c r="NB210" s="81"/>
      <c r="NC210" s="81"/>
      <c r="ND210" s="81"/>
      <c r="NE210" s="81"/>
      <c r="NF210" s="40"/>
      <c r="NG210" s="40"/>
      <c r="NH210" s="40"/>
      <c r="NI210" s="40"/>
      <c r="NJ210" s="40"/>
      <c r="NK210" s="40"/>
      <c r="NL210" s="40"/>
      <c r="NM210" s="40"/>
      <c r="OJ210" s="196"/>
      <c r="OK210" s="194"/>
      <c r="OL210" s="193"/>
      <c r="OM210" s="328"/>
      <c r="ON210" s="194"/>
      <c r="OO210" s="192"/>
      <c r="OP210" s="289"/>
      <c r="OQ210" s="192"/>
      <c r="OR210" s="261"/>
      <c r="OS210" s="196"/>
      <c r="OT210" s="194"/>
      <c r="OU210" s="193"/>
      <c r="OV210" s="328"/>
      <c r="OW210" s="194"/>
      <c r="OX210" s="192"/>
      <c r="OY210" s="192"/>
      <c r="OZ210" s="192"/>
      <c r="PA210" s="261"/>
      <c r="PB210" s="192"/>
      <c r="PC210" s="305"/>
      <c r="PD210" s="265"/>
      <c r="PE210" s="192"/>
      <c r="PF210" s="192"/>
      <c r="PG210" s="192"/>
      <c r="PH210" s="192"/>
      <c r="PI210" s="294"/>
      <c r="PJ210" s="294"/>
      <c r="PK210" s="192"/>
      <c r="PL210" s="192"/>
      <c r="PM210" s="192"/>
      <c r="PN210" s="192"/>
      <c r="PO210" s="192"/>
      <c r="PP210" s="192"/>
      <c r="PQ210" s="192"/>
      <c r="PR210" s="192"/>
      <c r="PS210" s="192"/>
      <c r="PT210" s="192"/>
      <c r="PU210" s="192"/>
      <c r="PV210" s="300"/>
      <c r="QA210" s="193"/>
      <c r="QB210" s="192"/>
      <c r="QC210" s="192"/>
      <c r="QD210" s="192"/>
      <c r="QF210" s="193"/>
      <c r="QH210" s="193"/>
      <c r="QU210" s="192"/>
    </row>
    <row r="211" spans="1:463" s="22" customFormat="1" x14ac:dyDescent="0.3">
      <c r="A211" s="455"/>
      <c r="D211" s="192"/>
      <c r="E211" s="192"/>
      <c r="F211" s="192"/>
      <c r="G211" s="265"/>
      <c r="H211" s="192"/>
      <c r="I211" s="192"/>
      <c r="J211" s="192"/>
      <c r="K211" s="192"/>
      <c r="L211" s="192"/>
      <c r="M211" s="192"/>
      <c r="AD211" s="193"/>
      <c r="AE211" s="193"/>
      <c r="AF211" s="193"/>
      <c r="AG211" s="193"/>
      <c r="AH211" s="193"/>
      <c r="AI211" s="193"/>
      <c r="AJ211" s="193"/>
      <c r="AK211" s="193"/>
      <c r="AL211" s="193"/>
      <c r="AM211" s="193"/>
      <c r="AN211" s="194"/>
      <c r="AO211" s="193"/>
      <c r="AP211" s="193"/>
      <c r="AQ211" s="193"/>
      <c r="AR211" s="193"/>
      <c r="AS211" s="193"/>
      <c r="AT211" s="193"/>
      <c r="AU211" s="195"/>
      <c r="AV211" s="193"/>
      <c r="AW211" s="193"/>
      <c r="AX211" s="193"/>
      <c r="AY211" s="193"/>
      <c r="AZ211" s="194"/>
      <c r="BA211" s="196"/>
      <c r="BB211" s="242"/>
      <c r="BC211" s="242"/>
      <c r="BD211" s="243"/>
      <c r="BE211" s="243"/>
      <c r="BF211" s="242"/>
      <c r="BG211" s="243"/>
      <c r="BH211" s="243"/>
      <c r="BI211" s="193"/>
      <c r="BJ211" s="195"/>
      <c r="BK211" s="193"/>
      <c r="BL211" s="193"/>
      <c r="BM211" s="194"/>
      <c r="BN211" s="193"/>
      <c r="BO211" s="193"/>
      <c r="BP211" s="193"/>
      <c r="BQ211" s="193"/>
      <c r="BR211" s="193"/>
      <c r="BS211" s="193"/>
      <c r="BT211" s="193"/>
      <c r="BU211" s="193"/>
      <c r="BV211" s="193"/>
      <c r="BW211" s="193"/>
      <c r="BX211" s="194"/>
      <c r="BY211" s="193"/>
      <c r="BZ211" s="193"/>
      <c r="CA211" s="195"/>
      <c r="CB211" s="195"/>
      <c r="CC211" s="193"/>
      <c r="CD211" s="194"/>
      <c r="CE211" s="193"/>
      <c r="CF211" s="193"/>
      <c r="CG211" s="195"/>
      <c r="CH211" s="195"/>
      <c r="CI211" s="193"/>
      <c r="CJ211" s="194"/>
      <c r="CK211" s="194"/>
      <c r="CL211" s="194"/>
      <c r="CM211" s="194"/>
      <c r="CN211" s="194"/>
      <c r="CO211" s="197"/>
      <c r="CP211" s="194"/>
      <c r="CQ211" s="197"/>
      <c r="CR211" s="194"/>
      <c r="CS211" s="194"/>
      <c r="CT211" s="197"/>
      <c r="CU211" s="194"/>
      <c r="CV211" s="194"/>
      <c r="CW211" s="194"/>
      <c r="CX211" s="193"/>
      <c r="CY211" s="193"/>
      <c r="CZ211" s="193"/>
      <c r="DA211" s="193"/>
      <c r="DB211" s="193"/>
      <c r="DC211" s="194"/>
      <c r="DD211" s="193"/>
      <c r="DE211" s="193"/>
      <c r="DF211" s="193"/>
      <c r="DG211" s="193"/>
      <c r="DH211" s="193"/>
      <c r="DI211" s="194"/>
      <c r="DJ211" s="193"/>
      <c r="DK211" s="193"/>
      <c r="DL211" s="193"/>
      <c r="DM211" s="193"/>
      <c r="DN211" s="193"/>
      <c r="DO211" s="193"/>
      <c r="DP211" s="193"/>
      <c r="DQ211" s="193"/>
      <c r="DR211" s="193"/>
      <c r="DS211" s="193"/>
      <c r="DT211" s="194"/>
      <c r="DU211" s="193"/>
      <c r="DV211" s="193"/>
      <c r="DW211" s="193"/>
      <c r="DX211" s="193"/>
      <c r="DY211" s="193"/>
      <c r="DZ211" s="193"/>
      <c r="EA211" s="193"/>
      <c r="EB211" s="193"/>
      <c r="EC211" s="193"/>
      <c r="ED211" s="193"/>
      <c r="EE211" s="193"/>
      <c r="EF211" s="193"/>
      <c r="EG211" s="194"/>
      <c r="EH211" s="194"/>
      <c r="EI211" s="194"/>
      <c r="EJ211" s="194"/>
      <c r="EK211" s="194"/>
      <c r="EL211" s="194"/>
      <c r="EM211" s="194"/>
      <c r="EN211" s="194"/>
      <c r="EO211" s="194"/>
      <c r="EP211" s="194"/>
      <c r="EQ211" s="194"/>
      <c r="ER211" s="194"/>
      <c r="ES211" s="193"/>
      <c r="ET211" s="193"/>
      <c r="EU211" s="193"/>
      <c r="EV211" s="193"/>
      <c r="EW211" s="193"/>
      <c r="EX211" s="193"/>
      <c r="EY211" s="193"/>
      <c r="EZ211" s="193"/>
      <c r="FA211" s="193"/>
      <c r="FB211" s="193"/>
      <c r="FC211" s="194"/>
      <c r="FD211" s="193"/>
      <c r="FE211" s="193"/>
      <c r="FF211" s="193"/>
      <c r="FG211" s="193"/>
      <c r="FH211" s="193"/>
      <c r="FI211" s="194"/>
      <c r="FJ211" s="193"/>
      <c r="FK211" s="193"/>
      <c r="FL211" s="193"/>
      <c r="FM211" s="193"/>
      <c r="FN211" s="193"/>
      <c r="FO211" s="194"/>
      <c r="FP211" s="193"/>
      <c r="FQ211" s="193"/>
      <c r="FR211" s="193"/>
      <c r="FS211" s="193"/>
      <c r="FT211" s="193"/>
      <c r="FU211" s="194"/>
      <c r="GM211" s="40"/>
      <c r="GN211" s="40"/>
      <c r="GO211" s="40"/>
      <c r="GP211" s="40"/>
      <c r="GQ211" s="40"/>
      <c r="GR211" s="40"/>
      <c r="GS211" s="40"/>
      <c r="GT211" s="227"/>
      <c r="GY211" s="201"/>
      <c r="HE211" s="201"/>
      <c r="HK211" s="228"/>
      <c r="MP211" s="191"/>
      <c r="MQ211" s="191"/>
      <c r="MR211" s="191"/>
      <c r="MS211" s="191"/>
      <c r="MT211" s="191"/>
      <c r="MU211" s="191"/>
      <c r="MV211" s="191"/>
      <c r="MW211" s="191"/>
      <c r="MX211" s="191"/>
      <c r="MY211" s="272"/>
      <c r="MZ211" s="191"/>
      <c r="NA211" s="191"/>
      <c r="NB211" s="81"/>
      <c r="NC211" s="81"/>
      <c r="ND211" s="81"/>
      <c r="NE211" s="81"/>
      <c r="NF211" s="40"/>
      <c r="NG211" s="40"/>
      <c r="NH211" s="40"/>
      <c r="NI211" s="40"/>
      <c r="NJ211" s="40"/>
      <c r="NK211" s="40"/>
      <c r="NL211" s="40"/>
      <c r="NM211" s="40"/>
      <c r="OJ211" s="196"/>
      <c r="OK211" s="194"/>
      <c r="OL211" s="193"/>
      <c r="OM211" s="328"/>
      <c r="ON211" s="194"/>
      <c r="OO211" s="192"/>
      <c r="OP211" s="289"/>
      <c r="OQ211" s="192"/>
      <c r="OR211" s="261"/>
      <c r="OS211" s="196"/>
      <c r="OT211" s="194"/>
      <c r="OU211" s="193"/>
      <c r="OV211" s="328"/>
      <c r="OW211" s="194"/>
      <c r="OX211" s="192"/>
      <c r="OY211" s="192"/>
      <c r="OZ211" s="192"/>
      <c r="PA211" s="261"/>
      <c r="PB211" s="192"/>
      <c r="PC211" s="305"/>
      <c r="PD211" s="265"/>
      <c r="PE211" s="192"/>
      <c r="PF211" s="192"/>
      <c r="PG211" s="192"/>
      <c r="PH211" s="192"/>
      <c r="PI211" s="294"/>
      <c r="PJ211" s="294"/>
      <c r="PK211" s="192"/>
      <c r="PL211" s="192"/>
      <c r="PM211" s="192"/>
      <c r="PN211" s="192"/>
      <c r="PO211" s="192"/>
      <c r="PP211" s="192"/>
      <c r="PQ211" s="192"/>
      <c r="PR211" s="192"/>
      <c r="PS211" s="192"/>
      <c r="PT211" s="192"/>
      <c r="PU211" s="192"/>
      <c r="PV211" s="300"/>
      <c r="QA211" s="193"/>
      <c r="QB211" s="192"/>
      <c r="QC211" s="192"/>
      <c r="QD211" s="192"/>
      <c r="QF211" s="193"/>
      <c r="QH211" s="193"/>
      <c r="QU211" s="192"/>
    </row>
    <row r="212" spans="1:463" s="22" customFormat="1" x14ac:dyDescent="0.3">
      <c r="A212" s="456"/>
      <c r="G212" s="276"/>
      <c r="BB212" s="242"/>
      <c r="BC212" s="242"/>
      <c r="BD212" s="243"/>
      <c r="BE212" s="243"/>
      <c r="BF212" s="242"/>
      <c r="BG212" s="243"/>
      <c r="BH212" s="243"/>
      <c r="BI212" s="193"/>
      <c r="BJ212" s="195"/>
      <c r="BK212" s="193"/>
      <c r="BL212" s="193"/>
      <c r="BM212" s="194"/>
      <c r="BN212" s="193"/>
      <c r="BO212" s="193"/>
      <c r="BP212" s="193"/>
      <c r="BS212" s="193"/>
      <c r="BT212" s="193"/>
      <c r="BW212" s="193"/>
      <c r="BX212" s="194"/>
      <c r="BY212" s="193"/>
      <c r="BZ212" s="193"/>
      <c r="CA212" s="195"/>
      <c r="CB212" s="195"/>
      <c r="CC212" s="193"/>
      <c r="CD212" s="194"/>
      <c r="CE212" s="193"/>
      <c r="CF212" s="193"/>
      <c r="CG212" s="195"/>
      <c r="CH212" s="195"/>
      <c r="CI212" s="193"/>
      <c r="CJ212" s="194"/>
      <c r="CK212" s="194"/>
      <c r="CL212" s="194"/>
      <c r="CM212" s="194"/>
      <c r="CN212" s="194"/>
      <c r="CO212" s="197"/>
      <c r="CP212" s="194"/>
      <c r="CQ212" s="197"/>
      <c r="CR212" s="194"/>
      <c r="CS212" s="194"/>
      <c r="CT212" s="197"/>
      <c r="CU212" s="194"/>
      <c r="CV212" s="194"/>
      <c r="CW212" s="194"/>
      <c r="CX212" s="193"/>
      <c r="CY212" s="193"/>
      <c r="DB212" s="193"/>
      <c r="DC212" s="194"/>
      <c r="DD212" s="193"/>
      <c r="DE212" s="193"/>
      <c r="DH212" s="193"/>
      <c r="DI212" s="194"/>
      <c r="DJ212" s="193"/>
      <c r="DK212" s="193"/>
      <c r="DL212" s="193"/>
      <c r="DM212" s="193"/>
      <c r="DP212" s="193"/>
      <c r="DS212" s="193"/>
      <c r="DT212" s="194"/>
      <c r="DU212" s="193"/>
      <c r="DV212" s="193"/>
      <c r="DW212" s="193"/>
      <c r="DZ212" s="193"/>
      <c r="EA212" s="193"/>
      <c r="EB212" s="193"/>
      <c r="EC212" s="193"/>
      <c r="EF212" s="193"/>
      <c r="EG212" s="194"/>
      <c r="EH212" s="194"/>
      <c r="EI212" s="194"/>
      <c r="EJ212" s="194"/>
      <c r="EK212" s="194"/>
      <c r="EL212" s="194"/>
      <c r="EM212" s="194"/>
      <c r="EN212" s="194"/>
      <c r="EO212" s="194"/>
      <c r="EP212" s="194"/>
      <c r="EQ212" s="194"/>
      <c r="ER212" s="194"/>
      <c r="ES212" s="193"/>
      <c r="ET212" s="193"/>
      <c r="EU212" s="193"/>
      <c r="EX212" s="193"/>
      <c r="EY212" s="193"/>
      <c r="FB212" s="193"/>
      <c r="FC212" s="194"/>
      <c r="FD212" s="193"/>
      <c r="FE212" s="193"/>
      <c r="FH212" s="193"/>
      <c r="FI212" s="194"/>
      <c r="FJ212" s="193"/>
      <c r="FK212" s="193"/>
      <c r="FN212" s="193"/>
      <c r="FO212" s="194"/>
      <c r="FP212" s="193"/>
      <c r="FQ212" s="193"/>
      <c r="FT212" s="193"/>
      <c r="FU212" s="194"/>
      <c r="GM212" s="40"/>
      <c r="GN212" s="40"/>
      <c r="GO212" s="40"/>
      <c r="GP212" s="40"/>
      <c r="GQ212" s="40"/>
      <c r="GR212" s="40"/>
      <c r="GS212" s="40"/>
      <c r="GT212" s="227"/>
      <c r="GY212" s="201"/>
      <c r="HE212" s="201"/>
      <c r="HK212" s="228"/>
      <c r="MP212" s="81"/>
      <c r="MQ212" s="81"/>
      <c r="MR212" s="81"/>
      <c r="MS212" s="81"/>
      <c r="MT212" s="81"/>
      <c r="MU212" s="81"/>
      <c r="MV212" s="81"/>
      <c r="MW212" s="81"/>
      <c r="MX212" s="81"/>
      <c r="MY212" s="269"/>
      <c r="MZ212" s="81"/>
      <c r="NA212" s="81"/>
      <c r="NB212" s="81"/>
      <c r="NC212" s="81"/>
      <c r="ND212" s="81"/>
      <c r="NE212" s="81"/>
      <c r="NF212" s="40"/>
      <c r="NG212" s="40"/>
      <c r="NH212" s="40"/>
      <c r="NI212" s="40"/>
      <c r="NJ212" s="40"/>
      <c r="NK212" s="40"/>
      <c r="NL212" s="40"/>
      <c r="NM212" s="40"/>
      <c r="OJ212" s="196"/>
      <c r="OK212" s="194"/>
      <c r="OL212" s="193"/>
      <c r="OM212" s="328"/>
      <c r="ON212" s="194"/>
      <c r="OO212" s="192"/>
      <c r="OP212" s="289"/>
      <c r="OQ212" s="192"/>
      <c r="OR212" s="261"/>
      <c r="OS212" s="196"/>
      <c r="OT212" s="194"/>
      <c r="OU212" s="193"/>
      <c r="OV212" s="328"/>
      <c r="OW212" s="194"/>
      <c r="OX212" s="192"/>
      <c r="OY212" s="192"/>
      <c r="OZ212" s="192"/>
      <c r="PA212" s="261"/>
      <c r="PB212" s="192"/>
      <c r="PC212" s="305"/>
      <c r="PD212" s="265"/>
      <c r="PE212" s="192"/>
      <c r="PF212" s="192"/>
      <c r="PG212" s="192"/>
      <c r="PH212" s="192"/>
      <c r="PI212" s="294"/>
      <c r="PJ212" s="294"/>
      <c r="PK212" s="192"/>
      <c r="PL212" s="192"/>
      <c r="PM212" s="192"/>
      <c r="PN212" s="192"/>
      <c r="PO212" s="192"/>
      <c r="PP212" s="192"/>
      <c r="PQ212" s="192"/>
      <c r="PR212" s="192"/>
      <c r="PS212" s="192"/>
      <c r="PT212" s="192"/>
      <c r="PU212" s="192"/>
      <c r="PV212" s="300"/>
      <c r="QA212" s="193"/>
      <c r="QB212" s="192"/>
      <c r="QC212" s="192"/>
      <c r="QD212" s="192"/>
      <c r="QF212" s="193"/>
      <c r="QH212" s="193"/>
      <c r="QU212" s="192"/>
    </row>
    <row r="213" spans="1:463" s="22" customFormat="1" x14ac:dyDescent="0.3">
      <c r="A213" s="456"/>
      <c r="G213" s="276"/>
      <c r="BB213" s="242"/>
      <c r="BC213" s="242"/>
      <c r="BD213" s="243"/>
      <c r="BE213" s="243"/>
      <c r="BF213" s="242"/>
      <c r="BG213" s="243"/>
      <c r="BH213" s="243"/>
      <c r="BI213" s="193"/>
      <c r="BJ213" s="195"/>
      <c r="BK213" s="193"/>
      <c r="BL213" s="193"/>
      <c r="BM213" s="194"/>
      <c r="BN213" s="193"/>
      <c r="BO213" s="193"/>
      <c r="BP213" s="193"/>
      <c r="BS213" s="193"/>
      <c r="BT213" s="193"/>
      <c r="BW213" s="193"/>
      <c r="BX213" s="194"/>
      <c r="BY213" s="193"/>
      <c r="BZ213" s="193"/>
      <c r="CA213" s="195"/>
      <c r="CB213" s="195"/>
      <c r="CC213" s="193"/>
      <c r="CD213" s="194"/>
      <c r="CE213" s="193"/>
      <c r="CF213" s="193"/>
      <c r="CG213" s="195"/>
      <c r="CH213" s="195"/>
      <c r="CI213" s="193"/>
      <c r="CJ213" s="194"/>
      <c r="CK213" s="194"/>
      <c r="CL213" s="194"/>
      <c r="CM213" s="194"/>
      <c r="CN213" s="194"/>
      <c r="CO213" s="197"/>
      <c r="CP213" s="194"/>
      <c r="CQ213" s="197"/>
      <c r="CR213" s="194"/>
      <c r="CS213" s="194"/>
      <c r="CT213" s="197"/>
      <c r="CU213" s="194"/>
      <c r="CV213" s="194"/>
      <c r="CW213" s="194"/>
      <c r="CX213" s="193"/>
      <c r="CY213" s="193"/>
      <c r="DB213" s="193"/>
      <c r="DC213" s="194"/>
      <c r="DD213" s="193"/>
      <c r="DE213" s="193"/>
      <c r="DH213" s="193"/>
      <c r="DI213" s="194"/>
      <c r="DJ213" s="193"/>
      <c r="DK213" s="193"/>
      <c r="DL213" s="193"/>
      <c r="DM213" s="193"/>
      <c r="DP213" s="193"/>
      <c r="DS213" s="193"/>
      <c r="DT213" s="194"/>
      <c r="DU213" s="193"/>
      <c r="DV213" s="193"/>
      <c r="DW213" s="193"/>
      <c r="DZ213" s="193"/>
      <c r="EA213" s="193"/>
      <c r="EB213" s="193"/>
      <c r="EC213" s="193"/>
      <c r="EF213" s="193"/>
      <c r="EG213" s="194"/>
      <c r="EH213" s="194"/>
      <c r="EI213" s="194"/>
      <c r="EJ213" s="194"/>
      <c r="EK213" s="194"/>
      <c r="EL213" s="194"/>
      <c r="EM213" s="194"/>
      <c r="EN213" s="194"/>
      <c r="EO213" s="194"/>
      <c r="EP213" s="194"/>
      <c r="EQ213" s="194"/>
      <c r="ER213" s="194"/>
      <c r="ES213" s="193"/>
      <c r="ET213" s="193"/>
      <c r="EU213" s="193"/>
      <c r="EX213" s="193"/>
      <c r="EY213" s="193"/>
      <c r="FB213" s="193"/>
      <c r="FC213" s="194"/>
      <c r="FD213" s="193"/>
      <c r="FE213" s="193"/>
      <c r="FH213" s="193"/>
      <c r="FI213" s="194"/>
      <c r="FJ213" s="193"/>
      <c r="FK213" s="193"/>
      <c r="FN213" s="193"/>
      <c r="FO213" s="194"/>
      <c r="FP213" s="193"/>
      <c r="FQ213" s="193"/>
      <c r="FT213" s="193"/>
      <c r="FU213" s="194"/>
      <c r="GM213" s="40"/>
      <c r="GN213" s="40"/>
      <c r="GO213" s="40"/>
      <c r="GP213" s="40"/>
      <c r="GQ213" s="40"/>
      <c r="GR213" s="40"/>
      <c r="GS213" s="40"/>
      <c r="GT213" s="227"/>
      <c r="GY213" s="201"/>
      <c r="HE213" s="201"/>
      <c r="HK213" s="228"/>
      <c r="MP213" s="81"/>
      <c r="MQ213" s="81"/>
      <c r="MR213" s="81"/>
      <c r="MS213" s="81"/>
      <c r="MT213" s="81"/>
      <c r="MU213" s="81"/>
      <c r="MV213" s="81"/>
      <c r="MW213" s="81"/>
      <c r="MX213" s="81"/>
      <c r="MY213" s="269"/>
      <c r="MZ213" s="81"/>
      <c r="NA213" s="81"/>
      <c r="NB213" s="81"/>
      <c r="NC213" s="81"/>
      <c r="ND213" s="81"/>
      <c r="NE213" s="81"/>
      <c r="NF213" s="40"/>
      <c r="NG213" s="40"/>
      <c r="NH213" s="40"/>
      <c r="NI213" s="40"/>
      <c r="NJ213" s="40"/>
      <c r="NK213" s="40"/>
      <c r="NL213" s="40"/>
      <c r="NM213" s="40"/>
      <c r="OJ213" s="196"/>
      <c r="OK213" s="194"/>
      <c r="OL213" s="193"/>
      <c r="OM213" s="328"/>
      <c r="ON213" s="194"/>
      <c r="OO213" s="192"/>
      <c r="OP213" s="289"/>
      <c r="OQ213" s="192"/>
      <c r="OR213" s="261"/>
      <c r="OS213" s="196"/>
      <c r="OT213" s="194"/>
      <c r="OU213" s="193"/>
      <c r="OV213" s="328"/>
      <c r="OW213" s="194"/>
      <c r="OX213" s="192"/>
      <c r="OY213" s="192"/>
      <c r="OZ213" s="192"/>
      <c r="PA213" s="261"/>
      <c r="PB213" s="192"/>
      <c r="PC213" s="305"/>
      <c r="PD213" s="265"/>
      <c r="PE213" s="192"/>
      <c r="PF213" s="192"/>
      <c r="PG213" s="192"/>
      <c r="PH213" s="192"/>
      <c r="PI213" s="294"/>
      <c r="PJ213" s="294"/>
      <c r="PK213" s="192"/>
      <c r="PL213" s="192"/>
      <c r="PM213" s="192"/>
      <c r="PN213" s="192"/>
      <c r="PO213" s="192"/>
      <c r="PP213" s="192"/>
      <c r="PQ213" s="192"/>
      <c r="PR213" s="192"/>
      <c r="PS213" s="192"/>
      <c r="PT213" s="192"/>
      <c r="PU213" s="192"/>
      <c r="PV213" s="300"/>
      <c r="QA213" s="193"/>
      <c r="QB213" s="192"/>
      <c r="QC213" s="192"/>
      <c r="QD213" s="192"/>
      <c r="QF213" s="193"/>
      <c r="QH213" s="193"/>
      <c r="QU213" s="192"/>
    </row>
    <row r="214" spans="1:463" s="22" customFormat="1" x14ac:dyDescent="0.3">
      <c r="A214" s="456"/>
      <c r="G214" s="276"/>
      <c r="BB214" s="193"/>
      <c r="BC214" s="193"/>
      <c r="BD214" s="195"/>
      <c r="BE214" s="195"/>
      <c r="BF214" s="193"/>
      <c r="BG214" s="195"/>
      <c r="BH214" s="195"/>
      <c r="BI214" s="193"/>
      <c r="BJ214" s="195"/>
      <c r="BK214" s="193"/>
      <c r="BL214" s="193"/>
      <c r="BM214" s="194"/>
      <c r="BN214" s="193"/>
      <c r="BO214" s="193"/>
      <c r="BP214" s="193"/>
      <c r="BS214" s="193"/>
      <c r="BT214" s="193"/>
      <c r="BW214" s="193"/>
      <c r="BX214" s="194"/>
      <c r="BY214" s="193"/>
      <c r="BZ214" s="193"/>
      <c r="CA214" s="195"/>
      <c r="CB214" s="195"/>
      <c r="CC214" s="193"/>
      <c r="CD214" s="194"/>
      <c r="CE214" s="193"/>
      <c r="CF214" s="193"/>
      <c r="CG214" s="195"/>
      <c r="CH214" s="195"/>
      <c r="CI214" s="193"/>
      <c r="CJ214" s="194"/>
      <c r="CK214" s="194"/>
      <c r="CL214" s="194"/>
      <c r="CM214" s="194"/>
      <c r="CN214" s="194"/>
      <c r="CO214" s="197"/>
      <c r="CP214" s="194"/>
      <c r="CQ214" s="197"/>
      <c r="CR214" s="194"/>
      <c r="CS214" s="194"/>
      <c r="CT214" s="197"/>
      <c r="CU214" s="194"/>
      <c r="CV214" s="194"/>
      <c r="CW214" s="194"/>
      <c r="CX214" s="193"/>
      <c r="CY214" s="193"/>
      <c r="DB214" s="193"/>
      <c r="DC214" s="194"/>
      <c r="DD214" s="193"/>
      <c r="DE214" s="193"/>
      <c r="DH214" s="193"/>
      <c r="DI214" s="194"/>
      <c r="DJ214" s="193"/>
      <c r="DK214" s="193"/>
      <c r="DL214" s="193"/>
      <c r="DM214" s="193"/>
      <c r="DP214" s="193"/>
      <c r="DS214" s="193"/>
      <c r="DT214" s="194"/>
      <c r="DU214" s="193"/>
      <c r="DV214" s="193"/>
      <c r="DW214" s="193"/>
      <c r="DZ214" s="193"/>
      <c r="EA214" s="193"/>
      <c r="EB214" s="193"/>
      <c r="EC214" s="193"/>
      <c r="EF214" s="193"/>
      <c r="EG214" s="194"/>
      <c r="EH214" s="194"/>
      <c r="EI214" s="194"/>
      <c r="EJ214" s="194"/>
      <c r="EK214" s="194"/>
      <c r="EL214" s="194"/>
      <c r="EM214" s="194"/>
      <c r="EN214" s="194"/>
      <c r="EO214" s="194"/>
      <c r="EP214" s="194"/>
      <c r="EQ214" s="194"/>
      <c r="ER214" s="194"/>
      <c r="ES214" s="193"/>
      <c r="ET214" s="193"/>
      <c r="EU214" s="193"/>
      <c r="EX214" s="193"/>
      <c r="EY214" s="193"/>
      <c r="FB214" s="193"/>
      <c r="FC214" s="194"/>
      <c r="FD214" s="193"/>
      <c r="FE214" s="193"/>
      <c r="FH214" s="193"/>
      <c r="FI214" s="194"/>
      <c r="FJ214" s="193"/>
      <c r="FK214" s="193"/>
      <c r="FN214" s="193"/>
      <c r="FO214" s="194"/>
      <c r="FP214" s="193"/>
      <c r="FQ214" s="193"/>
      <c r="FT214" s="193"/>
      <c r="FU214" s="194"/>
      <c r="GM214" s="40"/>
      <c r="GN214" s="40"/>
      <c r="GO214" s="40"/>
      <c r="GP214" s="40"/>
      <c r="GQ214" s="40"/>
      <c r="GR214" s="40"/>
      <c r="GS214" s="40"/>
      <c r="GT214" s="227"/>
      <c r="GY214" s="201"/>
      <c r="HE214" s="201"/>
      <c r="HK214" s="228"/>
      <c r="MP214" s="81"/>
      <c r="MQ214" s="81"/>
      <c r="MR214" s="81"/>
      <c r="MS214" s="81"/>
      <c r="MT214" s="81"/>
      <c r="MU214" s="81"/>
      <c r="MV214" s="81"/>
      <c r="MW214" s="81"/>
      <c r="MX214" s="81"/>
      <c r="MY214" s="269"/>
      <c r="MZ214" s="81"/>
      <c r="NA214" s="81"/>
      <c r="NB214" s="81"/>
      <c r="NC214" s="81"/>
      <c r="ND214" s="81"/>
      <c r="NE214" s="81"/>
      <c r="NF214" s="40"/>
      <c r="NG214" s="40"/>
      <c r="NH214" s="40"/>
      <c r="NI214" s="40"/>
      <c r="NJ214" s="40"/>
      <c r="NK214" s="40"/>
      <c r="NL214" s="40"/>
      <c r="NM214" s="40"/>
      <c r="OJ214" s="196"/>
      <c r="OK214" s="194"/>
      <c r="OL214" s="193"/>
      <c r="OM214" s="328"/>
      <c r="ON214" s="194"/>
      <c r="OO214" s="192"/>
      <c r="OP214" s="289"/>
      <c r="OQ214" s="192"/>
      <c r="OR214" s="261"/>
      <c r="OS214" s="196"/>
      <c r="OT214" s="194"/>
      <c r="OU214" s="193"/>
      <c r="OV214" s="328"/>
      <c r="OW214" s="194"/>
      <c r="OX214" s="192"/>
      <c r="OY214" s="192"/>
      <c r="OZ214" s="192"/>
      <c r="PA214" s="261"/>
      <c r="PB214" s="192"/>
      <c r="PC214" s="305"/>
      <c r="PD214" s="265"/>
      <c r="PE214" s="192"/>
      <c r="PF214" s="192"/>
      <c r="PG214" s="192"/>
      <c r="PH214" s="192"/>
      <c r="PI214" s="294"/>
      <c r="PJ214" s="294"/>
      <c r="PK214" s="192"/>
      <c r="PL214" s="192"/>
      <c r="PM214" s="192"/>
      <c r="PN214" s="192"/>
      <c r="PO214" s="192"/>
      <c r="PP214" s="192"/>
      <c r="PQ214" s="192"/>
      <c r="PR214" s="192"/>
      <c r="PS214" s="192"/>
      <c r="PT214" s="192"/>
      <c r="PU214" s="192"/>
      <c r="PV214" s="300"/>
      <c r="QA214" s="193"/>
      <c r="QB214" s="192"/>
      <c r="QC214" s="192"/>
      <c r="QD214" s="192"/>
      <c r="QF214" s="193"/>
      <c r="QH214" s="193"/>
      <c r="QU214" s="192"/>
    </row>
    <row r="215" spans="1:463" s="22" customFormat="1" x14ac:dyDescent="0.3">
      <c r="A215" s="456"/>
      <c r="G215" s="276"/>
      <c r="BB215" s="193"/>
      <c r="BC215" s="193"/>
      <c r="BD215" s="195"/>
      <c r="BE215" s="195"/>
      <c r="BF215" s="193"/>
      <c r="BG215" s="195"/>
      <c r="BH215" s="195"/>
      <c r="BI215" s="193"/>
      <c r="BJ215" s="195"/>
      <c r="BK215" s="193"/>
      <c r="BL215" s="193"/>
      <c r="BM215" s="194"/>
      <c r="BN215" s="193"/>
      <c r="BO215" s="193"/>
      <c r="BP215" s="193"/>
      <c r="BS215" s="193"/>
      <c r="BT215" s="193"/>
      <c r="BW215" s="193"/>
      <c r="BX215" s="194"/>
      <c r="BY215" s="193"/>
      <c r="BZ215" s="193"/>
      <c r="CA215" s="195"/>
      <c r="CB215" s="195"/>
      <c r="CC215" s="193"/>
      <c r="CD215" s="194"/>
      <c r="CE215" s="193"/>
      <c r="CF215" s="193"/>
      <c r="CG215" s="195"/>
      <c r="CH215" s="195"/>
      <c r="CI215" s="193"/>
      <c r="CJ215" s="194"/>
      <c r="CK215" s="194"/>
      <c r="CL215" s="194"/>
      <c r="CM215" s="194"/>
      <c r="CN215" s="194"/>
      <c r="CO215" s="197"/>
      <c r="CP215" s="194"/>
      <c r="CQ215" s="197"/>
      <c r="CR215" s="194"/>
      <c r="CS215" s="194"/>
      <c r="CT215" s="197"/>
      <c r="CU215" s="194"/>
      <c r="CV215" s="194"/>
      <c r="CW215" s="194"/>
      <c r="CX215" s="193"/>
      <c r="CY215" s="193"/>
      <c r="DB215" s="193"/>
      <c r="DC215" s="194"/>
      <c r="DD215" s="193"/>
      <c r="DE215" s="193"/>
      <c r="DH215" s="193"/>
      <c r="DI215" s="194"/>
      <c r="DJ215" s="193"/>
      <c r="DK215" s="193"/>
      <c r="DL215" s="193"/>
      <c r="DM215" s="193"/>
      <c r="DP215" s="193"/>
      <c r="DS215" s="193"/>
      <c r="DT215" s="194"/>
      <c r="DU215" s="193"/>
      <c r="DV215" s="193"/>
      <c r="DW215" s="193"/>
      <c r="DZ215" s="193"/>
      <c r="EA215" s="193"/>
      <c r="EB215" s="193"/>
      <c r="EC215" s="193"/>
      <c r="EF215" s="193"/>
      <c r="EG215" s="194"/>
      <c r="EH215" s="194"/>
      <c r="EI215" s="194"/>
      <c r="EJ215" s="194"/>
      <c r="EK215" s="194"/>
      <c r="EL215" s="194"/>
      <c r="EM215" s="194"/>
      <c r="EN215" s="194"/>
      <c r="EO215" s="194"/>
      <c r="EP215" s="194"/>
      <c r="EQ215" s="194"/>
      <c r="ER215" s="194"/>
      <c r="ES215" s="193"/>
      <c r="ET215" s="193"/>
      <c r="EU215" s="193"/>
      <c r="EX215" s="193"/>
      <c r="EY215" s="193"/>
      <c r="FB215" s="193"/>
      <c r="FC215" s="194"/>
      <c r="FD215" s="193"/>
      <c r="FE215" s="193"/>
      <c r="FH215" s="193"/>
      <c r="FI215" s="194"/>
      <c r="FJ215" s="193"/>
      <c r="FK215" s="193"/>
      <c r="FN215" s="193"/>
      <c r="FO215" s="194"/>
      <c r="FP215" s="193"/>
      <c r="FQ215" s="193"/>
      <c r="FT215" s="193"/>
      <c r="FU215" s="194"/>
      <c r="GM215" s="40"/>
      <c r="GN215" s="40"/>
      <c r="GO215" s="40"/>
      <c r="GP215" s="40"/>
      <c r="GQ215" s="40"/>
      <c r="GR215" s="40"/>
      <c r="GS215" s="40"/>
      <c r="GT215" s="227"/>
      <c r="GY215" s="201"/>
      <c r="HE215" s="201"/>
      <c r="HK215" s="228"/>
      <c r="MP215" s="81"/>
      <c r="MQ215" s="81"/>
      <c r="MR215" s="81"/>
      <c r="MS215" s="81"/>
      <c r="MT215" s="81"/>
      <c r="MU215" s="81"/>
      <c r="MV215" s="81"/>
      <c r="MW215" s="81"/>
      <c r="MX215" s="81"/>
      <c r="MY215" s="269"/>
      <c r="MZ215" s="81"/>
      <c r="NA215" s="81"/>
      <c r="NB215" s="81"/>
      <c r="NC215" s="81"/>
      <c r="ND215" s="81"/>
      <c r="NE215" s="81"/>
      <c r="NF215" s="40"/>
      <c r="NG215" s="40"/>
      <c r="NH215" s="40"/>
      <c r="NI215" s="40"/>
      <c r="NJ215" s="40"/>
      <c r="NK215" s="40"/>
      <c r="NL215" s="40"/>
      <c r="NM215" s="40"/>
      <c r="OJ215" s="196"/>
      <c r="OK215" s="194"/>
      <c r="OL215" s="193"/>
      <c r="OM215" s="328"/>
      <c r="ON215" s="194"/>
      <c r="OO215" s="192"/>
      <c r="OP215" s="289"/>
      <c r="OQ215" s="192"/>
      <c r="OR215" s="261"/>
      <c r="OS215" s="196"/>
      <c r="OT215" s="194"/>
      <c r="OU215" s="193"/>
      <c r="OV215" s="328"/>
      <c r="OW215" s="194"/>
      <c r="OX215" s="192"/>
      <c r="OY215" s="192"/>
      <c r="OZ215" s="192"/>
      <c r="PA215" s="261"/>
      <c r="PB215" s="192"/>
      <c r="PC215" s="305"/>
      <c r="PD215" s="265"/>
      <c r="PE215" s="192"/>
      <c r="PF215" s="192"/>
      <c r="PG215" s="192"/>
      <c r="PH215" s="192"/>
      <c r="PI215" s="294"/>
      <c r="PJ215" s="294"/>
      <c r="PK215" s="192"/>
      <c r="PL215" s="192"/>
      <c r="PM215" s="192"/>
      <c r="PN215" s="192"/>
      <c r="PO215" s="192"/>
      <c r="PP215" s="192"/>
      <c r="PQ215" s="192"/>
      <c r="PR215" s="192"/>
      <c r="PS215" s="192"/>
      <c r="PT215" s="192"/>
      <c r="PU215" s="192"/>
      <c r="PV215" s="300"/>
      <c r="QA215" s="193"/>
      <c r="QB215" s="192"/>
      <c r="QC215" s="192"/>
      <c r="QD215" s="192"/>
      <c r="QF215" s="193"/>
      <c r="QH215" s="193"/>
      <c r="QU215" s="192"/>
    </row>
    <row r="216" spans="1:463" s="22" customFormat="1" x14ac:dyDescent="0.3">
      <c r="A216" s="455"/>
      <c r="D216" s="192"/>
      <c r="E216" s="192"/>
      <c r="F216" s="192"/>
      <c r="G216" s="265"/>
      <c r="H216" s="192"/>
      <c r="I216" s="192"/>
      <c r="J216" s="192"/>
      <c r="K216" s="192"/>
      <c r="L216" s="192"/>
      <c r="M216" s="192"/>
      <c r="AD216" s="193"/>
      <c r="AE216" s="193"/>
      <c r="AF216" s="193"/>
      <c r="AG216" s="193"/>
      <c r="AH216" s="193"/>
      <c r="AI216" s="193"/>
      <c r="AJ216" s="193"/>
      <c r="AK216" s="193"/>
      <c r="AL216" s="193"/>
      <c r="AM216" s="193"/>
      <c r="AN216" s="194"/>
      <c r="AO216" s="193"/>
      <c r="AP216" s="193"/>
      <c r="AQ216" s="193"/>
      <c r="AR216" s="193"/>
      <c r="AS216" s="193"/>
      <c r="AT216" s="193"/>
      <c r="AU216" s="195"/>
      <c r="AV216" s="193"/>
      <c r="AW216" s="193"/>
      <c r="AX216" s="193"/>
      <c r="AY216" s="193"/>
      <c r="AZ216" s="194"/>
      <c r="BA216" s="196"/>
      <c r="BB216" s="193"/>
      <c r="BC216" s="193"/>
      <c r="BD216" s="195"/>
      <c r="BE216" s="195"/>
      <c r="BF216" s="193"/>
      <c r="BG216" s="195"/>
      <c r="BH216" s="195"/>
      <c r="BI216" s="193"/>
      <c r="BJ216" s="195"/>
      <c r="BK216" s="193"/>
      <c r="BL216" s="193"/>
      <c r="BM216" s="194"/>
      <c r="BN216" s="193"/>
      <c r="BO216" s="193"/>
      <c r="BP216" s="193"/>
      <c r="BQ216" s="193"/>
      <c r="BR216" s="193"/>
      <c r="BS216" s="193"/>
      <c r="BT216" s="193"/>
      <c r="BU216" s="193"/>
      <c r="BV216" s="193"/>
      <c r="BW216" s="193"/>
      <c r="BX216" s="194"/>
      <c r="BY216" s="193"/>
      <c r="BZ216" s="193"/>
      <c r="CA216" s="195"/>
      <c r="CB216" s="195"/>
      <c r="CC216" s="193"/>
      <c r="CD216" s="194"/>
      <c r="CE216" s="193"/>
      <c r="CF216" s="193"/>
      <c r="CG216" s="195"/>
      <c r="CH216" s="195"/>
      <c r="CI216" s="193"/>
      <c r="CJ216" s="194"/>
      <c r="CK216" s="194"/>
      <c r="CL216" s="194"/>
      <c r="CM216" s="194"/>
      <c r="CN216" s="194"/>
      <c r="CO216" s="197"/>
      <c r="CP216" s="194"/>
      <c r="CQ216" s="197"/>
      <c r="CR216" s="194"/>
      <c r="CS216" s="194"/>
      <c r="CT216" s="197"/>
      <c r="CU216" s="194"/>
      <c r="CV216" s="194"/>
      <c r="CW216" s="194"/>
      <c r="CX216" s="193"/>
      <c r="CY216" s="193"/>
      <c r="CZ216" s="193"/>
      <c r="DA216" s="193"/>
      <c r="DB216" s="193"/>
      <c r="DC216" s="194"/>
      <c r="DD216" s="193"/>
      <c r="DE216" s="193"/>
      <c r="DF216" s="193"/>
      <c r="DG216" s="193"/>
      <c r="DH216" s="193"/>
      <c r="DI216" s="194"/>
      <c r="DJ216" s="193"/>
      <c r="DK216" s="193"/>
      <c r="DL216" s="193"/>
      <c r="DM216" s="193"/>
      <c r="DN216" s="193"/>
      <c r="DO216" s="193"/>
      <c r="DP216" s="193"/>
      <c r="DQ216" s="193"/>
      <c r="DR216" s="193"/>
      <c r="DS216" s="193"/>
      <c r="DT216" s="194"/>
      <c r="DU216" s="193"/>
      <c r="DV216" s="193"/>
      <c r="DW216" s="193"/>
      <c r="DX216" s="193"/>
      <c r="DY216" s="193"/>
      <c r="DZ216" s="193"/>
      <c r="EA216" s="193"/>
      <c r="EB216" s="193"/>
      <c r="EC216" s="193"/>
      <c r="ED216" s="193"/>
      <c r="EE216" s="193"/>
      <c r="EF216" s="193"/>
      <c r="EG216" s="194"/>
      <c r="EH216" s="194"/>
      <c r="EI216" s="194"/>
      <c r="EJ216" s="194"/>
      <c r="EK216" s="194"/>
      <c r="EL216" s="194"/>
      <c r="EM216" s="194"/>
      <c r="EN216" s="194"/>
      <c r="EO216" s="194"/>
      <c r="EP216" s="194"/>
      <c r="EQ216" s="194"/>
      <c r="ER216" s="194"/>
      <c r="ES216" s="193"/>
      <c r="ET216" s="193"/>
      <c r="EU216" s="193"/>
      <c r="EV216" s="193"/>
      <c r="EW216" s="193"/>
      <c r="EX216" s="193"/>
      <c r="EY216" s="193"/>
      <c r="EZ216" s="193"/>
      <c r="FA216" s="193"/>
      <c r="FB216" s="193"/>
      <c r="FC216" s="194"/>
      <c r="FD216" s="193"/>
      <c r="FE216" s="193"/>
      <c r="FF216" s="193"/>
      <c r="FG216" s="193"/>
      <c r="FH216" s="193"/>
      <c r="FI216" s="194"/>
      <c r="FJ216" s="193"/>
      <c r="FK216" s="193"/>
      <c r="FL216" s="193"/>
      <c r="FM216" s="193"/>
      <c r="FN216" s="193"/>
      <c r="FO216" s="194"/>
      <c r="FP216" s="193"/>
      <c r="FQ216" s="193"/>
      <c r="FR216" s="193"/>
      <c r="FS216" s="193"/>
      <c r="FT216" s="193"/>
      <c r="FU216" s="194"/>
      <c r="FV216" s="193"/>
      <c r="FW216" s="193"/>
      <c r="FX216" s="193"/>
      <c r="FY216" s="193"/>
      <c r="FZ216" s="193"/>
      <c r="GA216" s="193"/>
      <c r="GB216" s="193"/>
      <c r="GC216" s="193"/>
      <c r="GD216" s="193"/>
      <c r="GE216" s="193"/>
      <c r="GF216" s="193"/>
      <c r="GG216" s="195"/>
      <c r="GH216" s="195"/>
      <c r="GI216" s="193"/>
      <c r="GJ216" s="195"/>
      <c r="GK216" s="195"/>
      <c r="GL216" s="193"/>
      <c r="GM216" s="194"/>
      <c r="GN216" s="194"/>
      <c r="GO216" s="194"/>
      <c r="GP216" s="194"/>
      <c r="GQ216" s="194"/>
      <c r="GR216" s="194"/>
      <c r="GS216" s="194"/>
      <c r="GT216" s="194"/>
      <c r="GU216" s="192"/>
      <c r="GV216" s="192"/>
      <c r="GW216" s="192"/>
      <c r="GX216" s="192"/>
      <c r="GY216" s="198"/>
      <c r="HE216" s="198"/>
      <c r="HK216" s="199"/>
      <c r="HR216" s="192"/>
      <c r="HS216" s="192"/>
      <c r="HT216" s="192"/>
      <c r="HU216" s="192"/>
      <c r="HV216" s="192"/>
      <c r="HW216" s="192"/>
      <c r="HX216" s="192"/>
      <c r="HY216" s="192"/>
      <c r="HZ216" s="192"/>
      <c r="IA216" s="192"/>
      <c r="IB216" s="192"/>
      <c r="IC216" s="192"/>
      <c r="ID216" s="192"/>
      <c r="IE216" s="192"/>
      <c r="IF216" s="192"/>
      <c r="IG216" s="192"/>
      <c r="IH216" s="192"/>
      <c r="II216" s="192"/>
      <c r="IJ216" s="192"/>
      <c r="IK216" s="192"/>
      <c r="IL216" s="192"/>
      <c r="IM216" s="192"/>
      <c r="IN216" s="192"/>
      <c r="IO216" s="192"/>
      <c r="IP216" s="192"/>
      <c r="IQ216" s="192"/>
      <c r="IR216" s="192"/>
      <c r="IS216" s="192"/>
      <c r="IT216" s="192"/>
      <c r="IU216" s="192"/>
      <c r="IV216" s="192"/>
      <c r="IW216" s="192"/>
      <c r="IX216" s="192"/>
      <c r="IY216" s="192"/>
      <c r="IZ216" s="192"/>
      <c r="JA216" s="192"/>
      <c r="JB216" s="192"/>
      <c r="JC216" s="192"/>
      <c r="JD216" s="192"/>
      <c r="JE216" s="192"/>
      <c r="JF216" s="192"/>
      <c r="JG216" s="192"/>
      <c r="JH216" s="192"/>
      <c r="JI216" s="192"/>
      <c r="JJ216" s="192"/>
      <c r="JK216" s="192"/>
      <c r="JL216" s="192"/>
      <c r="JM216" s="192"/>
      <c r="JN216" s="192"/>
      <c r="JO216" s="192"/>
      <c r="JP216" s="192"/>
      <c r="JQ216" s="192"/>
      <c r="JR216" s="192"/>
      <c r="JS216" s="192"/>
      <c r="JT216" s="192"/>
      <c r="JU216" s="192"/>
      <c r="JV216" s="192"/>
      <c r="JW216" s="192"/>
      <c r="JX216" s="192"/>
      <c r="JY216" s="192"/>
      <c r="JZ216" s="192"/>
      <c r="KA216" s="192"/>
      <c r="KB216" s="192"/>
      <c r="KC216" s="192"/>
      <c r="KD216" s="192"/>
      <c r="KE216" s="192"/>
      <c r="KF216" s="192"/>
      <c r="KG216" s="192"/>
      <c r="KH216" s="192"/>
      <c r="KI216" s="192"/>
      <c r="KJ216" s="192"/>
      <c r="KK216" s="192"/>
      <c r="KL216" s="192"/>
      <c r="KM216" s="192"/>
      <c r="KN216" s="192"/>
      <c r="KO216" s="192"/>
      <c r="KP216" s="192"/>
      <c r="KQ216" s="192"/>
      <c r="KR216" s="192"/>
      <c r="KS216" s="192"/>
      <c r="KT216" s="192"/>
      <c r="KU216" s="192"/>
      <c r="KV216" s="192"/>
      <c r="KW216" s="192"/>
      <c r="KX216" s="192"/>
      <c r="KY216" s="192"/>
      <c r="KZ216" s="192"/>
      <c r="LA216" s="192"/>
      <c r="LB216" s="192"/>
      <c r="LC216" s="192"/>
      <c r="LD216" s="192"/>
      <c r="LE216" s="192"/>
      <c r="LF216" s="192"/>
      <c r="LG216" s="192"/>
      <c r="LH216" s="192"/>
      <c r="LI216" s="192"/>
      <c r="LJ216" s="192"/>
      <c r="LK216" s="192"/>
      <c r="LL216" s="192"/>
      <c r="LM216" s="192"/>
      <c r="LN216" s="192"/>
      <c r="LO216" s="192"/>
      <c r="LP216" s="192"/>
      <c r="LQ216" s="192"/>
      <c r="LR216" s="192"/>
      <c r="LS216" s="192"/>
      <c r="LT216" s="192"/>
      <c r="LU216" s="192"/>
      <c r="LV216" s="192"/>
      <c r="LW216" s="192"/>
      <c r="LX216" s="192"/>
      <c r="LY216" s="192"/>
      <c r="LZ216" s="192"/>
      <c r="MA216" s="192"/>
      <c r="MB216" s="192"/>
      <c r="MC216" s="192"/>
      <c r="MD216" s="192"/>
      <c r="ME216" s="192"/>
      <c r="MF216" s="192"/>
      <c r="MG216" s="192"/>
      <c r="MH216" s="192"/>
      <c r="MI216" s="192"/>
      <c r="MJ216" s="192"/>
      <c r="MK216" s="192"/>
      <c r="ML216" s="192"/>
      <c r="MM216" s="192"/>
      <c r="MN216" s="192"/>
      <c r="MO216" s="192"/>
      <c r="MP216" s="191"/>
      <c r="MQ216" s="191"/>
      <c r="MR216" s="191"/>
      <c r="MS216" s="191"/>
      <c r="MT216" s="191"/>
      <c r="MU216" s="191"/>
      <c r="MV216" s="191"/>
      <c r="MW216" s="191"/>
      <c r="MX216" s="191"/>
      <c r="MY216" s="272"/>
      <c r="MZ216" s="191"/>
      <c r="NA216" s="191"/>
      <c r="NB216" s="200"/>
      <c r="NC216" s="200"/>
      <c r="ND216" s="200"/>
      <c r="NE216" s="200"/>
      <c r="NF216" s="201"/>
      <c r="NG216" s="201"/>
      <c r="NH216" s="201"/>
      <c r="NI216" s="201"/>
      <c r="NJ216" s="201"/>
      <c r="NK216" s="201"/>
      <c r="NL216" s="201"/>
      <c r="NM216" s="201"/>
      <c r="OD216" s="202"/>
      <c r="OE216" s="202"/>
      <c r="OF216" s="202"/>
      <c r="OG216" s="202"/>
      <c r="OH216" s="202"/>
      <c r="OI216" s="202"/>
      <c r="OJ216" s="196"/>
      <c r="OK216" s="194"/>
      <c r="OL216" s="193"/>
      <c r="OM216" s="328"/>
      <c r="ON216" s="194"/>
      <c r="OO216" s="192"/>
      <c r="OP216" s="289"/>
      <c r="OQ216" s="192"/>
      <c r="OR216" s="261"/>
      <c r="OS216" s="196"/>
      <c r="OT216" s="194"/>
      <c r="OU216" s="193"/>
      <c r="OV216" s="328"/>
      <c r="OW216" s="194"/>
      <c r="OX216" s="192"/>
      <c r="OY216" s="192"/>
      <c r="OZ216" s="192"/>
      <c r="PA216" s="261"/>
      <c r="PB216" s="192"/>
      <c r="PC216" s="305"/>
      <c r="PD216" s="265"/>
      <c r="PE216" s="192"/>
      <c r="PF216" s="192"/>
      <c r="PG216" s="192"/>
      <c r="PH216" s="192"/>
      <c r="PI216" s="294"/>
      <c r="PJ216" s="294"/>
      <c r="PK216" s="192"/>
      <c r="PL216" s="192"/>
      <c r="PM216" s="192"/>
      <c r="PN216" s="192"/>
      <c r="PO216" s="192"/>
      <c r="PP216" s="192"/>
      <c r="PQ216" s="192"/>
      <c r="PR216" s="192"/>
      <c r="PS216" s="192"/>
      <c r="PT216" s="192"/>
      <c r="PU216" s="192"/>
      <c r="PV216" s="300"/>
      <c r="QA216" s="193"/>
      <c r="QB216" s="192"/>
      <c r="QC216" s="192"/>
      <c r="QD216" s="192"/>
      <c r="QF216" s="193"/>
      <c r="QH216" s="193"/>
      <c r="QU216" s="192"/>
    </row>
    <row r="217" spans="1:463" s="22" customFormat="1" x14ac:dyDescent="0.3">
      <c r="A217" s="455"/>
      <c r="D217" s="192"/>
      <c r="E217" s="192"/>
      <c r="F217" s="192"/>
      <c r="G217" s="265"/>
      <c r="H217" s="192"/>
      <c r="I217" s="192"/>
      <c r="J217" s="192"/>
      <c r="K217" s="192"/>
      <c r="L217" s="192"/>
      <c r="M217" s="192"/>
      <c r="AD217" s="193"/>
      <c r="AE217" s="193"/>
      <c r="AF217" s="193"/>
      <c r="AG217" s="193"/>
      <c r="AH217" s="193"/>
      <c r="AI217" s="193"/>
      <c r="AJ217" s="193"/>
      <c r="AK217" s="193"/>
      <c r="AL217" s="193"/>
      <c r="AM217" s="193"/>
      <c r="AN217" s="194"/>
      <c r="AO217" s="193"/>
      <c r="AP217" s="193"/>
      <c r="AQ217" s="193"/>
      <c r="AR217" s="193"/>
      <c r="AS217" s="193"/>
      <c r="AT217" s="193"/>
      <c r="AU217" s="195"/>
      <c r="AV217" s="193"/>
      <c r="AW217" s="193"/>
      <c r="AX217" s="193"/>
      <c r="AY217" s="193"/>
      <c r="AZ217" s="194"/>
      <c r="BA217" s="196"/>
      <c r="BB217" s="193"/>
      <c r="BC217" s="193"/>
      <c r="BD217" s="195"/>
      <c r="BE217" s="195"/>
      <c r="BF217" s="193"/>
      <c r="BG217" s="195"/>
      <c r="BH217" s="195"/>
      <c r="BI217" s="193"/>
      <c r="BJ217" s="195"/>
      <c r="BK217" s="193"/>
      <c r="BL217" s="193"/>
      <c r="BM217" s="194"/>
      <c r="BN217" s="193"/>
      <c r="BO217" s="193"/>
      <c r="BP217" s="193"/>
      <c r="BQ217" s="193"/>
      <c r="BR217" s="193"/>
      <c r="BS217" s="193"/>
      <c r="BT217" s="193"/>
      <c r="BU217" s="193"/>
      <c r="BV217" s="193"/>
      <c r="BW217" s="193"/>
      <c r="BX217" s="194"/>
      <c r="BY217" s="193"/>
      <c r="BZ217" s="193"/>
      <c r="CA217" s="195"/>
      <c r="CB217" s="195"/>
      <c r="CC217" s="193"/>
      <c r="CD217" s="194"/>
      <c r="CE217" s="193"/>
      <c r="CF217" s="193"/>
      <c r="CG217" s="195"/>
      <c r="CH217" s="195"/>
      <c r="CI217" s="193"/>
      <c r="CJ217" s="194"/>
      <c r="CK217" s="194"/>
      <c r="CL217" s="194"/>
      <c r="CM217" s="194"/>
      <c r="CN217" s="194"/>
      <c r="CO217" s="197"/>
      <c r="CP217" s="194"/>
      <c r="CQ217" s="197"/>
      <c r="CR217" s="194"/>
      <c r="CS217" s="194"/>
      <c r="CT217" s="197"/>
      <c r="CU217" s="194"/>
      <c r="CV217" s="194"/>
      <c r="CW217" s="194"/>
      <c r="CX217" s="193"/>
      <c r="CY217" s="193"/>
      <c r="CZ217" s="193"/>
      <c r="DA217" s="193"/>
      <c r="DB217" s="193"/>
      <c r="DC217" s="194"/>
      <c r="DD217" s="193"/>
      <c r="DE217" s="193"/>
      <c r="DF217" s="193"/>
      <c r="DG217" s="193"/>
      <c r="DH217" s="193"/>
      <c r="DI217" s="194"/>
      <c r="DJ217" s="193"/>
      <c r="DK217" s="193"/>
      <c r="DL217" s="193"/>
      <c r="DM217" s="193"/>
      <c r="DN217" s="193"/>
      <c r="DO217" s="193"/>
      <c r="DP217" s="193"/>
      <c r="DQ217" s="193"/>
      <c r="DR217" s="193"/>
      <c r="DS217" s="193"/>
      <c r="DT217" s="194"/>
      <c r="DU217" s="193"/>
      <c r="DV217" s="193"/>
      <c r="DW217" s="193"/>
      <c r="DX217" s="193"/>
      <c r="DY217" s="193"/>
      <c r="DZ217" s="193"/>
      <c r="EA217" s="193"/>
      <c r="EB217" s="193"/>
      <c r="EC217" s="193"/>
      <c r="ED217" s="193"/>
      <c r="EE217" s="193"/>
      <c r="EF217" s="193"/>
      <c r="EG217" s="194"/>
      <c r="EH217" s="194"/>
      <c r="EI217" s="194"/>
      <c r="EJ217" s="194"/>
      <c r="EK217" s="194"/>
      <c r="EL217" s="194"/>
      <c r="EM217" s="194"/>
      <c r="EN217" s="194"/>
      <c r="EO217" s="194"/>
      <c r="EP217" s="194"/>
      <c r="EQ217" s="194"/>
      <c r="ER217" s="194"/>
      <c r="ES217" s="193"/>
      <c r="ET217" s="193"/>
      <c r="EU217" s="193"/>
      <c r="EV217" s="193"/>
      <c r="EW217" s="193"/>
      <c r="EX217" s="193"/>
      <c r="EY217" s="193"/>
      <c r="EZ217" s="193"/>
      <c r="FA217" s="193"/>
      <c r="FB217" s="193"/>
      <c r="FC217" s="194"/>
      <c r="FD217" s="193"/>
      <c r="FE217" s="193"/>
      <c r="FF217" s="193"/>
      <c r="FG217" s="193"/>
      <c r="FH217" s="193"/>
      <c r="FI217" s="194"/>
      <c r="FJ217" s="193"/>
      <c r="FK217" s="193"/>
      <c r="FL217" s="193"/>
      <c r="FM217" s="193"/>
      <c r="FN217" s="193"/>
      <c r="FO217" s="194"/>
      <c r="FP217" s="193"/>
      <c r="FQ217" s="193"/>
      <c r="FR217" s="193"/>
      <c r="FS217" s="193"/>
      <c r="FT217" s="193"/>
      <c r="FU217" s="194"/>
      <c r="FV217" s="193"/>
      <c r="FW217" s="193"/>
      <c r="FX217" s="193"/>
      <c r="FY217" s="193"/>
      <c r="FZ217" s="193"/>
      <c r="GA217" s="193"/>
      <c r="GB217" s="193"/>
      <c r="GC217" s="193"/>
      <c r="GD217" s="193"/>
      <c r="GE217" s="193"/>
      <c r="GF217" s="193"/>
      <c r="GG217" s="195"/>
      <c r="GH217" s="195"/>
      <c r="GI217" s="193"/>
      <c r="GJ217" s="195"/>
      <c r="GK217" s="195"/>
      <c r="GL217" s="193"/>
      <c r="GM217" s="194"/>
      <c r="GN217" s="194"/>
      <c r="GO217" s="194"/>
      <c r="GP217" s="194"/>
      <c r="GQ217" s="194"/>
      <c r="GR217" s="194"/>
      <c r="GS217" s="194"/>
      <c r="GT217" s="194"/>
      <c r="GU217" s="192"/>
      <c r="GV217" s="192"/>
      <c r="GW217" s="192"/>
      <c r="GX217" s="192"/>
      <c r="GY217" s="198"/>
      <c r="HE217" s="198"/>
      <c r="HK217" s="199"/>
      <c r="HR217" s="192"/>
      <c r="HS217" s="192"/>
      <c r="HT217" s="192"/>
      <c r="HU217" s="192"/>
      <c r="HV217" s="192"/>
      <c r="HW217" s="192"/>
      <c r="HX217" s="192"/>
      <c r="HY217" s="192"/>
      <c r="HZ217" s="192"/>
      <c r="IA217" s="192"/>
      <c r="IB217" s="192"/>
      <c r="IC217" s="192"/>
      <c r="ID217" s="192"/>
      <c r="IE217" s="192"/>
      <c r="IF217" s="192"/>
      <c r="IG217" s="192"/>
      <c r="IH217" s="192"/>
      <c r="II217" s="192"/>
      <c r="IJ217" s="192"/>
      <c r="IK217" s="192"/>
      <c r="IL217" s="192"/>
      <c r="IM217" s="192"/>
      <c r="IN217" s="192"/>
      <c r="IO217" s="192"/>
      <c r="IP217" s="192"/>
      <c r="IQ217" s="192"/>
      <c r="IR217" s="192"/>
      <c r="IS217" s="192"/>
      <c r="IT217" s="192"/>
      <c r="IU217" s="192"/>
      <c r="IV217" s="192"/>
      <c r="IW217" s="192"/>
      <c r="IX217" s="192"/>
      <c r="IY217" s="192"/>
      <c r="IZ217" s="192"/>
      <c r="JA217" s="192"/>
      <c r="JB217" s="192"/>
      <c r="JC217" s="192"/>
      <c r="JD217" s="192"/>
      <c r="JE217" s="192"/>
      <c r="JF217" s="192"/>
      <c r="JG217" s="192"/>
      <c r="JH217" s="192"/>
      <c r="JI217" s="192"/>
      <c r="JJ217" s="192"/>
      <c r="JK217" s="192"/>
      <c r="JL217" s="192"/>
      <c r="JM217" s="192"/>
      <c r="JN217" s="192"/>
      <c r="JO217" s="192"/>
      <c r="JP217" s="192"/>
      <c r="JQ217" s="192"/>
      <c r="JR217" s="192"/>
      <c r="JS217" s="192"/>
      <c r="JT217" s="192"/>
      <c r="JU217" s="192"/>
      <c r="JV217" s="192"/>
      <c r="JW217" s="192"/>
      <c r="JX217" s="192"/>
      <c r="JY217" s="192"/>
      <c r="JZ217" s="192"/>
      <c r="KA217" s="192"/>
      <c r="KB217" s="192"/>
      <c r="KC217" s="192"/>
      <c r="KD217" s="192"/>
      <c r="KE217" s="192"/>
      <c r="KF217" s="192"/>
      <c r="KG217" s="192"/>
      <c r="KH217" s="192"/>
      <c r="KI217" s="192"/>
      <c r="KJ217" s="192"/>
      <c r="KK217" s="192"/>
      <c r="KL217" s="192"/>
      <c r="KM217" s="192"/>
      <c r="KN217" s="192"/>
      <c r="KO217" s="192"/>
      <c r="KP217" s="192"/>
      <c r="KQ217" s="192"/>
      <c r="KR217" s="192"/>
      <c r="KS217" s="192"/>
      <c r="KT217" s="192"/>
      <c r="KU217" s="192"/>
      <c r="KV217" s="192"/>
      <c r="KW217" s="192"/>
      <c r="KX217" s="192"/>
      <c r="KY217" s="192"/>
      <c r="KZ217" s="192"/>
      <c r="LA217" s="192"/>
      <c r="LB217" s="192"/>
      <c r="LC217" s="192"/>
      <c r="LD217" s="192"/>
      <c r="LE217" s="192"/>
      <c r="LF217" s="192"/>
      <c r="LG217" s="192"/>
      <c r="LH217" s="192"/>
      <c r="LI217" s="192"/>
      <c r="LJ217" s="192"/>
      <c r="LK217" s="192"/>
      <c r="LL217" s="192"/>
      <c r="LM217" s="192"/>
      <c r="LN217" s="192"/>
      <c r="LO217" s="192"/>
      <c r="LP217" s="192"/>
      <c r="LQ217" s="192"/>
      <c r="LR217" s="192"/>
      <c r="LS217" s="192"/>
      <c r="LT217" s="192"/>
      <c r="LU217" s="192"/>
      <c r="LV217" s="192"/>
      <c r="LW217" s="192"/>
      <c r="LX217" s="192"/>
      <c r="LY217" s="192"/>
      <c r="LZ217" s="192"/>
      <c r="MA217" s="192"/>
      <c r="MB217" s="192"/>
      <c r="MC217" s="192"/>
      <c r="MD217" s="192"/>
      <c r="ME217" s="192"/>
      <c r="MF217" s="192"/>
      <c r="MG217" s="192"/>
      <c r="MH217" s="192"/>
      <c r="MI217" s="192"/>
      <c r="MJ217" s="192"/>
      <c r="MK217" s="192"/>
      <c r="ML217" s="192"/>
      <c r="MM217" s="192"/>
      <c r="MN217" s="192"/>
      <c r="MO217" s="192"/>
      <c r="MP217" s="191"/>
      <c r="MQ217" s="191"/>
      <c r="MR217" s="191"/>
      <c r="MS217" s="191"/>
      <c r="MT217" s="191"/>
      <c r="MU217" s="191"/>
      <c r="MV217" s="191"/>
      <c r="MW217" s="191"/>
      <c r="MX217" s="191"/>
      <c r="MY217" s="272"/>
      <c r="MZ217" s="191"/>
      <c r="NA217" s="191"/>
      <c r="NB217" s="200"/>
      <c r="NC217" s="200"/>
      <c r="ND217" s="200"/>
      <c r="NE217" s="200"/>
      <c r="NF217" s="201"/>
      <c r="NG217" s="201"/>
      <c r="NH217" s="201"/>
      <c r="NI217" s="201"/>
      <c r="NJ217" s="201"/>
      <c r="NK217" s="201"/>
      <c r="NL217" s="201"/>
      <c r="NM217" s="201"/>
      <c r="OD217" s="202"/>
      <c r="OE217" s="202"/>
      <c r="OF217" s="202"/>
      <c r="OG217" s="202"/>
      <c r="OH217" s="202"/>
      <c r="OI217" s="202"/>
      <c r="OJ217" s="196"/>
      <c r="OK217" s="194"/>
      <c r="OL217" s="193"/>
      <c r="OM217" s="328"/>
      <c r="ON217" s="194"/>
      <c r="OO217" s="192"/>
      <c r="OP217" s="289"/>
      <c r="OQ217" s="192"/>
      <c r="OR217" s="261"/>
      <c r="OS217" s="196"/>
      <c r="OT217" s="194"/>
      <c r="OU217" s="193"/>
      <c r="OV217" s="328"/>
      <c r="OW217" s="194"/>
      <c r="OX217" s="192"/>
      <c r="OY217" s="192"/>
      <c r="OZ217" s="192"/>
      <c r="PA217" s="261"/>
      <c r="PB217" s="192"/>
      <c r="PC217" s="305"/>
      <c r="PD217" s="265"/>
      <c r="PE217" s="192"/>
      <c r="PF217" s="192"/>
      <c r="PG217" s="192"/>
      <c r="PH217" s="192"/>
      <c r="PI217" s="294"/>
      <c r="PJ217" s="294"/>
      <c r="PK217" s="192"/>
      <c r="PL217" s="192"/>
      <c r="PM217" s="192"/>
      <c r="PN217" s="192"/>
      <c r="PO217" s="192"/>
      <c r="PP217" s="192"/>
      <c r="PQ217" s="192"/>
      <c r="PR217" s="192"/>
      <c r="PS217" s="192"/>
      <c r="PT217" s="192"/>
      <c r="PU217" s="192"/>
      <c r="PV217" s="300"/>
      <c r="QA217" s="193"/>
      <c r="QB217" s="192"/>
      <c r="QC217" s="192"/>
      <c r="QD217" s="192"/>
      <c r="QF217" s="193"/>
      <c r="QH217" s="193"/>
      <c r="QU217" s="192"/>
    </row>
    <row r="218" spans="1:463" s="22" customFormat="1" x14ac:dyDescent="0.3">
      <c r="A218" s="455"/>
      <c r="D218" s="192"/>
      <c r="E218" s="192"/>
      <c r="F218" s="192"/>
      <c r="G218" s="265"/>
      <c r="H218" s="192"/>
      <c r="I218" s="192"/>
      <c r="J218" s="192"/>
      <c r="K218" s="192"/>
      <c r="L218" s="192"/>
      <c r="M218" s="192"/>
      <c r="AD218" s="193"/>
      <c r="AE218" s="193"/>
      <c r="AF218" s="193"/>
      <c r="AG218" s="193"/>
      <c r="AH218" s="193"/>
      <c r="AI218" s="193"/>
      <c r="AJ218" s="193"/>
      <c r="AK218" s="193"/>
      <c r="AL218" s="193"/>
      <c r="AM218" s="193"/>
      <c r="AN218" s="194"/>
      <c r="AO218" s="193"/>
      <c r="AP218" s="193"/>
      <c r="AQ218" s="193"/>
      <c r="AR218" s="193"/>
      <c r="AS218" s="193"/>
      <c r="AT218" s="193"/>
      <c r="AU218" s="195"/>
      <c r="AV218" s="193"/>
      <c r="AW218" s="193"/>
      <c r="AX218" s="193"/>
      <c r="AY218" s="193"/>
      <c r="AZ218" s="194"/>
      <c r="BA218" s="196"/>
      <c r="BB218" s="193"/>
      <c r="BC218" s="193"/>
      <c r="BD218" s="195"/>
      <c r="BE218" s="195"/>
      <c r="BF218" s="193"/>
      <c r="BG218" s="195"/>
      <c r="BH218" s="195"/>
      <c r="BI218" s="193"/>
      <c r="BJ218" s="195"/>
      <c r="BK218" s="193"/>
      <c r="BL218" s="193"/>
      <c r="BM218" s="194"/>
      <c r="BN218" s="193"/>
      <c r="BO218" s="193"/>
      <c r="BP218" s="193"/>
      <c r="BQ218" s="193"/>
      <c r="BR218" s="193"/>
      <c r="BS218" s="193"/>
      <c r="BT218" s="193"/>
      <c r="BU218" s="193"/>
      <c r="BV218" s="193"/>
      <c r="BW218" s="193"/>
      <c r="BX218" s="194"/>
      <c r="BY218" s="193"/>
      <c r="BZ218" s="193"/>
      <c r="CA218" s="195"/>
      <c r="CB218" s="195"/>
      <c r="CC218" s="193"/>
      <c r="CD218" s="194"/>
      <c r="CE218" s="193"/>
      <c r="CF218" s="193"/>
      <c r="CG218" s="195"/>
      <c r="CH218" s="195"/>
      <c r="CI218" s="193"/>
      <c r="CJ218" s="194"/>
      <c r="CK218" s="194"/>
      <c r="CL218" s="194"/>
      <c r="CM218" s="194"/>
      <c r="CN218" s="194"/>
      <c r="CO218" s="197"/>
      <c r="CP218" s="194"/>
      <c r="CQ218" s="197"/>
      <c r="CR218" s="194"/>
      <c r="CS218" s="194"/>
      <c r="CT218" s="197"/>
      <c r="CU218" s="194"/>
      <c r="CV218" s="194"/>
      <c r="CW218" s="194"/>
      <c r="CX218" s="193"/>
      <c r="CY218" s="193"/>
      <c r="CZ218" s="193"/>
      <c r="DA218" s="193"/>
      <c r="DB218" s="193"/>
      <c r="DC218" s="194"/>
      <c r="DD218" s="193"/>
      <c r="DE218" s="193"/>
      <c r="DF218" s="193"/>
      <c r="DG218" s="193"/>
      <c r="DH218" s="193"/>
      <c r="DI218" s="194"/>
      <c r="DJ218" s="193"/>
      <c r="DK218" s="193"/>
      <c r="DL218" s="193"/>
      <c r="DM218" s="193"/>
      <c r="DN218" s="193"/>
      <c r="DO218" s="193"/>
      <c r="DP218" s="193"/>
      <c r="DQ218" s="193"/>
      <c r="DR218" s="193"/>
      <c r="DS218" s="193"/>
      <c r="DT218" s="194"/>
      <c r="DU218" s="193"/>
      <c r="DV218" s="193"/>
      <c r="DW218" s="193"/>
      <c r="DX218" s="193"/>
      <c r="DY218" s="193"/>
      <c r="DZ218" s="193"/>
      <c r="EA218" s="193"/>
      <c r="EB218" s="193"/>
      <c r="EC218" s="193"/>
      <c r="ED218" s="193"/>
      <c r="EE218" s="193"/>
      <c r="EF218" s="193"/>
      <c r="EG218" s="194"/>
      <c r="EH218" s="194"/>
      <c r="EI218" s="194"/>
      <c r="EJ218" s="194"/>
      <c r="EK218" s="194"/>
      <c r="EL218" s="194"/>
      <c r="EM218" s="194"/>
      <c r="EN218" s="194"/>
      <c r="EO218" s="194"/>
      <c r="EP218" s="194"/>
      <c r="EQ218" s="194"/>
      <c r="ER218" s="194"/>
      <c r="ES218" s="193"/>
      <c r="ET218" s="193"/>
      <c r="EU218" s="193"/>
      <c r="EV218" s="193"/>
      <c r="EW218" s="193"/>
      <c r="EX218" s="193"/>
      <c r="EY218" s="193"/>
      <c r="EZ218" s="193"/>
      <c r="FA218" s="193"/>
      <c r="FB218" s="193"/>
      <c r="FC218" s="194"/>
      <c r="FD218" s="193"/>
      <c r="FE218" s="193"/>
      <c r="FF218" s="193"/>
      <c r="FG218" s="193"/>
      <c r="FH218" s="193"/>
      <c r="FI218" s="194"/>
      <c r="FJ218" s="193"/>
      <c r="FK218" s="193"/>
      <c r="FL218" s="193"/>
      <c r="FM218" s="193"/>
      <c r="FN218" s="193"/>
      <c r="FO218" s="194"/>
      <c r="FP218" s="193"/>
      <c r="FQ218" s="193"/>
      <c r="FR218" s="193"/>
      <c r="FS218" s="193"/>
      <c r="FT218" s="193"/>
      <c r="FU218" s="194"/>
      <c r="FV218" s="193"/>
      <c r="FW218" s="193"/>
      <c r="FX218" s="193"/>
      <c r="FY218" s="193"/>
      <c r="FZ218" s="193"/>
      <c r="GA218" s="193"/>
      <c r="GB218" s="193"/>
      <c r="GC218" s="193"/>
      <c r="GD218" s="193"/>
      <c r="GE218" s="193"/>
      <c r="GF218" s="193"/>
      <c r="GG218" s="195"/>
      <c r="GH218" s="195"/>
      <c r="GI218" s="193"/>
      <c r="GJ218" s="195"/>
      <c r="GK218" s="195"/>
      <c r="GL218" s="193"/>
      <c r="GM218" s="194"/>
      <c r="GN218" s="194"/>
      <c r="GO218" s="194"/>
      <c r="GP218" s="194"/>
      <c r="GQ218" s="194"/>
      <c r="GR218" s="194"/>
      <c r="GS218" s="194"/>
      <c r="GT218" s="194"/>
      <c r="GU218" s="192"/>
      <c r="GV218" s="192"/>
      <c r="GW218" s="192"/>
      <c r="GX218" s="192"/>
      <c r="GY218" s="198"/>
      <c r="HE218" s="198"/>
      <c r="HK218" s="199"/>
      <c r="HR218" s="192"/>
      <c r="HS218" s="192"/>
      <c r="HT218" s="192"/>
      <c r="HU218" s="192"/>
      <c r="HV218" s="192"/>
      <c r="HW218" s="192"/>
      <c r="HX218" s="192"/>
      <c r="HY218" s="192"/>
      <c r="HZ218" s="192"/>
      <c r="IA218" s="192"/>
      <c r="IB218" s="192"/>
      <c r="IC218" s="192"/>
      <c r="ID218" s="192"/>
      <c r="IE218" s="192"/>
      <c r="IF218" s="192"/>
      <c r="IG218" s="192"/>
      <c r="IH218" s="192"/>
      <c r="II218" s="192"/>
      <c r="IJ218" s="192"/>
      <c r="IK218" s="192"/>
      <c r="IL218" s="192"/>
      <c r="IM218" s="192"/>
      <c r="IN218" s="192"/>
      <c r="IO218" s="192"/>
      <c r="IP218" s="192"/>
      <c r="IQ218" s="192"/>
      <c r="IR218" s="192"/>
      <c r="IS218" s="192"/>
      <c r="IT218" s="192"/>
      <c r="IU218" s="192"/>
      <c r="IV218" s="192"/>
      <c r="IW218" s="192"/>
      <c r="IX218" s="192"/>
      <c r="IY218" s="192"/>
      <c r="IZ218" s="192"/>
      <c r="JA218" s="192"/>
      <c r="JB218" s="192"/>
      <c r="JC218" s="192"/>
      <c r="JD218" s="192"/>
      <c r="JE218" s="192"/>
      <c r="JF218" s="192"/>
      <c r="JG218" s="192"/>
      <c r="JH218" s="192"/>
      <c r="JI218" s="192"/>
      <c r="JJ218" s="192"/>
      <c r="JK218" s="192"/>
      <c r="JL218" s="192"/>
      <c r="JM218" s="192"/>
      <c r="JN218" s="192"/>
      <c r="JO218" s="192"/>
      <c r="JP218" s="192"/>
      <c r="JQ218" s="192"/>
      <c r="JR218" s="192"/>
      <c r="JS218" s="192"/>
      <c r="JT218" s="192"/>
      <c r="JU218" s="192"/>
      <c r="JV218" s="192"/>
      <c r="JW218" s="192"/>
      <c r="JX218" s="192"/>
      <c r="JY218" s="192"/>
      <c r="JZ218" s="192"/>
      <c r="KA218" s="192"/>
      <c r="KB218" s="192"/>
      <c r="KC218" s="192"/>
      <c r="KD218" s="192"/>
      <c r="KE218" s="192"/>
      <c r="KF218" s="192"/>
      <c r="KG218" s="192"/>
      <c r="KH218" s="192"/>
      <c r="KI218" s="192"/>
      <c r="KJ218" s="192"/>
      <c r="KK218" s="192"/>
      <c r="KL218" s="192"/>
      <c r="KM218" s="192"/>
      <c r="KN218" s="192"/>
      <c r="KO218" s="192"/>
      <c r="KP218" s="192"/>
      <c r="KQ218" s="192"/>
      <c r="KR218" s="192"/>
      <c r="KS218" s="192"/>
      <c r="KT218" s="192"/>
      <c r="KU218" s="192"/>
      <c r="KV218" s="192"/>
      <c r="KW218" s="192"/>
      <c r="KX218" s="192"/>
      <c r="KY218" s="192"/>
      <c r="KZ218" s="192"/>
      <c r="LA218" s="192"/>
      <c r="LB218" s="192"/>
      <c r="LC218" s="192"/>
      <c r="LD218" s="192"/>
      <c r="LE218" s="192"/>
      <c r="LF218" s="192"/>
      <c r="LG218" s="192"/>
      <c r="LH218" s="192"/>
      <c r="LI218" s="192"/>
      <c r="LJ218" s="192"/>
      <c r="LK218" s="192"/>
      <c r="LL218" s="192"/>
      <c r="LM218" s="192"/>
      <c r="LN218" s="192"/>
      <c r="LO218" s="192"/>
      <c r="LP218" s="192"/>
      <c r="LQ218" s="192"/>
      <c r="LR218" s="192"/>
      <c r="LS218" s="192"/>
      <c r="LT218" s="192"/>
      <c r="LU218" s="192"/>
      <c r="LV218" s="192"/>
      <c r="LW218" s="192"/>
      <c r="LX218" s="192"/>
      <c r="LY218" s="192"/>
      <c r="LZ218" s="192"/>
      <c r="MA218" s="192"/>
      <c r="MB218" s="192"/>
      <c r="MC218" s="192"/>
      <c r="MD218" s="192"/>
      <c r="ME218" s="192"/>
      <c r="MF218" s="192"/>
      <c r="MG218" s="192"/>
      <c r="MH218" s="192"/>
      <c r="MI218" s="192"/>
      <c r="MJ218" s="192"/>
      <c r="MK218" s="192"/>
      <c r="ML218" s="192"/>
      <c r="MM218" s="192"/>
      <c r="MN218" s="192"/>
      <c r="MO218" s="192"/>
      <c r="MP218" s="191"/>
      <c r="MQ218" s="191"/>
      <c r="MR218" s="191"/>
      <c r="MS218" s="191"/>
      <c r="MT218" s="191"/>
      <c r="MU218" s="191"/>
      <c r="MV218" s="191"/>
      <c r="MW218" s="191"/>
      <c r="MX218" s="191"/>
      <c r="MY218" s="272"/>
      <c r="MZ218" s="191"/>
      <c r="NA218" s="191"/>
      <c r="NB218" s="200"/>
      <c r="NC218" s="200"/>
      <c r="ND218" s="200"/>
      <c r="NE218" s="200"/>
      <c r="NF218" s="201"/>
      <c r="NG218" s="201"/>
      <c r="NH218" s="201"/>
      <c r="NI218" s="201"/>
      <c r="NJ218" s="201"/>
      <c r="NK218" s="201"/>
      <c r="NL218" s="201"/>
      <c r="NM218" s="201"/>
      <c r="OD218" s="202"/>
      <c r="OE218" s="202"/>
      <c r="OF218" s="202"/>
      <c r="OG218" s="202"/>
      <c r="OH218" s="202"/>
      <c r="OI218" s="202"/>
      <c r="OJ218" s="196"/>
      <c r="OK218" s="194"/>
      <c r="OL218" s="193"/>
      <c r="OM218" s="328"/>
      <c r="ON218" s="194"/>
      <c r="OO218" s="192"/>
      <c r="OP218" s="289"/>
      <c r="OQ218" s="192"/>
      <c r="OR218" s="261"/>
      <c r="OS218" s="196"/>
      <c r="OT218" s="194"/>
      <c r="OU218" s="193"/>
      <c r="OV218" s="328"/>
      <c r="OW218" s="194"/>
      <c r="OX218" s="192"/>
      <c r="OY218" s="192"/>
      <c r="OZ218" s="192"/>
      <c r="PA218" s="261"/>
      <c r="PB218" s="192"/>
      <c r="PC218" s="305"/>
      <c r="PD218" s="265"/>
      <c r="PE218" s="192"/>
      <c r="PF218" s="192"/>
      <c r="PG218" s="192"/>
      <c r="PH218" s="192"/>
      <c r="PI218" s="294"/>
      <c r="PJ218" s="294"/>
      <c r="PK218" s="192"/>
      <c r="PL218" s="192"/>
      <c r="PM218" s="192"/>
      <c r="PN218" s="192"/>
      <c r="PO218" s="192"/>
      <c r="PP218" s="192"/>
      <c r="PQ218" s="192"/>
      <c r="PR218" s="192"/>
      <c r="PS218" s="192"/>
      <c r="PT218" s="192"/>
      <c r="PU218" s="192"/>
      <c r="PV218" s="300"/>
      <c r="QA218" s="193"/>
      <c r="QB218" s="192"/>
      <c r="QC218" s="192"/>
      <c r="QD218" s="192"/>
      <c r="QF218" s="193"/>
      <c r="QH218" s="193"/>
      <c r="QU218" s="192"/>
    </row>
    <row r="219" spans="1:463" s="22" customFormat="1" x14ac:dyDescent="0.3">
      <c r="A219" s="455"/>
      <c r="D219" s="192"/>
      <c r="E219" s="192"/>
      <c r="F219" s="192"/>
      <c r="G219" s="265"/>
      <c r="H219" s="192"/>
      <c r="I219" s="192"/>
      <c r="J219" s="192"/>
      <c r="K219" s="192"/>
      <c r="L219" s="192"/>
      <c r="M219" s="192"/>
      <c r="AD219" s="193"/>
      <c r="AE219" s="193"/>
      <c r="AF219" s="193"/>
      <c r="AG219" s="193"/>
      <c r="AH219" s="193"/>
      <c r="AI219" s="193"/>
      <c r="AJ219" s="193"/>
      <c r="AK219" s="193"/>
      <c r="AL219" s="193"/>
      <c r="AM219" s="193"/>
      <c r="AN219" s="194"/>
      <c r="AO219" s="193"/>
      <c r="AP219" s="193"/>
      <c r="AQ219" s="193"/>
      <c r="AR219" s="193"/>
      <c r="AS219" s="193"/>
      <c r="AT219" s="193"/>
      <c r="AU219" s="195"/>
      <c r="AV219" s="193"/>
      <c r="AW219" s="193"/>
      <c r="AX219" s="193"/>
      <c r="AY219" s="193"/>
      <c r="AZ219" s="194"/>
      <c r="BA219" s="196"/>
      <c r="BB219" s="193"/>
      <c r="BC219" s="193"/>
      <c r="BD219" s="195"/>
      <c r="BE219" s="195"/>
      <c r="BF219" s="193"/>
      <c r="BG219" s="195"/>
      <c r="BH219" s="195"/>
      <c r="BI219" s="193"/>
      <c r="BJ219" s="195"/>
      <c r="BK219" s="193"/>
      <c r="BL219" s="193"/>
      <c r="BM219" s="194"/>
      <c r="BN219" s="193"/>
      <c r="BO219" s="193"/>
      <c r="BP219" s="193"/>
      <c r="BQ219" s="193"/>
      <c r="BR219" s="193"/>
      <c r="BS219" s="193"/>
      <c r="BT219" s="193"/>
      <c r="BU219" s="193"/>
      <c r="BV219" s="193"/>
      <c r="BW219" s="193"/>
      <c r="BX219" s="194"/>
      <c r="BY219" s="193"/>
      <c r="BZ219" s="193"/>
      <c r="CA219" s="195"/>
      <c r="CB219" s="195"/>
      <c r="CC219" s="193"/>
      <c r="CD219" s="194"/>
      <c r="CE219" s="193"/>
      <c r="CF219" s="193"/>
      <c r="CG219" s="195"/>
      <c r="CH219" s="195"/>
      <c r="CI219" s="193"/>
      <c r="CJ219" s="194"/>
      <c r="CK219" s="194"/>
      <c r="CL219" s="194"/>
      <c r="CM219" s="194"/>
      <c r="CN219" s="194"/>
      <c r="CO219" s="197"/>
      <c r="CP219" s="194"/>
      <c r="CQ219" s="197"/>
      <c r="CR219" s="194"/>
      <c r="CS219" s="194"/>
      <c r="CT219" s="197"/>
      <c r="CU219" s="194"/>
      <c r="CV219" s="194"/>
      <c r="CW219" s="194"/>
      <c r="CX219" s="193"/>
      <c r="CY219" s="193"/>
      <c r="CZ219" s="193"/>
      <c r="DA219" s="193"/>
      <c r="DB219" s="193"/>
      <c r="DC219" s="194"/>
      <c r="DD219" s="193"/>
      <c r="DE219" s="193"/>
      <c r="DF219" s="193"/>
      <c r="DG219" s="193"/>
      <c r="DH219" s="193"/>
      <c r="DI219" s="194"/>
      <c r="DJ219" s="193"/>
      <c r="DK219" s="193"/>
      <c r="DL219" s="193"/>
      <c r="DM219" s="193"/>
      <c r="DN219" s="193"/>
      <c r="DO219" s="193"/>
      <c r="DP219" s="193"/>
      <c r="DQ219" s="193"/>
      <c r="DR219" s="193"/>
      <c r="DS219" s="193"/>
      <c r="DT219" s="194"/>
      <c r="DU219" s="193"/>
      <c r="DV219" s="193"/>
      <c r="DW219" s="193"/>
      <c r="DX219" s="193"/>
      <c r="DY219" s="193"/>
      <c r="DZ219" s="193"/>
      <c r="EA219" s="193"/>
      <c r="EB219" s="193"/>
      <c r="EC219" s="193"/>
      <c r="ED219" s="193"/>
      <c r="EE219" s="193"/>
      <c r="EF219" s="193"/>
      <c r="EG219" s="194"/>
      <c r="EH219" s="194"/>
      <c r="EI219" s="194"/>
      <c r="EJ219" s="194"/>
      <c r="EK219" s="194"/>
      <c r="EL219" s="194"/>
      <c r="EM219" s="194"/>
      <c r="EN219" s="194"/>
      <c r="EO219" s="194"/>
      <c r="EP219" s="194"/>
      <c r="EQ219" s="194"/>
      <c r="ER219" s="194"/>
      <c r="ES219" s="193"/>
      <c r="ET219" s="193"/>
      <c r="EU219" s="193"/>
      <c r="EV219" s="193"/>
      <c r="EW219" s="193"/>
      <c r="EX219" s="193"/>
      <c r="EY219" s="193"/>
      <c r="EZ219" s="193"/>
      <c r="FA219" s="193"/>
      <c r="FB219" s="193"/>
      <c r="FC219" s="194"/>
      <c r="FD219" s="193"/>
      <c r="FE219" s="193"/>
      <c r="FF219" s="193"/>
      <c r="FG219" s="193"/>
      <c r="FH219" s="193"/>
      <c r="FI219" s="194"/>
      <c r="FJ219" s="193"/>
      <c r="FK219" s="193"/>
      <c r="FL219" s="193"/>
      <c r="FM219" s="193"/>
      <c r="FN219" s="193"/>
      <c r="FO219" s="194"/>
      <c r="FP219" s="193"/>
      <c r="FQ219" s="193"/>
      <c r="FR219" s="193"/>
      <c r="FS219" s="193"/>
      <c r="FT219" s="193"/>
      <c r="FU219" s="194"/>
      <c r="FV219" s="193"/>
      <c r="FW219" s="193"/>
      <c r="FX219" s="193"/>
      <c r="FY219" s="193"/>
      <c r="FZ219" s="193"/>
      <c r="GA219" s="193"/>
      <c r="GB219" s="193"/>
      <c r="GC219" s="193"/>
      <c r="GD219" s="193"/>
      <c r="GE219" s="193"/>
      <c r="GF219" s="193"/>
      <c r="GG219" s="195"/>
      <c r="GH219" s="195"/>
      <c r="GI219" s="193"/>
      <c r="GJ219" s="195"/>
      <c r="GK219" s="195"/>
      <c r="GL219" s="193"/>
      <c r="GM219" s="194"/>
      <c r="GN219" s="194"/>
      <c r="GO219" s="194"/>
      <c r="GP219" s="194"/>
      <c r="GQ219" s="194"/>
      <c r="GR219" s="194"/>
      <c r="GS219" s="194"/>
      <c r="GT219" s="194"/>
      <c r="GU219" s="192"/>
      <c r="GV219" s="192"/>
      <c r="GW219" s="192"/>
      <c r="GX219" s="192"/>
      <c r="GY219" s="198"/>
      <c r="HE219" s="198"/>
      <c r="HK219" s="199"/>
      <c r="HR219" s="192"/>
      <c r="HS219" s="192"/>
      <c r="HT219" s="192"/>
      <c r="HU219" s="192"/>
      <c r="HV219" s="192"/>
      <c r="HW219" s="192"/>
      <c r="HX219" s="192"/>
      <c r="HY219" s="192"/>
      <c r="HZ219" s="192"/>
      <c r="IA219" s="192"/>
      <c r="IB219" s="192"/>
      <c r="IC219" s="192"/>
      <c r="ID219" s="192"/>
      <c r="IE219" s="192"/>
      <c r="IF219" s="192"/>
      <c r="IG219" s="192"/>
      <c r="IH219" s="192"/>
      <c r="II219" s="192"/>
      <c r="IJ219" s="192"/>
      <c r="IK219" s="192"/>
      <c r="IL219" s="192"/>
      <c r="IM219" s="192"/>
      <c r="IN219" s="192"/>
      <c r="IO219" s="192"/>
      <c r="IP219" s="192"/>
      <c r="IQ219" s="192"/>
      <c r="IR219" s="192"/>
      <c r="IS219" s="192"/>
      <c r="IT219" s="192"/>
      <c r="IU219" s="192"/>
      <c r="IV219" s="192"/>
      <c r="IW219" s="192"/>
      <c r="IX219" s="192"/>
      <c r="IY219" s="192"/>
      <c r="IZ219" s="192"/>
      <c r="JA219" s="192"/>
      <c r="JB219" s="192"/>
      <c r="JC219" s="192"/>
      <c r="JD219" s="192"/>
      <c r="JE219" s="192"/>
      <c r="JF219" s="192"/>
      <c r="JG219" s="192"/>
      <c r="JH219" s="192"/>
      <c r="JI219" s="192"/>
      <c r="JJ219" s="192"/>
      <c r="JK219" s="192"/>
      <c r="JL219" s="192"/>
      <c r="JM219" s="192"/>
      <c r="JN219" s="192"/>
      <c r="JO219" s="192"/>
      <c r="JP219" s="192"/>
      <c r="JQ219" s="192"/>
      <c r="JR219" s="192"/>
      <c r="JS219" s="192"/>
      <c r="JT219" s="192"/>
      <c r="JU219" s="192"/>
      <c r="JV219" s="192"/>
      <c r="JW219" s="192"/>
      <c r="JX219" s="192"/>
      <c r="JY219" s="192"/>
      <c r="JZ219" s="192"/>
      <c r="KA219" s="192"/>
      <c r="KB219" s="192"/>
      <c r="KC219" s="192"/>
      <c r="KD219" s="192"/>
      <c r="KE219" s="192"/>
      <c r="KF219" s="192"/>
      <c r="KG219" s="192"/>
      <c r="KH219" s="192"/>
      <c r="KI219" s="192"/>
      <c r="KJ219" s="192"/>
      <c r="KK219" s="192"/>
      <c r="KL219" s="192"/>
      <c r="KM219" s="192"/>
      <c r="KN219" s="192"/>
      <c r="KO219" s="192"/>
      <c r="KP219" s="192"/>
      <c r="KQ219" s="192"/>
      <c r="KR219" s="192"/>
      <c r="KS219" s="192"/>
      <c r="KT219" s="192"/>
      <c r="KU219" s="192"/>
      <c r="KV219" s="192"/>
      <c r="KW219" s="192"/>
      <c r="KX219" s="192"/>
      <c r="KY219" s="192"/>
      <c r="KZ219" s="192"/>
      <c r="LA219" s="192"/>
      <c r="LB219" s="192"/>
      <c r="LC219" s="192"/>
      <c r="LD219" s="192"/>
      <c r="LE219" s="192"/>
      <c r="LF219" s="192"/>
      <c r="LG219" s="192"/>
      <c r="LH219" s="192"/>
      <c r="LI219" s="192"/>
      <c r="LJ219" s="192"/>
      <c r="LK219" s="192"/>
      <c r="LL219" s="192"/>
      <c r="LM219" s="192"/>
      <c r="LN219" s="192"/>
      <c r="LO219" s="192"/>
      <c r="LP219" s="192"/>
      <c r="LQ219" s="192"/>
      <c r="LR219" s="192"/>
      <c r="LS219" s="192"/>
      <c r="LT219" s="192"/>
      <c r="LU219" s="192"/>
      <c r="LV219" s="192"/>
      <c r="LW219" s="192"/>
      <c r="LX219" s="192"/>
      <c r="LY219" s="192"/>
      <c r="LZ219" s="192"/>
      <c r="MA219" s="192"/>
      <c r="MB219" s="192"/>
      <c r="MC219" s="192"/>
      <c r="MD219" s="192"/>
      <c r="ME219" s="192"/>
      <c r="MF219" s="192"/>
      <c r="MG219" s="192"/>
      <c r="MH219" s="192"/>
      <c r="MI219" s="192"/>
      <c r="MJ219" s="192"/>
      <c r="MK219" s="192"/>
      <c r="ML219" s="192"/>
      <c r="MM219" s="192"/>
      <c r="MN219" s="192"/>
      <c r="MO219" s="192"/>
      <c r="MP219" s="191"/>
      <c r="MQ219" s="191"/>
      <c r="MR219" s="191"/>
      <c r="MS219" s="191"/>
      <c r="MT219" s="191"/>
      <c r="MU219" s="191"/>
      <c r="MV219" s="191"/>
      <c r="MW219" s="191"/>
      <c r="MX219" s="191"/>
      <c r="MY219" s="272"/>
      <c r="MZ219" s="191"/>
      <c r="NA219" s="191"/>
      <c r="NB219" s="200"/>
      <c r="NC219" s="200"/>
      <c r="ND219" s="200"/>
      <c r="NE219" s="200"/>
      <c r="NF219" s="201"/>
      <c r="NG219" s="201"/>
      <c r="NH219" s="201"/>
      <c r="NI219" s="201"/>
      <c r="NJ219" s="201"/>
      <c r="NK219" s="201"/>
      <c r="NL219" s="201"/>
      <c r="NM219" s="201"/>
      <c r="OD219" s="202"/>
      <c r="OE219" s="202"/>
      <c r="OF219" s="202"/>
      <c r="OG219" s="202"/>
      <c r="OH219" s="202"/>
      <c r="OI219" s="202"/>
      <c r="OJ219" s="196"/>
      <c r="OK219" s="194"/>
      <c r="OL219" s="193"/>
      <c r="OM219" s="328"/>
      <c r="ON219" s="194"/>
      <c r="OO219" s="192"/>
      <c r="OP219" s="289"/>
      <c r="OQ219" s="192"/>
      <c r="OR219" s="261"/>
      <c r="OS219" s="196"/>
      <c r="OT219" s="194"/>
      <c r="OU219" s="193"/>
      <c r="OV219" s="328"/>
      <c r="OW219" s="194"/>
      <c r="OX219" s="192"/>
      <c r="OY219" s="192"/>
      <c r="OZ219" s="192"/>
      <c r="PA219" s="261"/>
      <c r="PB219" s="192"/>
      <c r="PC219" s="305"/>
      <c r="PD219" s="265"/>
      <c r="PE219" s="192"/>
      <c r="PF219" s="192"/>
      <c r="PG219" s="192"/>
      <c r="PH219" s="192"/>
      <c r="PI219" s="294"/>
      <c r="PJ219" s="294"/>
      <c r="PK219" s="192"/>
      <c r="PL219" s="192"/>
      <c r="PM219" s="192"/>
      <c r="PN219" s="192"/>
      <c r="PO219" s="192"/>
      <c r="PP219" s="192"/>
      <c r="PQ219" s="192"/>
      <c r="PR219" s="192"/>
      <c r="PS219" s="192"/>
      <c r="PT219" s="192"/>
      <c r="PU219" s="192"/>
      <c r="PV219" s="300"/>
      <c r="QA219" s="193"/>
      <c r="QB219" s="192"/>
      <c r="QC219" s="192"/>
      <c r="QD219" s="192"/>
      <c r="QF219" s="193"/>
      <c r="QH219" s="193"/>
      <c r="QU219" s="192"/>
    </row>
    <row r="220" spans="1:463" s="22" customFormat="1" x14ac:dyDescent="0.3">
      <c r="A220" s="455"/>
      <c r="D220" s="192"/>
      <c r="E220" s="192"/>
      <c r="F220" s="192"/>
      <c r="G220" s="265"/>
      <c r="H220" s="192"/>
      <c r="I220" s="192"/>
      <c r="J220" s="192"/>
      <c r="K220" s="192"/>
      <c r="L220" s="192"/>
      <c r="M220" s="192"/>
      <c r="AD220" s="193"/>
      <c r="AE220" s="193"/>
      <c r="AF220" s="193"/>
      <c r="AG220" s="193"/>
      <c r="AH220" s="193"/>
      <c r="AI220" s="193"/>
      <c r="AJ220" s="193"/>
      <c r="AK220" s="193"/>
      <c r="AL220" s="193"/>
      <c r="AM220" s="193"/>
      <c r="AN220" s="194"/>
      <c r="AO220" s="193"/>
      <c r="AP220" s="193"/>
      <c r="AQ220" s="193"/>
      <c r="AR220" s="193"/>
      <c r="AS220" s="193"/>
      <c r="AT220" s="193"/>
      <c r="AU220" s="195"/>
      <c r="AV220" s="193"/>
      <c r="AW220" s="193"/>
      <c r="AX220" s="193"/>
      <c r="AY220" s="193"/>
      <c r="AZ220" s="194"/>
      <c r="BA220" s="196"/>
      <c r="BB220" s="193"/>
      <c r="BC220" s="193"/>
      <c r="BD220" s="195"/>
      <c r="BE220" s="195"/>
      <c r="BF220" s="193"/>
      <c r="BG220" s="195"/>
      <c r="BH220" s="195"/>
      <c r="BI220" s="193"/>
      <c r="BJ220" s="195"/>
      <c r="BK220" s="193"/>
      <c r="BL220" s="193"/>
      <c r="BM220" s="194"/>
      <c r="BN220" s="193"/>
      <c r="BO220" s="193"/>
      <c r="BP220" s="193"/>
      <c r="BQ220" s="193"/>
      <c r="BR220" s="193"/>
      <c r="BS220" s="193"/>
      <c r="BT220" s="193"/>
      <c r="BU220" s="193"/>
      <c r="BV220" s="193"/>
      <c r="BW220" s="193"/>
      <c r="BX220" s="194"/>
      <c r="BY220" s="193"/>
      <c r="BZ220" s="193"/>
      <c r="CA220" s="195"/>
      <c r="CB220" s="195"/>
      <c r="CC220" s="193"/>
      <c r="CD220" s="194"/>
      <c r="CE220" s="193"/>
      <c r="CF220" s="193"/>
      <c r="CG220" s="195"/>
      <c r="CH220" s="195"/>
      <c r="CI220" s="193"/>
      <c r="CJ220" s="194"/>
      <c r="CK220" s="194"/>
      <c r="CL220" s="194"/>
      <c r="CM220" s="194"/>
      <c r="CN220" s="194"/>
      <c r="CO220" s="197"/>
      <c r="CP220" s="194"/>
      <c r="CQ220" s="197"/>
      <c r="CR220" s="194"/>
      <c r="CS220" s="194"/>
      <c r="CT220" s="197"/>
      <c r="CU220" s="194"/>
      <c r="CV220" s="194"/>
      <c r="CW220" s="194"/>
      <c r="CX220" s="193"/>
      <c r="CY220" s="193"/>
      <c r="CZ220" s="193"/>
      <c r="DA220" s="193"/>
      <c r="DB220" s="193"/>
      <c r="DC220" s="194"/>
      <c r="DD220" s="193"/>
      <c r="DE220" s="193"/>
      <c r="DF220" s="193"/>
      <c r="DG220" s="193"/>
      <c r="DH220" s="193"/>
      <c r="DI220" s="194"/>
      <c r="DJ220" s="193"/>
      <c r="DK220" s="193"/>
      <c r="DL220" s="193"/>
      <c r="DM220" s="193"/>
      <c r="DN220" s="193"/>
      <c r="DO220" s="193"/>
      <c r="DP220" s="193"/>
      <c r="DQ220" s="193"/>
      <c r="DR220" s="193"/>
      <c r="DS220" s="193"/>
      <c r="DT220" s="194"/>
      <c r="DU220" s="193"/>
      <c r="DV220" s="193"/>
      <c r="DW220" s="193"/>
      <c r="DX220" s="193"/>
      <c r="DY220" s="193"/>
      <c r="DZ220" s="193"/>
      <c r="EA220" s="193"/>
      <c r="EB220" s="193"/>
      <c r="EC220" s="193"/>
      <c r="ED220" s="193"/>
      <c r="EE220" s="193"/>
      <c r="EF220" s="193"/>
      <c r="EG220" s="194"/>
      <c r="EH220" s="194"/>
      <c r="EI220" s="194"/>
      <c r="EJ220" s="194"/>
      <c r="EK220" s="194"/>
      <c r="EL220" s="194"/>
      <c r="EM220" s="194"/>
      <c r="EN220" s="194"/>
      <c r="EO220" s="194"/>
      <c r="EP220" s="194"/>
      <c r="EQ220" s="194"/>
      <c r="ER220" s="194"/>
      <c r="ES220" s="193"/>
      <c r="ET220" s="193"/>
      <c r="EU220" s="193"/>
      <c r="EV220" s="193"/>
      <c r="EW220" s="193"/>
      <c r="EX220" s="193"/>
      <c r="EY220" s="193"/>
      <c r="EZ220" s="193"/>
      <c r="FA220" s="193"/>
      <c r="FB220" s="193"/>
      <c r="FC220" s="194"/>
      <c r="FD220" s="193"/>
      <c r="FE220" s="193"/>
      <c r="FF220" s="193"/>
      <c r="FG220" s="193"/>
      <c r="FH220" s="193"/>
      <c r="FI220" s="194"/>
      <c r="FJ220" s="193"/>
      <c r="FK220" s="193"/>
      <c r="FL220" s="193"/>
      <c r="FM220" s="193"/>
      <c r="FN220" s="193"/>
      <c r="FO220" s="194"/>
      <c r="FP220" s="193"/>
      <c r="FQ220" s="193"/>
      <c r="FR220" s="193"/>
      <c r="FS220" s="193"/>
      <c r="FT220" s="193"/>
      <c r="FU220" s="194"/>
      <c r="FV220" s="193"/>
      <c r="FW220" s="193"/>
      <c r="FX220" s="193"/>
      <c r="FY220" s="193"/>
      <c r="FZ220" s="193"/>
      <c r="GA220" s="193"/>
      <c r="GB220" s="193"/>
      <c r="GC220" s="193"/>
      <c r="GD220" s="193"/>
      <c r="GE220" s="193"/>
      <c r="GF220" s="193"/>
      <c r="GG220" s="195"/>
      <c r="GH220" s="195"/>
      <c r="GI220" s="193"/>
      <c r="GJ220" s="195"/>
      <c r="GK220" s="195"/>
      <c r="GL220" s="193"/>
      <c r="GM220" s="194"/>
      <c r="GN220" s="194"/>
      <c r="GO220" s="194"/>
      <c r="GP220" s="194"/>
      <c r="GQ220" s="194"/>
      <c r="GR220" s="194"/>
      <c r="GS220" s="194"/>
      <c r="GT220" s="194"/>
      <c r="GU220" s="192"/>
      <c r="GV220" s="192"/>
      <c r="GW220" s="192"/>
      <c r="GX220" s="192"/>
      <c r="GY220" s="198"/>
      <c r="HE220" s="198"/>
      <c r="HK220" s="199"/>
      <c r="HR220" s="192"/>
      <c r="HS220" s="192"/>
      <c r="HT220" s="192"/>
      <c r="HU220" s="192"/>
      <c r="HV220" s="192"/>
      <c r="HW220" s="192"/>
      <c r="HX220" s="192"/>
      <c r="HY220" s="192"/>
      <c r="HZ220" s="192"/>
      <c r="IA220" s="192"/>
      <c r="IB220" s="192"/>
      <c r="IC220" s="192"/>
      <c r="ID220" s="192"/>
      <c r="IE220" s="192"/>
      <c r="IF220" s="192"/>
      <c r="IG220" s="192"/>
      <c r="IH220" s="192"/>
      <c r="II220" s="192"/>
      <c r="IJ220" s="192"/>
      <c r="IK220" s="192"/>
      <c r="IL220" s="192"/>
      <c r="IM220" s="192"/>
      <c r="IN220" s="192"/>
      <c r="IO220" s="192"/>
      <c r="IP220" s="192"/>
      <c r="IQ220" s="192"/>
      <c r="IR220" s="192"/>
      <c r="IS220" s="192"/>
      <c r="IT220" s="192"/>
      <c r="IU220" s="192"/>
      <c r="IV220" s="192"/>
      <c r="IW220" s="192"/>
      <c r="IX220" s="192"/>
      <c r="IY220" s="192"/>
      <c r="IZ220" s="192"/>
      <c r="JA220" s="192"/>
      <c r="JB220" s="192"/>
      <c r="JC220" s="192"/>
      <c r="JD220" s="192"/>
      <c r="JE220" s="192"/>
      <c r="JF220" s="192"/>
      <c r="JG220" s="192"/>
      <c r="JH220" s="192"/>
      <c r="JI220" s="192"/>
      <c r="JJ220" s="192"/>
      <c r="JK220" s="192"/>
      <c r="JL220" s="192"/>
      <c r="JM220" s="192"/>
      <c r="JN220" s="192"/>
      <c r="JO220" s="192"/>
      <c r="JP220" s="192"/>
      <c r="JQ220" s="192"/>
      <c r="JR220" s="192"/>
      <c r="JS220" s="192"/>
      <c r="JT220" s="192"/>
      <c r="JU220" s="192"/>
      <c r="JV220" s="192"/>
      <c r="JW220" s="192"/>
      <c r="JX220" s="192"/>
      <c r="JY220" s="192"/>
      <c r="JZ220" s="192"/>
      <c r="KA220" s="192"/>
      <c r="KB220" s="192"/>
      <c r="KC220" s="192"/>
      <c r="KD220" s="192"/>
      <c r="KE220" s="192"/>
      <c r="KF220" s="192"/>
      <c r="KG220" s="192"/>
      <c r="KH220" s="192"/>
      <c r="KI220" s="192"/>
      <c r="KJ220" s="192"/>
      <c r="KK220" s="192"/>
      <c r="KL220" s="192"/>
      <c r="KM220" s="192"/>
      <c r="KN220" s="192"/>
      <c r="KO220" s="192"/>
      <c r="KP220" s="192"/>
      <c r="KQ220" s="192"/>
      <c r="KR220" s="192"/>
      <c r="KS220" s="192"/>
      <c r="KT220" s="192"/>
      <c r="KU220" s="192"/>
      <c r="KV220" s="192"/>
      <c r="KW220" s="192"/>
      <c r="KX220" s="192"/>
      <c r="KY220" s="192"/>
      <c r="KZ220" s="192"/>
      <c r="LA220" s="192"/>
      <c r="LB220" s="192"/>
      <c r="LC220" s="192"/>
      <c r="LD220" s="192"/>
      <c r="LE220" s="192"/>
      <c r="LF220" s="192"/>
      <c r="LG220" s="192"/>
      <c r="LH220" s="192"/>
      <c r="LI220" s="192"/>
      <c r="LJ220" s="192"/>
      <c r="LK220" s="192"/>
      <c r="LL220" s="192"/>
      <c r="LM220" s="192"/>
      <c r="LN220" s="192"/>
      <c r="LO220" s="192"/>
      <c r="LP220" s="192"/>
      <c r="LQ220" s="192"/>
      <c r="LR220" s="192"/>
      <c r="LS220" s="192"/>
      <c r="LT220" s="192"/>
      <c r="LU220" s="192"/>
      <c r="LV220" s="192"/>
      <c r="LW220" s="192"/>
      <c r="LX220" s="192"/>
      <c r="LY220" s="192"/>
      <c r="LZ220" s="192"/>
      <c r="MA220" s="192"/>
      <c r="MB220" s="192"/>
      <c r="MC220" s="192"/>
      <c r="MD220" s="192"/>
      <c r="ME220" s="192"/>
      <c r="MF220" s="192"/>
      <c r="MG220" s="192"/>
      <c r="MH220" s="192"/>
      <c r="MI220" s="192"/>
      <c r="MJ220" s="192"/>
      <c r="MK220" s="192"/>
      <c r="ML220" s="192"/>
      <c r="MM220" s="192"/>
      <c r="MN220" s="192"/>
      <c r="MO220" s="192"/>
      <c r="MP220" s="191"/>
      <c r="MQ220" s="191"/>
      <c r="MR220" s="191"/>
      <c r="MS220" s="191"/>
      <c r="MT220" s="191"/>
      <c r="MU220" s="191"/>
      <c r="MV220" s="191"/>
      <c r="MW220" s="191"/>
      <c r="MX220" s="191"/>
      <c r="MY220" s="272"/>
      <c r="MZ220" s="191"/>
      <c r="NA220" s="191"/>
      <c r="NB220" s="200"/>
      <c r="NC220" s="200"/>
      <c r="ND220" s="200"/>
      <c r="NE220" s="200"/>
      <c r="NF220" s="201"/>
      <c r="NG220" s="201"/>
      <c r="NH220" s="201"/>
      <c r="NI220" s="201"/>
      <c r="NJ220" s="201"/>
      <c r="NK220" s="201"/>
      <c r="NL220" s="201"/>
      <c r="NM220" s="201"/>
      <c r="OD220" s="202"/>
      <c r="OE220" s="202"/>
      <c r="OF220" s="202"/>
      <c r="OG220" s="202"/>
      <c r="OH220" s="202"/>
      <c r="OI220" s="202"/>
      <c r="OJ220" s="196"/>
      <c r="OK220" s="194"/>
      <c r="OL220" s="193"/>
      <c r="OM220" s="328"/>
      <c r="ON220" s="194"/>
      <c r="OO220" s="192"/>
      <c r="OP220" s="289"/>
      <c r="OQ220" s="192"/>
      <c r="OR220" s="261"/>
      <c r="OS220" s="196"/>
      <c r="OT220" s="194"/>
      <c r="OU220" s="193"/>
      <c r="OV220" s="328"/>
      <c r="OW220" s="194"/>
      <c r="OX220" s="192"/>
      <c r="OY220" s="192"/>
      <c r="OZ220" s="192"/>
      <c r="PA220" s="261"/>
      <c r="PB220" s="192"/>
      <c r="PC220" s="305"/>
      <c r="PD220" s="265"/>
      <c r="PE220" s="192"/>
      <c r="PF220" s="192"/>
      <c r="PG220" s="192"/>
      <c r="PH220" s="192"/>
      <c r="PI220" s="294"/>
      <c r="PJ220" s="294"/>
      <c r="PK220" s="192"/>
      <c r="PL220" s="192"/>
      <c r="PM220" s="192"/>
      <c r="PN220" s="192"/>
      <c r="PO220" s="192"/>
      <c r="PP220" s="192"/>
      <c r="PQ220" s="192"/>
      <c r="PR220" s="192"/>
      <c r="PS220" s="192"/>
      <c r="PT220" s="192"/>
      <c r="PU220" s="192"/>
      <c r="PV220" s="300"/>
      <c r="QA220" s="193"/>
      <c r="QB220" s="192"/>
      <c r="QC220" s="192"/>
      <c r="QD220" s="192"/>
      <c r="QF220" s="193"/>
      <c r="QH220" s="193"/>
      <c r="QU220" s="192"/>
    </row>
    <row r="221" spans="1:463" s="22" customFormat="1" ht="14" x14ac:dyDescent="0.3">
      <c r="A221" s="456"/>
      <c r="G221" s="276"/>
      <c r="CN221" s="40"/>
      <c r="CO221" s="222"/>
      <c r="CQ221" s="222"/>
      <c r="CT221" s="222"/>
      <c r="GM221" s="40"/>
      <c r="GN221" s="40"/>
      <c r="GO221" s="40"/>
      <c r="GP221" s="40"/>
      <c r="GQ221" s="40"/>
      <c r="GR221" s="40"/>
      <c r="GS221" s="40"/>
      <c r="GT221" s="227"/>
      <c r="GY221" s="201"/>
      <c r="HE221" s="201"/>
      <c r="HK221" s="228"/>
      <c r="MP221" s="81"/>
      <c r="MQ221" s="81"/>
      <c r="MR221" s="81"/>
      <c r="MS221" s="81"/>
      <c r="MT221" s="81"/>
      <c r="MU221" s="81"/>
      <c r="MV221" s="81"/>
      <c r="MW221" s="81"/>
      <c r="MX221" s="81"/>
      <c r="MY221" s="269"/>
      <c r="MZ221" s="81"/>
      <c r="NA221" s="81"/>
      <c r="NB221" s="81"/>
      <c r="NC221" s="81"/>
      <c r="ND221" s="81"/>
      <c r="NE221" s="81"/>
      <c r="NF221" s="40"/>
      <c r="NG221" s="40"/>
      <c r="NH221" s="40"/>
      <c r="NI221" s="40"/>
      <c r="NJ221" s="40"/>
      <c r="NK221" s="40"/>
      <c r="NL221" s="40"/>
      <c r="NM221" s="40"/>
      <c r="OJ221" s="196"/>
      <c r="OK221" s="194"/>
      <c r="OL221" s="193"/>
      <c r="OM221" s="328"/>
      <c r="ON221" s="194"/>
      <c r="OO221" s="192"/>
      <c r="OP221" s="289"/>
      <c r="OQ221" s="192"/>
      <c r="OR221" s="261"/>
      <c r="OS221" s="196"/>
      <c r="OT221" s="194"/>
      <c r="OU221" s="193"/>
      <c r="OV221" s="328"/>
      <c r="OW221" s="194"/>
      <c r="OX221" s="192"/>
      <c r="OY221" s="192"/>
      <c r="OZ221" s="192"/>
      <c r="PA221" s="261"/>
      <c r="PB221" s="192"/>
      <c r="PC221" s="305"/>
      <c r="PD221" s="265"/>
      <c r="PE221" s="192"/>
      <c r="PF221" s="192"/>
      <c r="PG221" s="192"/>
      <c r="PH221" s="192"/>
      <c r="PI221" s="294"/>
      <c r="PJ221" s="294"/>
      <c r="PK221" s="192"/>
      <c r="PL221" s="192"/>
      <c r="PM221" s="192"/>
      <c r="PN221" s="192"/>
      <c r="PO221" s="192"/>
      <c r="PP221" s="192"/>
      <c r="PQ221" s="192"/>
      <c r="PR221" s="192"/>
      <c r="PS221" s="192"/>
      <c r="PT221" s="192"/>
      <c r="PU221" s="192"/>
      <c r="PV221" s="300"/>
      <c r="QA221" s="193"/>
      <c r="QB221" s="192"/>
      <c r="QC221" s="192"/>
      <c r="QD221" s="192"/>
      <c r="QF221" s="193"/>
      <c r="QH221" s="193"/>
      <c r="QU221" s="192"/>
    </row>
  </sheetData>
  <autoFilter ref="A11:QU11"/>
  <mergeCells count="148">
    <mergeCell ref="GN8:HK8"/>
    <mergeCell ref="HL8:HO9"/>
    <mergeCell ref="A6:FU6"/>
    <mergeCell ref="C8:C10"/>
    <mergeCell ref="D8:D10"/>
    <mergeCell ref="J8:AC8"/>
    <mergeCell ref="AD8:AN8"/>
    <mergeCell ref="AO8:AZ8"/>
    <mergeCell ref="BA8:BM8"/>
    <mergeCell ref="BN8:BX8"/>
    <mergeCell ref="BY8:CD8"/>
    <mergeCell ref="CE8:CJ8"/>
    <mergeCell ref="ES8:FC8"/>
    <mergeCell ref="FD8:FI8"/>
    <mergeCell ref="FJ8:FO8"/>
    <mergeCell ref="FP8:FU8"/>
    <mergeCell ref="A9:A10"/>
    <mergeCell ref="B9:B10"/>
    <mergeCell ref="J9:J10"/>
    <mergeCell ref="K9:K10"/>
    <mergeCell ref="L9:L10"/>
    <mergeCell ref="M9:M10"/>
    <mergeCell ref="CK8:CW8"/>
    <mergeCell ref="CX8:DC8"/>
    <mergeCell ref="DD8:DI8"/>
    <mergeCell ref="DJ8:DT8"/>
    <mergeCell ref="DU8:EG8"/>
    <mergeCell ref="EH8:ER8"/>
    <mergeCell ref="AM9:AM10"/>
    <mergeCell ref="AN9:AN10"/>
    <mergeCell ref="AO9:AO10"/>
    <mergeCell ref="AP9:AP10"/>
    <mergeCell ref="AQ9:AQ10"/>
    <mergeCell ref="AT9:AT10"/>
    <mergeCell ref="BI9:BI10"/>
    <mergeCell ref="BL9:BL10"/>
    <mergeCell ref="BM9:BM10"/>
    <mergeCell ref="BX9:BX10"/>
    <mergeCell ref="BY9:CC9"/>
    <mergeCell ref="CD9:CD10"/>
    <mergeCell ref="CE9:CI9"/>
    <mergeCell ref="CJ9:CJ10"/>
    <mergeCell ref="CX9:CX10"/>
    <mergeCell ref="BN9:BN10"/>
    <mergeCell ref="BO9:BO10"/>
    <mergeCell ref="BP9:BP10"/>
    <mergeCell ref="BS9:BS10"/>
    <mergeCell ref="BT9:BT10"/>
    <mergeCell ref="N9:AC9"/>
    <mergeCell ref="AD9:AD10"/>
    <mergeCell ref="AE9:AE10"/>
    <mergeCell ref="AF9:AF10"/>
    <mergeCell ref="AI9:AI10"/>
    <mergeCell ref="AJ9:AJ10"/>
    <mergeCell ref="BD9:BE9"/>
    <mergeCell ref="BF9:BF10"/>
    <mergeCell ref="BG9:BH9"/>
    <mergeCell ref="AV9:AV10"/>
    <mergeCell ref="AY9:AY10"/>
    <mergeCell ref="AZ9:AZ10"/>
    <mergeCell ref="BA9:BA10"/>
    <mergeCell ref="BB9:BB10"/>
    <mergeCell ref="BC9:BC10"/>
    <mergeCell ref="BW9:BW10"/>
    <mergeCell ref="DI9:DI10"/>
    <mergeCell ref="DJ9:DJ10"/>
    <mergeCell ref="DK9:DK10"/>
    <mergeCell ref="DL9:DL10"/>
    <mergeCell ref="DM9:DM10"/>
    <mergeCell ref="DP9:DP10"/>
    <mergeCell ref="CY9:CY10"/>
    <mergeCell ref="DB9:DB10"/>
    <mergeCell ref="DC9:DC10"/>
    <mergeCell ref="DD9:DD10"/>
    <mergeCell ref="DE9:DE10"/>
    <mergeCell ref="DH9:DH10"/>
    <mergeCell ref="EA9:EA10"/>
    <mergeCell ref="EB9:EB10"/>
    <mergeCell ref="EC9:EC10"/>
    <mergeCell ref="EF9:EF10"/>
    <mergeCell ref="EG9:EG10"/>
    <mergeCell ref="ES9:ES10"/>
    <mergeCell ref="DS9:DS10"/>
    <mergeCell ref="DT9:DT10"/>
    <mergeCell ref="DU9:DU10"/>
    <mergeCell ref="DV9:DV10"/>
    <mergeCell ref="DW9:DW10"/>
    <mergeCell ref="DZ9:DZ10"/>
    <mergeCell ref="FD9:FD10"/>
    <mergeCell ref="FE9:FE10"/>
    <mergeCell ref="FH9:FH10"/>
    <mergeCell ref="FI9:FI10"/>
    <mergeCell ref="FJ9:FJ10"/>
    <mergeCell ref="FK9:FK10"/>
    <mergeCell ref="ET9:ET10"/>
    <mergeCell ref="EU9:EU10"/>
    <mergeCell ref="EX9:EX10"/>
    <mergeCell ref="EY9:EY10"/>
    <mergeCell ref="FB9:FB10"/>
    <mergeCell ref="FC9:FC10"/>
    <mergeCell ref="PD9:PD10"/>
    <mergeCell ref="PE9:PT9"/>
    <mergeCell ref="G9:G10"/>
    <mergeCell ref="MT9:MW9"/>
    <mergeCell ref="MX9:NA9"/>
    <mergeCell ref="LR9:LY9"/>
    <mergeCell ref="LZ9:MG9"/>
    <mergeCell ref="MH9:MO9"/>
    <mergeCell ref="NN9:OC9"/>
    <mergeCell ref="NF9:NI9"/>
    <mergeCell ref="NB9:NE9"/>
    <mergeCell ref="MP9:MP10"/>
    <mergeCell ref="MQ9:MQ10"/>
    <mergeCell ref="MR9:MR10"/>
    <mergeCell ref="MS9:MS10"/>
    <mergeCell ref="JV9:KC9"/>
    <mergeCell ref="KD9:KK9"/>
    <mergeCell ref="KL9:KS9"/>
    <mergeCell ref="KT9:LA9"/>
    <mergeCell ref="LB9:LI9"/>
    <mergeCell ref="LJ9:LQ9"/>
    <mergeCell ref="HZ9:IG9"/>
    <mergeCell ref="IH9:IO9"/>
    <mergeCell ref="IP9:IW9"/>
    <mergeCell ref="E8:I8"/>
    <mergeCell ref="E9:E10"/>
    <mergeCell ref="H9:H10"/>
    <mergeCell ref="I9:I10"/>
    <mergeCell ref="F9:F10"/>
    <mergeCell ref="OJ9:OR9"/>
    <mergeCell ref="OS9:PA9"/>
    <mergeCell ref="PB9:PB10"/>
    <mergeCell ref="PC9:PC10"/>
    <mergeCell ref="IX9:JE9"/>
    <mergeCell ref="JF9:JM9"/>
    <mergeCell ref="JN9:JU9"/>
    <mergeCell ref="GZ9:HE9"/>
    <mergeCell ref="HF9:HK9"/>
    <mergeCell ref="HR9:HY9"/>
    <mergeCell ref="FN9:FN10"/>
    <mergeCell ref="FO9:FO10"/>
    <mergeCell ref="FP9:FP10"/>
    <mergeCell ref="FQ9:FQ10"/>
    <mergeCell ref="FT9:FT10"/>
    <mergeCell ref="FU9:FU10"/>
    <mergeCell ref="GL9:GM9"/>
    <mergeCell ref="GN9:GS9"/>
    <mergeCell ref="GT9:GY9"/>
  </mergeCells>
  <pageMargins left="0.51181102362204722" right="0.11811023622047245" top="0.35433070866141736" bottom="0.35433070866141736" header="0.31496062992125984" footer="0.31496062992125984"/>
  <pageSetup paperSize="9" scale="65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M257"/>
  <sheetViews>
    <sheetView workbookViewId="0">
      <selection activeCell="D263" sqref="D263"/>
    </sheetView>
  </sheetViews>
  <sheetFormatPr defaultRowHeight="14" x14ac:dyDescent="0.3"/>
  <cols>
    <col min="2" max="2" width="35.796875" customWidth="1"/>
    <col min="3" max="4" width="13" style="370" customWidth="1"/>
    <col min="5" max="5" width="12.09765625" style="370" customWidth="1"/>
    <col min="6" max="6" width="11.59765625" style="370" customWidth="1"/>
    <col min="7" max="7" width="35.796875" customWidth="1"/>
    <col min="9" max="9" width="21.59765625" customWidth="1"/>
  </cols>
  <sheetData>
    <row r="3" spans="1:13" x14ac:dyDescent="0.3">
      <c r="A3" s="376" t="s">
        <v>951</v>
      </c>
      <c r="B3" s="376" t="s">
        <v>22</v>
      </c>
      <c r="C3" s="377" t="s">
        <v>949</v>
      </c>
      <c r="D3" s="377" t="s">
        <v>12</v>
      </c>
      <c r="E3" s="372"/>
      <c r="F3" s="372"/>
      <c r="G3" s="376" t="s">
        <v>22</v>
      </c>
    </row>
    <row r="4" spans="1:13" x14ac:dyDescent="0.3">
      <c r="A4" s="375">
        <v>1</v>
      </c>
      <c r="B4" s="371" t="s">
        <v>931</v>
      </c>
      <c r="C4" s="437">
        <v>992.83</v>
      </c>
      <c r="D4" s="432"/>
      <c r="E4" s="372"/>
      <c r="F4" s="372"/>
      <c r="G4" s="371"/>
      <c r="I4" s="371" t="s">
        <v>931</v>
      </c>
      <c r="J4" s="437">
        <v>992.83</v>
      </c>
      <c r="K4" s="432"/>
      <c r="M4">
        <f>IF(I4=B4,0)</f>
        <v>0</v>
      </c>
    </row>
    <row r="5" spans="1:13" x14ac:dyDescent="0.3">
      <c r="A5" s="375">
        <f>A4+1</f>
        <v>2</v>
      </c>
      <c r="B5" s="371" t="s">
        <v>931</v>
      </c>
      <c r="C5" s="437">
        <v>992.83</v>
      </c>
      <c r="D5" s="432"/>
      <c r="E5" s="372">
        <f>C4+C5</f>
        <v>1985.66</v>
      </c>
      <c r="F5" s="372">
        <f>D4+D5</f>
        <v>0</v>
      </c>
      <c r="G5" s="371" t="s">
        <v>931</v>
      </c>
      <c r="I5" s="371" t="s">
        <v>931</v>
      </c>
      <c r="J5" s="437">
        <v>992.83</v>
      </c>
      <c r="K5" s="432"/>
      <c r="M5">
        <f t="shared" ref="M5:M68" si="0">IF(I5=B5,0)</f>
        <v>0</v>
      </c>
    </row>
    <row r="6" spans="1:13" x14ac:dyDescent="0.3">
      <c r="A6" s="375">
        <f t="shared" ref="A6:A69" si="1">A5+1</f>
        <v>3</v>
      </c>
      <c r="B6" s="371" t="s">
        <v>934</v>
      </c>
      <c r="C6" s="437">
        <v>596.6</v>
      </c>
      <c r="D6" s="432">
        <v>75.55</v>
      </c>
      <c r="E6" s="372"/>
      <c r="F6" s="372"/>
      <c r="G6" s="371"/>
      <c r="I6" s="371" t="s">
        <v>934</v>
      </c>
      <c r="J6" s="437">
        <v>596.6</v>
      </c>
      <c r="K6" s="432">
        <v>75.55</v>
      </c>
      <c r="M6">
        <f t="shared" si="0"/>
        <v>0</v>
      </c>
    </row>
    <row r="7" spans="1:13" x14ac:dyDescent="0.3">
      <c r="A7" s="375">
        <f t="shared" si="1"/>
        <v>4</v>
      </c>
      <c r="B7" s="371" t="s">
        <v>934</v>
      </c>
      <c r="C7" s="437">
        <v>992.83</v>
      </c>
      <c r="D7" s="432"/>
      <c r="E7" s="372"/>
      <c r="F7" s="372"/>
      <c r="G7" s="371"/>
      <c r="I7" s="371" t="s">
        <v>934</v>
      </c>
      <c r="J7" s="437">
        <v>992.83</v>
      </c>
      <c r="K7" s="432"/>
      <c r="M7">
        <f t="shared" si="0"/>
        <v>0</v>
      </c>
    </row>
    <row r="8" spans="1:13" x14ac:dyDescent="0.3">
      <c r="A8" s="375">
        <f t="shared" si="1"/>
        <v>5</v>
      </c>
      <c r="B8" s="371" t="s">
        <v>934</v>
      </c>
      <c r="C8" s="437">
        <v>992.83</v>
      </c>
      <c r="D8" s="432"/>
      <c r="E8" s="372"/>
      <c r="F8" s="372"/>
      <c r="G8" s="371"/>
      <c r="I8" s="371" t="s">
        <v>934</v>
      </c>
      <c r="J8" s="437">
        <v>992.83</v>
      </c>
      <c r="K8" s="432"/>
      <c r="M8">
        <f t="shared" si="0"/>
        <v>0</v>
      </c>
    </row>
    <row r="9" spans="1:13" x14ac:dyDescent="0.3">
      <c r="A9" s="375">
        <f t="shared" si="1"/>
        <v>6</v>
      </c>
      <c r="B9" s="371" t="s">
        <v>934</v>
      </c>
      <c r="C9" s="437">
        <v>965.44</v>
      </c>
      <c r="D9" s="432"/>
      <c r="E9" s="372">
        <f>C6+C7+C8+C9</f>
        <v>3547.7000000000003</v>
      </c>
      <c r="F9" s="372">
        <f>D6+D7+D8+D9</f>
        <v>75.55</v>
      </c>
      <c r="G9" s="371" t="s">
        <v>934</v>
      </c>
      <c r="I9" s="371" t="s">
        <v>934</v>
      </c>
      <c r="J9" s="437">
        <v>965.44</v>
      </c>
      <c r="K9" s="432"/>
      <c r="M9">
        <f t="shared" si="0"/>
        <v>0</v>
      </c>
    </row>
    <row r="10" spans="1:13" x14ac:dyDescent="0.3">
      <c r="A10" s="375">
        <f t="shared" si="1"/>
        <v>7</v>
      </c>
      <c r="B10" s="371" t="s">
        <v>932</v>
      </c>
      <c r="C10" s="437">
        <v>992.83</v>
      </c>
      <c r="D10" s="432"/>
      <c r="E10" s="372"/>
      <c r="F10" s="372"/>
      <c r="G10" s="371"/>
      <c r="I10" s="371" t="s">
        <v>932</v>
      </c>
      <c r="J10" s="437">
        <v>992.83</v>
      </c>
      <c r="K10" s="432"/>
      <c r="M10">
        <f t="shared" si="0"/>
        <v>0</v>
      </c>
    </row>
    <row r="11" spans="1:13" x14ac:dyDescent="0.3">
      <c r="A11" s="375">
        <f t="shared" si="1"/>
        <v>8</v>
      </c>
      <c r="B11" s="371" t="s">
        <v>932</v>
      </c>
      <c r="C11" s="437">
        <v>555.33000000000004</v>
      </c>
      <c r="D11" s="432">
        <v>75.55</v>
      </c>
      <c r="E11" s="372"/>
      <c r="F11" s="372"/>
      <c r="G11" s="371"/>
      <c r="I11" s="371" t="s">
        <v>932</v>
      </c>
      <c r="J11" s="437">
        <v>555.33000000000004</v>
      </c>
      <c r="K11" s="432">
        <v>75.55</v>
      </c>
      <c r="M11">
        <f t="shared" si="0"/>
        <v>0</v>
      </c>
    </row>
    <row r="12" spans="1:13" x14ac:dyDescent="0.3">
      <c r="A12" s="375">
        <f t="shared" si="1"/>
        <v>9</v>
      </c>
      <c r="B12" s="371" t="s">
        <v>932</v>
      </c>
      <c r="C12" s="437">
        <v>992.83</v>
      </c>
      <c r="D12" s="432"/>
      <c r="E12" s="372">
        <f>C10+C11+C12</f>
        <v>2540.9900000000002</v>
      </c>
      <c r="F12" s="372">
        <f>D10+D11+D12</f>
        <v>75.55</v>
      </c>
      <c r="G12" s="371" t="s">
        <v>932</v>
      </c>
      <c r="I12" s="371" t="s">
        <v>932</v>
      </c>
      <c r="J12" s="437">
        <v>992.83</v>
      </c>
      <c r="K12" s="432"/>
      <c r="M12">
        <f t="shared" si="0"/>
        <v>0</v>
      </c>
    </row>
    <row r="13" spans="1:13" x14ac:dyDescent="0.3">
      <c r="A13" s="375">
        <f t="shared" si="1"/>
        <v>10</v>
      </c>
      <c r="B13" s="371" t="s">
        <v>930</v>
      </c>
      <c r="C13" s="437">
        <v>876.89</v>
      </c>
      <c r="D13" s="432"/>
      <c r="E13" s="372"/>
      <c r="F13" s="372"/>
      <c r="G13" s="371"/>
      <c r="I13" s="371" t="s">
        <v>930</v>
      </c>
      <c r="J13" s="437">
        <v>876.89</v>
      </c>
      <c r="K13" s="432"/>
      <c r="M13">
        <f t="shared" si="0"/>
        <v>0</v>
      </c>
    </row>
    <row r="14" spans="1:13" x14ac:dyDescent="0.3">
      <c r="A14" s="375">
        <f t="shared" si="1"/>
        <v>11</v>
      </c>
      <c r="B14" s="371" t="s">
        <v>930</v>
      </c>
      <c r="C14" s="437">
        <v>904.66</v>
      </c>
      <c r="D14" s="432"/>
      <c r="E14" s="372"/>
      <c r="F14" s="372"/>
      <c r="G14" s="371"/>
      <c r="I14" s="371" t="s">
        <v>930</v>
      </c>
      <c r="J14" s="437">
        <v>904.66</v>
      </c>
      <c r="K14" s="432"/>
      <c r="M14">
        <f t="shared" si="0"/>
        <v>0</v>
      </c>
    </row>
    <row r="15" spans="1:13" x14ac:dyDescent="0.3">
      <c r="A15" s="375">
        <f t="shared" si="1"/>
        <v>12</v>
      </c>
      <c r="B15" s="371" t="s">
        <v>930</v>
      </c>
      <c r="C15" s="437">
        <v>615.36</v>
      </c>
      <c r="D15" s="432">
        <v>75.55</v>
      </c>
      <c r="E15" s="372"/>
      <c r="F15" s="372"/>
      <c r="G15" s="371"/>
      <c r="I15" s="371" t="s">
        <v>930</v>
      </c>
      <c r="J15" s="437">
        <v>615.36</v>
      </c>
      <c r="K15" s="432">
        <v>75.55</v>
      </c>
      <c r="M15">
        <f t="shared" si="0"/>
        <v>0</v>
      </c>
    </row>
    <row r="16" spans="1:13" x14ac:dyDescent="0.3">
      <c r="A16" s="375">
        <f t="shared" si="1"/>
        <v>13</v>
      </c>
      <c r="B16" s="371" t="s">
        <v>930</v>
      </c>
      <c r="C16" s="437">
        <v>992.83</v>
      </c>
      <c r="D16" s="432"/>
      <c r="E16" s="372"/>
      <c r="F16" s="372"/>
      <c r="G16" s="371"/>
      <c r="I16" s="371" t="s">
        <v>930</v>
      </c>
      <c r="J16" s="437">
        <v>992.83</v>
      </c>
      <c r="K16" s="432"/>
      <c r="M16">
        <f t="shared" si="0"/>
        <v>0</v>
      </c>
    </row>
    <row r="17" spans="1:13" x14ac:dyDescent="0.3">
      <c r="A17" s="375">
        <f t="shared" si="1"/>
        <v>14</v>
      </c>
      <c r="B17" s="371" t="s">
        <v>930</v>
      </c>
      <c r="C17" s="437">
        <v>965.44</v>
      </c>
      <c r="D17" s="432"/>
      <c r="E17" s="372">
        <f>C13+C14+C15+C16+C17</f>
        <v>4355.18</v>
      </c>
      <c r="F17" s="372">
        <f>D13+D14+D15+D16+D17</f>
        <v>75.55</v>
      </c>
      <c r="G17" s="371" t="s">
        <v>930</v>
      </c>
      <c r="I17" s="371" t="s">
        <v>930</v>
      </c>
      <c r="J17" s="437">
        <v>965.44</v>
      </c>
      <c r="K17" s="432"/>
      <c r="M17">
        <f t="shared" si="0"/>
        <v>0</v>
      </c>
    </row>
    <row r="18" spans="1:13" x14ac:dyDescent="0.3">
      <c r="A18" s="375">
        <f t="shared" si="1"/>
        <v>15</v>
      </c>
      <c r="B18" s="371" t="s">
        <v>929</v>
      </c>
      <c r="C18" s="437">
        <v>965.44</v>
      </c>
      <c r="D18" s="432"/>
      <c r="E18" s="372"/>
      <c r="F18" s="372"/>
      <c r="G18" s="371"/>
      <c r="I18" s="371" t="s">
        <v>929</v>
      </c>
      <c r="J18" s="437">
        <v>965.44</v>
      </c>
      <c r="K18" s="432"/>
      <c r="M18">
        <f t="shared" si="0"/>
        <v>0</v>
      </c>
    </row>
    <row r="19" spans="1:13" x14ac:dyDescent="0.3">
      <c r="A19" s="375">
        <f t="shared" si="1"/>
        <v>16</v>
      </c>
      <c r="B19" s="371" t="s">
        <v>929</v>
      </c>
      <c r="C19" s="437">
        <v>992.83</v>
      </c>
      <c r="D19" s="432"/>
      <c r="E19" s="372"/>
      <c r="F19" s="372"/>
      <c r="G19" s="371"/>
      <c r="I19" s="371" t="s">
        <v>929</v>
      </c>
      <c r="J19" s="437">
        <v>992.83</v>
      </c>
      <c r="K19" s="432"/>
      <c r="M19">
        <f t="shared" si="0"/>
        <v>0</v>
      </c>
    </row>
    <row r="20" spans="1:13" x14ac:dyDescent="0.3">
      <c r="A20" s="375">
        <f t="shared" si="1"/>
        <v>17</v>
      </c>
      <c r="B20" s="371" t="s">
        <v>929</v>
      </c>
      <c r="C20" s="437">
        <v>992.83</v>
      </c>
      <c r="D20" s="432"/>
      <c r="E20" s="372"/>
      <c r="F20" s="372"/>
      <c r="G20" s="371"/>
      <c r="I20" s="371" t="s">
        <v>929</v>
      </c>
      <c r="J20" s="437">
        <v>992.83</v>
      </c>
      <c r="K20" s="432"/>
      <c r="M20">
        <f t="shared" si="0"/>
        <v>0</v>
      </c>
    </row>
    <row r="21" spans="1:13" x14ac:dyDescent="0.3">
      <c r="A21" s="375">
        <f t="shared" si="1"/>
        <v>18</v>
      </c>
      <c r="B21" s="371" t="s">
        <v>929</v>
      </c>
      <c r="C21" s="437">
        <v>992.83</v>
      </c>
      <c r="D21" s="432"/>
      <c r="E21" s="372"/>
      <c r="F21" s="372"/>
      <c r="G21" s="371"/>
      <c r="I21" s="371" t="s">
        <v>929</v>
      </c>
      <c r="J21" s="437">
        <v>992.83</v>
      </c>
      <c r="K21" s="432"/>
      <c r="M21">
        <f t="shared" si="0"/>
        <v>0</v>
      </c>
    </row>
    <row r="22" spans="1:13" x14ac:dyDescent="0.3">
      <c r="A22" s="375">
        <f t="shared" si="1"/>
        <v>19</v>
      </c>
      <c r="B22" s="371" t="s">
        <v>929</v>
      </c>
      <c r="C22" s="437">
        <v>992.83</v>
      </c>
      <c r="D22" s="432"/>
      <c r="E22" s="372">
        <f>C18+C19+C20+C21+C22</f>
        <v>4936.76</v>
      </c>
      <c r="F22" s="372">
        <f>D18+D19+D20+D21+D22</f>
        <v>0</v>
      </c>
      <c r="G22" s="371" t="s">
        <v>929</v>
      </c>
      <c r="I22" s="371" t="s">
        <v>929</v>
      </c>
      <c r="J22" s="437">
        <v>992.83</v>
      </c>
      <c r="K22" s="432"/>
      <c r="M22">
        <f t="shared" si="0"/>
        <v>0</v>
      </c>
    </row>
    <row r="23" spans="1:13" x14ac:dyDescent="0.3">
      <c r="A23" s="375">
        <f t="shared" si="1"/>
        <v>20</v>
      </c>
      <c r="B23" s="371" t="s">
        <v>935</v>
      </c>
      <c r="C23" s="437">
        <v>992.83</v>
      </c>
      <c r="D23" s="432"/>
      <c r="E23" s="372"/>
      <c r="F23" s="372"/>
      <c r="G23" s="371"/>
      <c r="I23" s="371" t="s">
        <v>935</v>
      </c>
      <c r="J23" s="437">
        <v>992.83</v>
      </c>
      <c r="K23" s="432"/>
      <c r="M23">
        <f t="shared" si="0"/>
        <v>0</v>
      </c>
    </row>
    <row r="24" spans="1:13" x14ac:dyDescent="0.3">
      <c r="A24" s="375">
        <f t="shared" si="1"/>
        <v>21</v>
      </c>
      <c r="B24" s="371" t="s">
        <v>935</v>
      </c>
      <c r="C24" s="437">
        <v>965.44</v>
      </c>
      <c r="D24" s="432"/>
      <c r="E24" s="372">
        <f>C23+C24</f>
        <v>1958.27</v>
      </c>
      <c r="F24" s="372">
        <f>D23+D24</f>
        <v>0</v>
      </c>
      <c r="G24" s="371" t="s">
        <v>935</v>
      </c>
      <c r="I24" s="371" t="s">
        <v>935</v>
      </c>
      <c r="J24" s="437">
        <v>965.44</v>
      </c>
      <c r="K24" s="432"/>
      <c r="M24">
        <f t="shared" si="0"/>
        <v>0</v>
      </c>
    </row>
    <row r="25" spans="1:13" x14ac:dyDescent="0.3">
      <c r="A25" s="375">
        <f t="shared" si="1"/>
        <v>22</v>
      </c>
      <c r="B25" s="371" t="s">
        <v>920</v>
      </c>
      <c r="C25" s="437">
        <v>938.05</v>
      </c>
      <c r="D25" s="432">
        <v>75.55</v>
      </c>
      <c r="E25" s="372"/>
      <c r="F25" s="372"/>
      <c r="G25" s="371"/>
      <c r="I25" s="371" t="s">
        <v>920</v>
      </c>
      <c r="J25" s="437">
        <v>938.05</v>
      </c>
      <c r="K25" s="432">
        <v>75.55</v>
      </c>
      <c r="M25">
        <f t="shared" si="0"/>
        <v>0</v>
      </c>
    </row>
    <row r="26" spans="1:13" x14ac:dyDescent="0.3">
      <c r="A26" s="375">
        <f t="shared" si="1"/>
        <v>23</v>
      </c>
      <c r="B26" s="371" t="s">
        <v>920</v>
      </c>
      <c r="C26" s="437">
        <v>938.05</v>
      </c>
      <c r="D26" s="432">
        <v>75.55</v>
      </c>
      <c r="E26" s="372"/>
      <c r="F26" s="372"/>
      <c r="G26" s="371"/>
      <c r="I26" s="371" t="s">
        <v>920</v>
      </c>
      <c r="J26" s="437">
        <v>938.05</v>
      </c>
      <c r="K26" s="432">
        <v>75.55</v>
      </c>
      <c r="M26">
        <f t="shared" si="0"/>
        <v>0</v>
      </c>
    </row>
    <row r="27" spans="1:13" x14ac:dyDescent="0.3">
      <c r="A27" s="375">
        <f t="shared" si="1"/>
        <v>24</v>
      </c>
      <c r="B27" s="371" t="s">
        <v>920</v>
      </c>
      <c r="C27" s="437">
        <v>825.48</v>
      </c>
      <c r="D27" s="432">
        <v>75.55</v>
      </c>
      <c r="E27" s="372"/>
      <c r="F27" s="372"/>
      <c r="G27" s="371"/>
      <c r="I27" s="371" t="s">
        <v>920</v>
      </c>
      <c r="J27" s="437">
        <v>825.48</v>
      </c>
      <c r="K27" s="432">
        <v>75.55</v>
      </c>
      <c r="M27">
        <f t="shared" si="0"/>
        <v>0</v>
      </c>
    </row>
    <row r="28" spans="1:13" x14ac:dyDescent="0.3">
      <c r="A28" s="375">
        <f t="shared" si="1"/>
        <v>25</v>
      </c>
      <c r="B28" s="371" t="s">
        <v>920</v>
      </c>
      <c r="C28" s="437">
        <v>806.72</v>
      </c>
      <c r="D28" s="432">
        <v>75.55</v>
      </c>
      <c r="E28" s="372">
        <f>C25+C26+C27+C28</f>
        <v>3508.3</v>
      </c>
      <c r="F28" s="372">
        <f>D25+D26+D27+D28</f>
        <v>302.2</v>
      </c>
      <c r="G28" s="371" t="s">
        <v>920</v>
      </c>
      <c r="I28" s="371" t="s">
        <v>920</v>
      </c>
      <c r="J28" s="437">
        <v>806.72</v>
      </c>
      <c r="K28" s="432">
        <v>75.55</v>
      </c>
      <c r="M28">
        <f t="shared" si="0"/>
        <v>0</v>
      </c>
    </row>
    <row r="29" spans="1:13" x14ac:dyDescent="0.3">
      <c r="A29" s="375">
        <f t="shared" si="1"/>
        <v>26</v>
      </c>
      <c r="B29" s="371" t="s">
        <v>924</v>
      </c>
      <c r="C29" s="437">
        <v>806.72</v>
      </c>
      <c r="D29" s="432">
        <v>75.55</v>
      </c>
      <c r="E29" s="372"/>
      <c r="F29" s="372"/>
      <c r="G29" s="371"/>
      <c r="I29" s="371" t="s">
        <v>924</v>
      </c>
      <c r="J29" s="437">
        <v>806.72</v>
      </c>
      <c r="K29" s="432">
        <v>75.55</v>
      </c>
      <c r="M29">
        <f t="shared" si="0"/>
        <v>0</v>
      </c>
    </row>
    <row r="30" spans="1:13" x14ac:dyDescent="0.3">
      <c r="A30" s="375">
        <f t="shared" si="1"/>
        <v>27</v>
      </c>
      <c r="B30" s="371" t="s">
        <v>924</v>
      </c>
      <c r="C30" s="437">
        <v>1378.93</v>
      </c>
      <c r="D30" s="432"/>
      <c r="E30" s="372"/>
      <c r="F30" s="372"/>
      <c r="G30" s="371"/>
      <c r="I30" s="371" t="s">
        <v>924</v>
      </c>
      <c r="J30" s="437">
        <v>1378.93</v>
      </c>
      <c r="K30" s="432"/>
      <c r="M30">
        <f t="shared" si="0"/>
        <v>0</v>
      </c>
    </row>
    <row r="31" spans="1:13" x14ac:dyDescent="0.3">
      <c r="A31" s="375">
        <f t="shared" si="1"/>
        <v>28</v>
      </c>
      <c r="B31" s="371" t="s">
        <v>924</v>
      </c>
      <c r="C31" s="437">
        <v>1378.93</v>
      </c>
      <c r="D31" s="432"/>
      <c r="E31" s="372"/>
      <c r="F31" s="372"/>
      <c r="G31" s="371"/>
      <c r="I31" s="371" t="s">
        <v>924</v>
      </c>
      <c r="J31" s="437">
        <v>1378.93</v>
      </c>
      <c r="K31" s="432"/>
      <c r="M31">
        <f t="shared" si="0"/>
        <v>0</v>
      </c>
    </row>
    <row r="32" spans="1:13" x14ac:dyDescent="0.3">
      <c r="A32" s="375">
        <f t="shared" si="1"/>
        <v>29</v>
      </c>
      <c r="B32" s="371" t="s">
        <v>924</v>
      </c>
      <c r="C32" s="437">
        <v>825.48</v>
      </c>
      <c r="D32" s="432">
        <v>75.55</v>
      </c>
      <c r="E32" s="372">
        <f>C29+C30+C31+C32</f>
        <v>4390.0599999999995</v>
      </c>
      <c r="F32" s="372">
        <f>D29+D30+D31+D32</f>
        <v>151.1</v>
      </c>
      <c r="G32" s="371" t="s">
        <v>924</v>
      </c>
      <c r="I32" s="371" t="s">
        <v>924</v>
      </c>
      <c r="J32" s="437">
        <v>825.48</v>
      </c>
      <c r="K32" s="432">
        <v>75.55</v>
      </c>
      <c r="M32">
        <f t="shared" si="0"/>
        <v>0</v>
      </c>
    </row>
    <row r="33" spans="1:13" x14ac:dyDescent="0.3">
      <c r="A33" s="375">
        <f t="shared" si="1"/>
        <v>30</v>
      </c>
      <c r="B33" s="371" t="s">
        <v>918</v>
      </c>
      <c r="C33" s="437">
        <v>1378.93</v>
      </c>
      <c r="D33" s="432"/>
      <c r="E33" s="372"/>
      <c r="F33" s="372"/>
      <c r="G33" s="371"/>
      <c r="I33" s="371" t="s">
        <v>918</v>
      </c>
      <c r="J33" s="437">
        <v>1378.93</v>
      </c>
      <c r="K33" s="432"/>
      <c r="M33">
        <f t="shared" si="0"/>
        <v>0</v>
      </c>
    </row>
    <row r="34" spans="1:13" x14ac:dyDescent="0.3">
      <c r="A34" s="375">
        <f t="shared" si="1"/>
        <v>31</v>
      </c>
      <c r="B34" s="371" t="s">
        <v>918</v>
      </c>
      <c r="C34" s="437">
        <v>1378.93</v>
      </c>
      <c r="D34" s="432"/>
      <c r="E34" s="372">
        <f>C33+C34</f>
        <v>2757.86</v>
      </c>
      <c r="F34" s="372">
        <f>D33+D34</f>
        <v>0</v>
      </c>
      <c r="G34" s="371" t="s">
        <v>918</v>
      </c>
      <c r="I34" s="371" t="s">
        <v>918</v>
      </c>
      <c r="J34" s="437">
        <v>1378.93</v>
      </c>
      <c r="K34" s="432"/>
      <c r="M34">
        <f t="shared" si="0"/>
        <v>0</v>
      </c>
    </row>
    <row r="35" spans="1:13" x14ac:dyDescent="0.3">
      <c r="A35" s="375">
        <f t="shared" si="1"/>
        <v>32</v>
      </c>
      <c r="B35" s="371" t="s">
        <v>937</v>
      </c>
      <c r="C35" s="437">
        <v>992.83</v>
      </c>
      <c r="D35" s="432"/>
      <c r="E35" s="372"/>
      <c r="F35" s="372"/>
      <c r="G35" s="371"/>
      <c r="I35" s="371" t="s">
        <v>937</v>
      </c>
      <c r="J35" s="437">
        <v>992.83</v>
      </c>
      <c r="K35" s="432"/>
      <c r="M35">
        <f t="shared" si="0"/>
        <v>0</v>
      </c>
    </row>
    <row r="36" spans="1:13" x14ac:dyDescent="0.3">
      <c r="A36" s="375">
        <f t="shared" si="1"/>
        <v>33</v>
      </c>
      <c r="B36" s="371" t="s">
        <v>937</v>
      </c>
      <c r="C36" s="437">
        <v>992.83</v>
      </c>
      <c r="D36" s="432"/>
      <c r="E36" s="372">
        <f>C35+C36</f>
        <v>1985.66</v>
      </c>
      <c r="F36" s="372">
        <f>D35+D36</f>
        <v>0</v>
      </c>
      <c r="G36" s="371" t="s">
        <v>937</v>
      </c>
      <c r="I36" s="371" t="s">
        <v>937</v>
      </c>
      <c r="J36" s="437">
        <v>992.83</v>
      </c>
      <c r="K36" s="432"/>
      <c r="M36">
        <f t="shared" si="0"/>
        <v>0</v>
      </c>
    </row>
    <row r="37" spans="1:13" x14ac:dyDescent="0.3">
      <c r="A37" s="375">
        <f t="shared" si="1"/>
        <v>34</v>
      </c>
      <c r="B37" s="371" t="s">
        <v>941</v>
      </c>
      <c r="C37" s="437">
        <v>932.05</v>
      </c>
      <c r="D37" s="432"/>
      <c r="E37" s="372"/>
      <c r="F37" s="372"/>
      <c r="G37" s="371"/>
      <c r="I37" s="371" t="s">
        <v>941</v>
      </c>
      <c r="J37" s="437">
        <v>932.05</v>
      </c>
      <c r="K37" s="432"/>
      <c r="M37">
        <f t="shared" si="0"/>
        <v>0</v>
      </c>
    </row>
    <row r="38" spans="1:13" x14ac:dyDescent="0.3">
      <c r="A38" s="375">
        <f t="shared" si="1"/>
        <v>35</v>
      </c>
      <c r="B38" s="371" t="s">
        <v>941</v>
      </c>
      <c r="C38" s="437">
        <v>1020.6</v>
      </c>
      <c r="D38" s="432"/>
      <c r="E38" s="372">
        <f>C37+C38</f>
        <v>1952.65</v>
      </c>
      <c r="F38" s="372">
        <f>D37+D38</f>
        <v>0</v>
      </c>
      <c r="G38" s="371" t="s">
        <v>941</v>
      </c>
      <c r="I38" s="371" t="s">
        <v>941</v>
      </c>
      <c r="J38" s="437">
        <v>1020.6</v>
      </c>
      <c r="K38" s="432"/>
      <c r="M38">
        <f t="shared" si="0"/>
        <v>0</v>
      </c>
    </row>
    <row r="39" spans="1:13" x14ac:dyDescent="0.3">
      <c r="A39" s="375">
        <f t="shared" si="1"/>
        <v>36</v>
      </c>
      <c r="B39" s="371" t="s">
        <v>940</v>
      </c>
      <c r="C39" s="437">
        <v>827.36</v>
      </c>
      <c r="D39" s="432"/>
      <c r="E39" s="372"/>
      <c r="F39" s="372"/>
      <c r="G39" s="371"/>
      <c r="I39" s="371" t="s">
        <v>940</v>
      </c>
      <c r="J39" s="437">
        <v>827.36</v>
      </c>
      <c r="K39" s="432"/>
      <c r="M39">
        <f t="shared" si="0"/>
        <v>0</v>
      </c>
    </row>
    <row r="40" spans="1:13" x14ac:dyDescent="0.3">
      <c r="A40" s="375">
        <f t="shared" si="1"/>
        <v>37</v>
      </c>
      <c r="B40" s="371" t="s">
        <v>940</v>
      </c>
      <c r="C40" s="437">
        <v>827.36</v>
      </c>
      <c r="D40" s="432"/>
      <c r="E40" s="372"/>
      <c r="F40" s="372"/>
      <c r="G40" s="371"/>
      <c r="I40" s="371" t="s">
        <v>940</v>
      </c>
      <c r="J40" s="437">
        <v>827.36</v>
      </c>
      <c r="K40" s="432"/>
      <c r="M40">
        <f t="shared" si="0"/>
        <v>0</v>
      </c>
    </row>
    <row r="41" spans="1:13" x14ac:dyDescent="0.3">
      <c r="A41" s="375">
        <f t="shared" si="1"/>
        <v>38</v>
      </c>
      <c r="B41" s="371" t="s">
        <v>940</v>
      </c>
      <c r="C41" s="437">
        <v>827.36</v>
      </c>
      <c r="D41" s="432"/>
      <c r="E41" s="372"/>
      <c r="F41" s="372"/>
      <c r="G41" s="371"/>
      <c r="I41" s="371" t="s">
        <v>940</v>
      </c>
      <c r="J41" s="437">
        <v>827.36</v>
      </c>
      <c r="K41" s="432"/>
      <c r="M41">
        <f t="shared" si="0"/>
        <v>0</v>
      </c>
    </row>
    <row r="42" spans="1:13" x14ac:dyDescent="0.3">
      <c r="A42" s="375">
        <f t="shared" si="1"/>
        <v>39</v>
      </c>
      <c r="B42" s="371" t="s">
        <v>940</v>
      </c>
      <c r="C42" s="437">
        <v>827.36</v>
      </c>
      <c r="D42" s="432"/>
      <c r="E42" s="372">
        <f>C39+C40+C41+C42</f>
        <v>3309.44</v>
      </c>
      <c r="F42" s="372">
        <f>D39+D40+D41+D42</f>
        <v>0</v>
      </c>
      <c r="G42" s="371" t="s">
        <v>940</v>
      </c>
      <c r="I42" s="371" t="s">
        <v>940</v>
      </c>
      <c r="J42" s="437">
        <v>827.36</v>
      </c>
      <c r="K42" s="432"/>
      <c r="M42">
        <f t="shared" si="0"/>
        <v>0</v>
      </c>
    </row>
    <row r="43" spans="1:13" x14ac:dyDescent="0.3">
      <c r="A43" s="375">
        <f t="shared" si="1"/>
        <v>40</v>
      </c>
      <c r="B43" s="371" t="s">
        <v>909</v>
      </c>
      <c r="C43" s="437">
        <v>712.92</v>
      </c>
      <c r="D43" s="432">
        <v>75.55</v>
      </c>
      <c r="E43" s="372"/>
      <c r="F43" s="372"/>
      <c r="G43" s="371"/>
      <c r="I43" s="371" t="s">
        <v>909</v>
      </c>
      <c r="J43" s="437">
        <v>712.92</v>
      </c>
      <c r="K43" s="432">
        <v>75.55</v>
      </c>
      <c r="M43">
        <f t="shared" si="0"/>
        <v>0</v>
      </c>
    </row>
    <row r="44" spans="1:13" x14ac:dyDescent="0.3">
      <c r="A44" s="375">
        <f t="shared" si="1"/>
        <v>41</v>
      </c>
      <c r="B44" s="371" t="s">
        <v>909</v>
      </c>
      <c r="C44" s="437">
        <v>712.92</v>
      </c>
      <c r="D44" s="432">
        <v>75.55</v>
      </c>
      <c r="E44" s="372"/>
      <c r="F44" s="372"/>
      <c r="G44" s="371"/>
      <c r="I44" s="371" t="s">
        <v>909</v>
      </c>
      <c r="J44" s="437">
        <v>712.92</v>
      </c>
      <c r="K44" s="432">
        <v>75.55</v>
      </c>
      <c r="M44">
        <f t="shared" si="0"/>
        <v>0</v>
      </c>
    </row>
    <row r="45" spans="1:13" x14ac:dyDescent="0.3">
      <c r="A45" s="375">
        <f t="shared" si="1"/>
        <v>42</v>
      </c>
      <c r="B45" s="371" t="s">
        <v>909</v>
      </c>
      <c r="C45" s="437">
        <v>712.92</v>
      </c>
      <c r="D45" s="432">
        <v>75.55</v>
      </c>
      <c r="E45" s="372"/>
      <c r="F45" s="372"/>
      <c r="G45" s="371"/>
      <c r="I45" s="371" t="s">
        <v>909</v>
      </c>
      <c r="J45" s="437">
        <v>712.92</v>
      </c>
      <c r="K45" s="432">
        <v>75.55</v>
      </c>
      <c r="M45">
        <f t="shared" si="0"/>
        <v>0</v>
      </c>
    </row>
    <row r="46" spans="1:13" x14ac:dyDescent="0.3">
      <c r="A46" s="375">
        <f t="shared" si="1"/>
        <v>43</v>
      </c>
      <c r="B46" s="371" t="s">
        <v>909</v>
      </c>
      <c r="C46" s="437">
        <v>712.92</v>
      </c>
      <c r="D46" s="432">
        <v>75.55</v>
      </c>
      <c r="E46" s="372">
        <f>C43+C44+C45+C46</f>
        <v>2851.68</v>
      </c>
      <c r="F46" s="372">
        <f>D43+D44+D45+D46</f>
        <v>302.2</v>
      </c>
      <c r="G46" s="371" t="s">
        <v>909</v>
      </c>
      <c r="I46" s="371" t="s">
        <v>909</v>
      </c>
      <c r="J46" s="437">
        <v>712.92</v>
      </c>
      <c r="K46" s="432">
        <v>75.55</v>
      </c>
      <c r="M46">
        <f t="shared" si="0"/>
        <v>0</v>
      </c>
    </row>
    <row r="47" spans="1:13" x14ac:dyDescent="0.3">
      <c r="A47" s="375">
        <f t="shared" si="1"/>
        <v>44</v>
      </c>
      <c r="B47" s="371" t="s">
        <v>939</v>
      </c>
      <c r="C47" s="437">
        <v>1020.6</v>
      </c>
      <c r="D47" s="432"/>
      <c r="E47" s="372"/>
      <c r="F47" s="372"/>
      <c r="G47" s="371"/>
      <c r="I47" s="371" t="s">
        <v>939</v>
      </c>
      <c r="J47" s="437">
        <v>1020.6</v>
      </c>
      <c r="K47" s="432"/>
      <c r="M47">
        <f t="shared" si="0"/>
        <v>0</v>
      </c>
    </row>
    <row r="48" spans="1:13" x14ac:dyDescent="0.3">
      <c r="A48" s="375">
        <f t="shared" si="1"/>
        <v>45</v>
      </c>
      <c r="B48" s="371" t="s">
        <v>939</v>
      </c>
      <c r="C48" s="437">
        <v>1020.6</v>
      </c>
      <c r="D48" s="432"/>
      <c r="E48" s="372"/>
      <c r="F48" s="372"/>
      <c r="G48" s="371"/>
      <c r="I48" s="371" t="s">
        <v>939</v>
      </c>
      <c r="J48" s="437">
        <v>1020.6</v>
      </c>
      <c r="K48" s="432"/>
      <c r="M48">
        <f t="shared" si="0"/>
        <v>0</v>
      </c>
    </row>
    <row r="49" spans="1:13" x14ac:dyDescent="0.3">
      <c r="A49" s="375">
        <f t="shared" si="1"/>
        <v>46</v>
      </c>
      <c r="B49" s="371" t="s">
        <v>939</v>
      </c>
      <c r="C49" s="437">
        <v>1020.6</v>
      </c>
      <c r="D49" s="432"/>
      <c r="E49" s="372">
        <f>C47+C48+C49</f>
        <v>3061.8</v>
      </c>
      <c r="F49" s="372">
        <f>D47+D48+D49</f>
        <v>0</v>
      </c>
      <c r="G49" s="371" t="s">
        <v>939</v>
      </c>
      <c r="I49" s="371" t="s">
        <v>939</v>
      </c>
      <c r="J49" s="437">
        <v>1020.6</v>
      </c>
      <c r="K49" s="432"/>
      <c r="M49">
        <f t="shared" si="0"/>
        <v>0</v>
      </c>
    </row>
    <row r="50" spans="1:13" x14ac:dyDescent="0.3">
      <c r="A50" s="375">
        <f t="shared" si="1"/>
        <v>47</v>
      </c>
      <c r="B50" s="371" t="s">
        <v>948</v>
      </c>
      <c r="C50" s="437">
        <v>855.13</v>
      </c>
      <c r="D50" s="432"/>
      <c r="E50" s="372"/>
      <c r="F50" s="372"/>
      <c r="G50" s="371"/>
      <c r="I50" s="371" t="s">
        <v>948</v>
      </c>
      <c r="J50" s="437">
        <v>855.13</v>
      </c>
      <c r="K50" s="432"/>
      <c r="M50">
        <f t="shared" si="0"/>
        <v>0</v>
      </c>
    </row>
    <row r="51" spans="1:13" x14ac:dyDescent="0.3">
      <c r="A51" s="375">
        <f t="shared" si="1"/>
        <v>48</v>
      </c>
      <c r="B51" s="371" t="s">
        <v>948</v>
      </c>
      <c r="C51" s="437">
        <v>744.81</v>
      </c>
      <c r="D51" s="432"/>
      <c r="E51" s="372"/>
      <c r="F51" s="372"/>
      <c r="G51" s="371"/>
      <c r="I51" s="371" t="s">
        <v>948</v>
      </c>
      <c r="J51" s="437">
        <v>744.81</v>
      </c>
      <c r="K51" s="432"/>
      <c r="M51">
        <f t="shared" si="0"/>
        <v>0</v>
      </c>
    </row>
    <row r="52" spans="1:13" x14ac:dyDescent="0.3">
      <c r="A52" s="375">
        <f t="shared" si="1"/>
        <v>49</v>
      </c>
      <c r="B52" s="371" t="s">
        <v>948</v>
      </c>
      <c r="C52" s="437">
        <v>532.44000000000005</v>
      </c>
      <c r="D52" s="432">
        <v>75.55</v>
      </c>
      <c r="E52" s="372">
        <f>C50+C51+C52</f>
        <v>2132.38</v>
      </c>
      <c r="F52" s="372">
        <f>D50+D51+D52</f>
        <v>75.55</v>
      </c>
      <c r="G52" s="371" t="s">
        <v>948</v>
      </c>
      <c r="I52" s="371" t="s">
        <v>948</v>
      </c>
      <c r="J52" s="437">
        <v>532.44000000000005</v>
      </c>
      <c r="K52" s="432">
        <v>75.55</v>
      </c>
      <c r="M52">
        <f t="shared" si="0"/>
        <v>0</v>
      </c>
    </row>
    <row r="53" spans="1:13" x14ac:dyDescent="0.3">
      <c r="A53" s="375">
        <f t="shared" si="1"/>
        <v>50</v>
      </c>
      <c r="B53" s="371" t="s">
        <v>943</v>
      </c>
      <c r="C53" s="437">
        <v>827.36</v>
      </c>
      <c r="D53" s="432"/>
      <c r="E53" s="372"/>
      <c r="F53" s="372"/>
      <c r="G53" s="371"/>
      <c r="I53" s="371" t="s">
        <v>943</v>
      </c>
      <c r="J53" s="437">
        <v>827.36</v>
      </c>
      <c r="K53" s="432"/>
      <c r="M53">
        <f t="shared" si="0"/>
        <v>0</v>
      </c>
    </row>
    <row r="54" spans="1:13" x14ac:dyDescent="0.3">
      <c r="A54" s="375">
        <f t="shared" si="1"/>
        <v>51</v>
      </c>
      <c r="B54" s="371" t="s">
        <v>943</v>
      </c>
      <c r="C54" s="437">
        <v>827.36</v>
      </c>
      <c r="D54" s="432"/>
      <c r="E54" s="372">
        <f>C53+C54</f>
        <v>1654.72</v>
      </c>
      <c r="F54" s="372">
        <f>D53+D54</f>
        <v>0</v>
      </c>
      <c r="G54" s="371" t="s">
        <v>943</v>
      </c>
      <c r="I54" s="371" t="s">
        <v>943</v>
      </c>
      <c r="J54" s="437">
        <v>827.36</v>
      </c>
      <c r="K54" s="432"/>
      <c r="M54">
        <f t="shared" si="0"/>
        <v>0</v>
      </c>
    </row>
    <row r="55" spans="1:13" x14ac:dyDescent="0.3">
      <c r="A55" s="375">
        <f t="shared" si="1"/>
        <v>52</v>
      </c>
      <c r="B55" s="371" t="s">
        <v>946</v>
      </c>
      <c r="C55" s="437">
        <v>855.13</v>
      </c>
      <c r="D55" s="432"/>
      <c r="E55" s="372"/>
      <c r="F55" s="372"/>
      <c r="G55" s="371"/>
      <c r="I55" s="371" t="s">
        <v>946</v>
      </c>
      <c r="J55" s="437">
        <v>855.13</v>
      </c>
      <c r="K55" s="432"/>
      <c r="M55">
        <f t="shared" si="0"/>
        <v>0</v>
      </c>
    </row>
    <row r="56" spans="1:13" x14ac:dyDescent="0.3">
      <c r="A56" s="375">
        <f t="shared" si="1"/>
        <v>53</v>
      </c>
      <c r="B56" s="371" t="s">
        <v>946</v>
      </c>
      <c r="C56" s="437">
        <v>855.13</v>
      </c>
      <c r="D56" s="432"/>
      <c r="E56" s="372"/>
      <c r="F56" s="372"/>
      <c r="G56" s="371"/>
      <c r="I56" s="371" t="s">
        <v>946</v>
      </c>
      <c r="J56" s="437">
        <v>855.13</v>
      </c>
      <c r="K56" s="432"/>
      <c r="M56">
        <f t="shared" si="0"/>
        <v>0</v>
      </c>
    </row>
    <row r="57" spans="1:13" x14ac:dyDescent="0.3">
      <c r="A57" s="375">
        <f t="shared" si="1"/>
        <v>54</v>
      </c>
      <c r="B57" s="371" t="s">
        <v>946</v>
      </c>
      <c r="C57" s="437">
        <v>855.13</v>
      </c>
      <c r="D57" s="432"/>
      <c r="E57" s="372">
        <f>C55+C56+C57</f>
        <v>2565.39</v>
      </c>
      <c r="F57" s="372">
        <f>D55+D56+D57</f>
        <v>0</v>
      </c>
      <c r="G57" s="371" t="s">
        <v>946</v>
      </c>
      <c r="I57" s="371" t="s">
        <v>946</v>
      </c>
      <c r="J57" s="437">
        <v>855.13</v>
      </c>
      <c r="K57" s="432"/>
      <c r="M57">
        <f t="shared" si="0"/>
        <v>0</v>
      </c>
    </row>
    <row r="58" spans="1:13" x14ac:dyDescent="0.3">
      <c r="A58" s="375">
        <f t="shared" si="1"/>
        <v>55</v>
      </c>
      <c r="B58" s="371" t="s">
        <v>911</v>
      </c>
      <c r="C58" s="437">
        <v>1378.93</v>
      </c>
      <c r="D58" s="432"/>
      <c r="E58" s="372"/>
      <c r="F58" s="372"/>
      <c r="G58" s="371"/>
      <c r="I58" s="371" t="s">
        <v>911</v>
      </c>
      <c r="J58" s="437">
        <v>1378.93</v>
      </c>
      <c r="K58" s="432"/>
      <c r="M58">
        <f t="shared" si="0"/>
        <v>0</v>
      </c>
    </row>
    <row r="59" spans="1:13" x14ac:dyDescent="0.3">
      <c r="A59" s="375">
        <f t="shared" si="1"/>
        <v>56</v>
      </c>
      <c r="B59" s="371" t="s">
        <v>911</v>
      </c>
      <c r="C59" s="437">
        <v>712.92</v>
      </c>
      <c r="D59" s="432">
        <v>75.55</v>
      </c>
      <c r="E59" s="372"/>
      <c r="F59" s="372"/>
      <c r="G59" s="371"/>
      <c r="I59" s="371" t="s">
        <v>911</v>
      </c>
      <c r="J59" s="437">
        <v>712.92</v>
      </c>
      <c r="K59" s="432">
        <v>75.55</v>
      </c>
      <c r="M59">
        <f t="shared" si="0"/>
        <v>0</v>
      </c>
    </row>
    <row r="60" spans="1:13" x14ac:dyDescent="0.3">
      <c r="A60" s="375">
        <f t="shared" si="1"/>
        <v>57</v>
      </c>
      <c r="B60" s="371" t="s">
        <v>911</v>
      </c>
      <c r="C60" s="437">
        <v>712.92</v>
      </c>
      <c r="D60" s="432">
        <v>75.55</v>
      </c>
      <c r="E60" s="372"/>
      <c r="F60" s="372"/>
      <c r="G60" s="371"/>
      <c r="I60" s="371" t="s">
        <v>911</v>
      </c>
      <c r="J60" s="437">
        <v>712.92</v>
      </c>
      <c r="K60" s="432">
        <v>75.55</v>
      </c>
      <c r="M60">
        <f t="shared" si="0"/>
        <v>0</v>
      </c>
    </row>
    <row r="61" spans="1:13" x14ac:dyDescent="0.3">
      <c r="A61" s="375">
        <f t="shared" si="1"/>
        <v>58</v>
      </c>
      <c r="B61" s="371" t="s">
        <v>911</v>
      </c>
      <c r="C61" s="437">
        <v>938.05</v>
      </c>
      <c r="D61" s="432">
        <v>75.55</v>
      </c>
      <c r="E61" s="372"/>
      <c r="F61" s="372"/>
      <c r="G61" s="371"/>
      <c r="I61" s="371" t="s">
        <v>911</v>
      </c>
      <c r="J61" s="437">
        <v>938.05</v>
      </c>
      <c r="K61" s="432">
        <v>75.55</v>
      </c>
      <c r="M61">
        <f t="shared" si="0"/>
        <v>0</v>
      </c>
    </row>
    <row r="62" spans="1:13" x14ac:dyDescent="0.3">
      <c r="A62" s="375">
        <f t="shared" si="1"/>
        <v>59</v>
      </c>
      <c r="B62" s="371" t="s">
        <v>911</v>
      </c>
      <c r="C62" s="437">
        <v>1378.93</v>
      </c>
      <c r="D62" s="432"/>
      <c r="E62" s="372"/>
      <c r="F62" s="372"/>
      <c r="G62" s="371"/>
      <c r="I62" s="371" t="s">
        <v>911</v>
      </c>
      <c r="J62" s="437">
        <v>1378.93</v>
      </c>
      <c r="K62" s="432"/>
      <c r="M62">
        <f t="shared" si="0"/>
        <v>0</v>
      </c>
    </row>
    <row r="63" spans="1:13" x14ac:dyDescent="0.3">
      <c r="A63" s="375">
        <f t="shared" si="1"/>
        <v>60</v>
      </c>
      <c r="B63" s="371" t="s">
        <v>911</v>
      </c>
      <c r="C63" s="437">
        <v>825.48</v>
      </c>
      <c r="D63" s="432">
        <v>75.55</v>
      </c>
      <c r="E63" s="372">
        <f>C58+C59+C60+C61+C62+C63</f>
        <v>5947.23</v>
      </c>
      <c r="F63" s="372">
        <f>D58+D59+D60+D61+D62+D63</f>
        <v>302.2</v>
      </c>
      <c r="G63" s="371" t="s">
        <v>911</v>
      </c>
      <c r="I63" s="371" t="s">
        <v>911</v>
      </c>
      <c r="J63" s="437">
        <v>825.48</v>
      </c>
      <c r="K63" s="432">
        <v>75.55</v>
      </c>
      <c r="M63">
        <f t="shared" si="0"/>
        <v>0</v>
      </c>
    </row>
    <row r="64" spans="1:13" x14ac:dyDescent="0.3">
      <c r="A64" s="375">
        <f t="shared" si="1"/>
        <v>61</v>
      </c>
      <c r="B64" s="371" t="s">
        <v>916</v>
      </c>
      <c r="C64" s="437">
        <v>825.48</v>
      </c>
      <c r="D64" s="432">
        <v>75.55</v>
      </c>
      <c r="E64" s="372"/>
      <c r="F64" s="372"/>
      <c r="G64" s="371"/>
      <c r="I64" s="371" t="s">
        <v>916</v>
      </c>
      <c r="J64" s="437">
        <v>825.48</v>
      </c>
      <c r="K64" s="432">
        <v>75.55</v>
      </c>
      <c r="M64">
        <f t="shared" si="0"/>
        <v>0</v>
      </c>
    </row>
    <row r="65" spans="1:13" x14ac:dyDescent="0.3">
      <c r="A65" s="375">
        <f t="shared" si="1"/>
        <v>62</v>
      </c>
      <c r="B65" s="371" t="s">
        <v>916</v>
      </c>
      <c r="C65" s="437">
        <v>825.48</v>
      </c>
      <c r="D65" s="432">
        <v>75.55</v>
      </c>
      <c r="E65" s="372">
        <f>C64+C65</f>
        <v>1650.96</v>
      </c>
      <c r="F65" s="372">
        <f>D64+D65</f>
        <v>151.1</v>
      </c>
      <c r="G65" s="371" t="s">
        <v>916</v>
      </c>
      <c r="I65" s="371" t="s">
        <v>916</v>
      </c>
      <c r="J65" s="437">
        <v>825.48</v>
      </c>
      <c r="K65" s="432">
        <v>75.55</v>
      </c>
      <c r="M65">
        <f t="shared" si="0"/>
        <v>0</v>
      </c>
    </row>
    <row r="66" spans="1:13" x14ac:dyDescent="0.3">
      <c r="A66" s="375">
        <f t="shared" si="1"/>
        <v>63</v>
      </c>
      <c r="B66" s="371" t="s">
        <v>912</v>
      </c>
      <c r="C66" s="437">
        <v>712.92</v>
      </c>
      <c r="D66" s="432">
        <v>75.55</v>
      </c>
      <c r="E66" s="372"/>
      <c r="F66" s="372"/>
      <c r="G66" s="371"/>
      <c r="I66" s="371" t="s">
        <v>912</v>
      </c>
      <c r="J66" s="437">
        <v>712.92</v>
      </c>
      <c r="K66" s="432">
        <v>75.55</v>
      </c>
      <c r="M66">
        <f t="shared" si="0"/>
        <v>0</v>
      </c>
    </row>
    <row r="67" spans="1:13" x14ac:dyDescent="0.3">
      <c r="A67" s="375">
        <f t="shared" si="1"/>
        <v>64</v>
      </c>
      <c r="B67" s="371" t="s">
        <v>912</v>
      </c>
      <c r="C67" s="437">
        <v>712.92</v>
      </c>
      <c r="D67" s="432">
        <v>75.55</v>
      </c>
      <c r="E67" s="372">
        <f>C66+C67</f>
        <v>1425.84</v>
      </c>
      <c r="F67" s="372">
        <f>D66+D67</f>
        <v>151.1</v>
      </c>
      <c r="G67" s="371" t="s">
        <v>912</v>
      </c>
      <c r="I67" s="371" t="s">
        <v>912</v>
      </c>
      <c r="J67" s="437">
        <v>712.92</v>
      </c>
      <c r="K67" s="432">
        <v>75.55</v>
      </c>
      <c r="M67">
        <f t="shared" si="0"/>
        <v>0</v>
      </c>
    </row>
    <row r="68" spans="1:13" x14ac:dyDescent="0.3">
      <c r="A68" s="375">
        <f t="shared" si="1"/>
        <v>65</v>
      </c>
      <c r="B68" s="371" t="s">
        <v>938</v>
      </c>
      <c r="C68" s="437">
        <v>992.83</v>
      </c>
      <c r="D68" s="432"/>
      <c r="E68" s="372"/>
      <c r="F68" s="372"/>
      <c r="G68" s="371"/>
      <c r="I68" s="371" t="s">
        <v>938</v>
      </c>
      <c r="J68" s="437">
        <v>992.83</v>
      </c>
      <c r="K68" s="432"/>
      <c r="M68">
        <f t="shared" si="0"/>
        <v>0</v>
      </c>
    </row>
    <row r="69" spans="1:13" x14ac:dyDescent="0.3">
      <c r="A69" s="375">
        <f t="shared" si="1"/>
        <v>66</v>
      </c>
      <c r="B69" s="371" t="s">
        <v>938</v>
      </c>
      <c r="C69" s="437">
        <v>992.83</v>
      </c>
      <c r="D69" s="432"/>
      <c r="E69" s="372">
        <f>C68+C69</f>
        <v>1985.66</v>
      </c>
      <c r="F69" s="372">
        <f>D68+D69</f>
        <v>0</v>
      </c>
      <c r="G69" s="371" t="s">
        <v>938</v>
      </c>
      <c r="I69" s="371" t="s">
        <v>938</v>
      </c>
      <c r="J69" s="437">
        <v>992.83</v>
      </c>
      <c r="K69" s="432"/>
      <c r="M69">
        <f t="shared" ref="M69:M132" si="2">IF(I69=B69,0)</f>
        <v>0</v>
      </c>
    </row>
    <row r="70" spans="1:13" x14ac:dyDescent="0.3">
      <c r="A70" s="375">
        <f t="shared" ref="A70:A133" si="3">A69+1</f>
        <v>67</v>
      </c>
      <c r="B70" s="371" t="s">
        <v>913</v>
      </c>
      <c r="C70" s="437">
        <v>855.13</v>
      </c>
      <c r="D70" s="432"/>
      <c r="E70" s="372"/>
      <c r="F70" s="372"/>
      <c r="G70" s="371"/>
      <c r="I70" s="371" t="s">
        <v>913</v>
      </c>
      <c r="J70" s="437">
        <v>855.13</v>
      </c>
      <c r="K70" s="432"/>
      <c r="M70">
        <f t="shared" si="2"/>
        <v>0</v>
      </c>
    </row>
    <row r="71" spans="1:13" x14ac:dyDescent="0.3">
      <c r="A71" s="375">
        <f t="shared" si="3"/>
        <v>68</v>
      </c>
      <c r="B71" s="371" t="s">
        <v>913</v>
      </c>
      <c r="C71" s="437">
        <v>855.13</v>
      </c>
      <c r="D71" s="432"/>
      <c r="E71" s="372">
        <f>C70+C71</f>
        <v>1710.26</v>
      </c>
      <c r="F71" s="372">
        <f>D70+D71</f>
        <v>0</v>
      </c>
      <c r="G71" s="371" t="s">
        <v>913</v>
      </c>
      <c r="I71" s="371" t="s">
        <v>913</v>
      </c>
      <c r="J71" s="437">
        <v>855.13</v>
      </c>
      <c r="K71" s="432"/>
      <c r="M71">
        <f t="shared" si="2"/>
        <v>0</v>
      </c>
    </row>
    <row r="72" spans="1:13" x14ac:dyDescent="0.3">
      <c r="A72" s="375">
        <f t="shared" si="3"/>
        <v>69</v>
      </c>
      <c r="B72" s="371" t="s">
        <v>923</v>
      </c>
      <c r="C72" s="437">
        <v>694.16</v>
      </c>
      <c r="D72" s="432">
        <v>75.55</v>
      </c>
      <c r="E72" s="372"/>
      <c r="F72" s="372"/>
      <c r="G72" s="371"/>
      <c r="I72" s="371" t="s">
        <v>923</v>
      </c>
      <c r="J72" s="437">
        <v>694.16</v>
      </c>
      <c r="K72" s="432">
        <v>75.55</v>
      </c>
      <c r="M72">
        <f t="shared" si="2"/>
        <v>0</v>
      </c>
    </row>
    <row r="73" spans="1:13" x14ac:dyDescent="0.3">
      <c r="A73" s="375">
        <f t="shared" si="3"/>
        <v>70</v>
      </c>
      <c r="B73" s="371" t="s">
        <v>923</v>
      </c>
      <c r="C73" s="437">
        <v>694.16</v>
      </c>
      <c r="D73" s="432">
        <v>75.55</v>
      </c>
      <c r="E73" s="372"/>
      <c r="F73" s="372"/>
      <c r="G73" s="371"/>
      <c r="I73" s="371" t="s">
        <v>923</v>
      </c>
      <c r="J73" s="437">
        <v>694.16</v>
      </c>
      <c r="K73" s="432">
        <v>75.55</v>
      </c>
      <c r="M73">
        <f t="shared" si="2"/>
        <v>0</v>
      </c>
    </row>
    <row r="74" spans="1:13" x14ac:dyDescent="0.3">
      <c r="A74" s="375">
        <f t="shared" si="3"/>
        <v>71</v>
      </c>
      <c r="B74" s="371" t="s">
        <v>923</v>
      </c>
      <c r="C74" s="437">
        <v>694.16</v>
      </c>
      <c r="D74" s="432">
        <v>75.55</v>
      </c>
      <c r="E74" s="372"/>
      <c r="F74" s="372"/>
      <c r="G74" s="371"/>
      <c r="I74" s="371" t="s">
        <v>923</v>
      </c>
      <c r="J74" s="437">
        <v>694.16</v>
      </c>
      <c r="K74" s="432">
        <v>75.55</v>
      </c>
      <c r="M74">
        <f t="shared" si="2"/>
        <v>0</v>
      </c>
    </row>
    <row r="75" spans="1:13" x14ac:dyDescent="0.3">
      <c r="A75" s="375">
        <f t="shared" si="3"/>
        <v>72</v>
      </c>
      <c r="B75" s="371" t="s">
        <v>923</v>
      </c>
      <c r="C75" s="437">
        <v>806.72</v>
      </c>
      <c r="D75" s="432">
        <v>75.55</v>
      </c>
      <c r="E75" s="372">
        <f>C72+C73+C74+C75</f>
        <v>2889.2</v>
      </c>
      <c r="F75" s="372">
        <f>D72+D73+D74+D75</f>
        <v>302.2</v>
      </c>
      <c r="G75" s="371" t="s">
        <v>923</v>
      </c>
      <c r="I75" s="371" t="s">
        <v>923</v>
      </c>
      <c r="J75" s="437">
        <v>806.72</v>
      </c>
      <c r="K75" s="432">
        <v>75.55</v>
      </c>
      <c r="M75">
        <f t="shared" si="2"/>
        <v>0</v>
      </c>
    </row>
    <row r="76" spans="1:13" x14ac:dyDescent="0.3">
      <c r="A76" s="375">
        <f t="shared" si="3"/>
        <v>73</v>
      </c>
      <c r="B76" s="371" t="s">
        <v>922</v>
      </c>
      <c r="C76" s="437">
        <v>1378.93</v>
      </c>
      <c r="D76" s="432"/>
      <c r="E76" s="372"/>
      <c r="F76" s="372"/>
      <c r="G76" s="371"/>
      <c r="I76" s="371" t="s">
        <v>922</v>
      </c>
      <c r="J76" s="437">
        <v>1378.93</v>
      </c>
      <c r="K76" s="432"/>
      <c r="M76">
        <f t="shared" si="2"/>
        <v>0</v>
      </c>
    </row>
    <row r="77" spans="1:13" x14ac:dyDescent="0.3">
      <c r="A77" s="375">
        <f t="shared" si="3"/>
        <v>74</v>
      </c>
      <c r="B77" s="371" t="s">
        <v>922</v>
      </c>
      <c r="C77" s="437">
        <v>1351.54</v>
      </c>
      <c r="D77" s="432"/>
      <c r="E77" s="372"/>
      <c r="F77" s="372"/>
      <c r="G77" s="371"/>
      <c r="I77" s="371" t="s">
        <v>922</v>
      </c>
      <c r="J77" s="437">
        <v>1351.54</v>
      </c>
      <c r="K77" s="432"/>
      <c r="M77">
        <f t="shared" si="2"/>
        <v>0</v>
      </c>
    </row>
    <row r="78" spans="1:13" x14ac:dyDescent="0.3">
      <c r="A78" s="375">
        <f t="shared" si="3"/>
        <v>75</v>
      </c>
      <c r="B78" s="371" t="s">
        <v>922</v>
      </c>
      <c r="C78" s="437">
        <v>806.72</v>
      </c>
      <c r="D78" s="432">
        <v>75.55</v>
      </c>
      <c r="E78" s="372"/>
      <c r="F78" s="372"/>
      <c r="G78" s="371"/>
      <c r="I78" s="371" t="s">
        <v>922</v>
      </c>
      <c r="J78" s="437">
        <v>806.72</v>
      </c>
      <c r="K78" s="432">
        <v>75.55</v>
      </c>
      <c r="M78">
        <f t="shared" si="2"/>
        <v>0</v>
      </c>
    </row>
    <row r="79" spans="1:13" x14ac:dyDescent="0.3">
      <c r="A79" s="375">
        <f t="shared" si="3"/>
        <v>76</v>
      </c>
      <c r="B79" s="371" t="s">
        <v>922</v>
      </c>
      <c r="C79" s="437">
        <v>806.72</v>
      </c>
      <c r="D79" s="432">
        <v>75.55</v>
      </c>
      <c r="E79" s="372">
        <f>C76+C77+C78+C79</f>
        <v>4343.9100000000008</v>
      </c>
      <c r="F79" s="372">
        <f>D76+D77+D78+D79</f>
        <v>151.1</v>
      </c>
      <c r="G79" s="371" t="s">
        <v>922</v>
      </c>
      <c r="I79" s="371" t="s">
        <v>922</v>
      </c>
      <c r="J79" s="437">
        <v>806.72</v>
      </c>
      <c r="K79" s="432">
        <v>75.55</v>
      </c>
      <c r="M79">
        <f t="shared" si="2"/>
        <v>0</v>
      </c>
    </row>
    <row r="80" spans="1:13" x14ac:dyDescent="0.3">
      <c r="A80" s="375">
        <f t="shared" si="3"/>
        <v>77</v>
      </c>
      <c r="B80" s="371" t="s">
        <v>925</v>
      </c>
      <c r="C80" s="437">
        <v>694.16</v>
      </c>
      <c r="D80" s="432">
        <v>75.55</v>
      </c>
      <c r="E80" s="372"/>
      <c r="F80" s="372"/>
      <c r="G80" s="371"/>
      <c r="I80" s="371" t="s">
        <v>925</v>
      </c>
      <c r="J80" s="437">
        <v>694.16</v>
      </c>
      <c r="K80" s="432">
        <v>75.55</v>
      </c>
      <c r="M80">
        <f t="shared" si="2"/>
        <v>0</v>
      </c>
    </row>
    <row r="81" spans="1:13" x14ac:dyDescent="0.3">
      <c r="A81" s="375">
        <f t="shared" si="3"/>
        <v>78</v>
      </c>
      <c r="B81" s="371" t="s">
        <v>925</v>
      </c>
      <c r="C81" s="437">
        <v>1351.54</v>
      </c>
      <c r="D81" s="432"/>
      <c r="E81" s="372"/>
      <c r="F81" s="372"/>
      <c r="G81" s="371"/>
      <c r="I81" s="371" t="s">
        <v>925</v>
      </c>
      <c r="J81" s="437">
        <v>1351.54</v>
      </c>
      <c r="K81" s="432"/>
      <c r="M81">
        <f t="shared" si="2"/>
        <v>0</v>
      </c>
    </row>
    <row r="82" spans="1:13" x14ac:dyDescent="0.3">
      <c r="A82" s="375">
        <f t="shared" si="3"/>
        <v>79</v>
      </c>
      <c r="B82" s="371" t="s">
        <v>925</v>
      </c>
      <c r="C82" s="437">
        <v>1351.54</v>
      </c>
      <c r="D82" s="432"/>
      <c r="E82" s="372">
        <f>C80+C81+C82</f>
        <v>3397.24</v>
      </c>
      <c r="F82" s="372">
        <f>D80+D81+D82</f>
        <v>75.55</v>
      </c>
      <c r="G82" s="371" t="s">
        <v>925</v>
      </c>
      <c r="I82" s="371" t="s">
        <v>925</v>
      </c>
      <c r="J82" s="437">
        <v>1351.54</v>
      </c>
      <c r="K82" s="432"/>
      <c r="M82">
        <f t="shared" si="2"/>
        <v>0</v>
      </c>
    </row>
    <row r="83" spans="1:13" x14ac:dyDescent="0.3">
      <c r="A83" s="375">
        <f t="shared" si="3"/>
        <v>80</v>
      </c>
      <c r="B83" s="371" t="s">
        <v>926</v>
      </c>
      <c r="C83" s="437">
        <v>1351.54</v>
      </c>
      <c r="D83" s="432"/>
      <c r="E83" s="372"/>
      <c r="F83" s="372"/>
      <c r="G83" s="371"/>
      <c r="I83" s="371" t="s">
        <v>926</v>
      </c>
      <c r="J83" s="437">
        <v>1351.54</v>
      </c>
      <c r="K83" s="432"/>
      <c r="M83">
        <f t="shared" si="2"/>
        <v>0</v>
      </c>
    </row>
    <row r="84" spans="1:13" x14ac:dyDescent="0.3">
      <c r="A84" s="375">
        <f t="shared" si="3"/>
        <v>81</v>
      </c>
      <c r="B84" s="371" t="s">
        <v>926</v>
      </c>
      <c r="C84" s="437">
        <v>825.48</v>
      </c>
      <c r="D84" s="432">
        <v>75.55</v>
      </c>
      <c r="E84" s="372"/>
      <c r="F84" s="372"/>
      <c r="G84" s="371"/>
      <c r="I84" s="371" t="s">
        <v>926</v>
      </c>
      <c r="J84" s="437">
        <v>825.48</v>
      </c>
      <c r="K84" s="432">
        <v>75.55</v>
      </c>
      <c r="M84">
        <f t="shared" si="2"/>
        <v>0</v>
      </c>
    </row>
    <row r="85" spans="1:13" ht="14.55" customHeight="1" x14ac:dyDescent="0.3">
      <c r="A85" s="375">
        <f t="shared" si="3"/>
        <v>82</v>
      </c>
      <c r="B85" s="371" t="s">
        <v>926</v>
      </c>
      <c r="C85" s="437">
        <v>1378.93</v>
      </c>
      <c r="D85" s="432"/>
      <c r="E85" s="372">
        <f>C83+C84+C85</f>
        <v>3555.95</v>
      </c>
      <c r="F85" s="372">
        <f>D83+D84+D85</f>
        <v>75.55</v>
      </c>
      <c r="G85" s="371" t="s">
        <v>926</v>
      </c>
      <c r="I85" s="371" t="s">
        <v>926</v>
      </c>
      <c r="J85" s="437">
        <v>1378.93</v>
      </c>
      <c r="K85" s="432"/>
      <c r="M85">
        <f t="shared" si="2"/>
        <v>0</v>
      </c>
    </row>
    <row r="86" spans="1:13" x14ac:dyDescent="0.3">
      <c r="A86" s="375">
        <f t="shared" si="3"/>
        <v>83</v>
      </c>
      <c r="B86" s="371" t="s">
        <v>933</v>
      </c>
      <c r="C86" s="437">
        <v>992.83</v>
      </c>
      <c r="D86" s="432"/>
      <c r="E86" s="372"/>
      <c r="F86" s="372"/>
      <c r="G86" s="371"/>
      <c r="I86" s="371" t="s">
        <v>933</v>
      </c>
      <c r="J86" s="437">
        <v>992.83</v>
      </c>
      <c r="K86" s="432"/>
      <c r="M86">
        <f t="shared" si="2"/>
        <v>0</v>
      </c>
    </row>
    <row r="87" spans="1:13" x14ac:dyDescent="0.3">
      <c r="A87" s="375">
        <f t="shared" si="3"/>
        <v>84</v>
      </c>
      <c r="B87" s="371" t="s">
        <v>933</v>
      </c>
      <c r="C87" s="437">
        <v>992.83</v>
      </c>
      <c r="D87" s="432"/>
      <c r="E87" s="372"/>
      <c r="F87" s="372"/>
      <c r="G87" s="371"/>
      <c r="I87" s="371" t="s">
        <v>933</v>
      </c>
      <c r="J87" s="437">
        <v>992.83</v>
      </c>
      <c r="K87" s="432"/>
      <c r="M87">
        <f t="shared" si="2"/>
        <v>0</v>
      </c>
    </row>
    <row r="88" spans="1:13" x14ac:dyDescent="0.3">
      <c r="A88" s="375">
        <f t="shared" si="3"/>
        <v>85</v>
      </c>
      <c r="B88" s="371" t="s">
        <v>933</v>
      </c>
      <c r="C88" s="437">
        <v>965.44</v>
      </c>
      <c r="D88" s="432"/>
      <c r="E88" s="372">
        <f>C86+C87+C88</f>
        <v>2951.1000000000004</v>
      </c>
      <c r="F88" s="372">
        <f>D86+D87+D88</f>
        <v>0</v>
      </c>
      <c r="G88" s="371" t="s">
        <v>933</v>
      </c>
      <c r="I88" s="371" t="s">
        <v>933</v>
      </c>
      <c r="J88" s="437">
        <v>965.44</v>
      </c>
      <c r="K88" s="432"/>
      <c r="M88">
        <f t="shared" si="2"/>
        <v>0</v>
      </c>
    </row>
    <row r="89" spans="1:13" x14ac:dyDescent="0.3">
      <c r="A89" s="375">
        <f t="shared" si="3"/>
        <v>86</v>
      </c>
      <c r="B89" s="371" t="s">
        <v>950</v>
      </c>
      <c r="C89" s="437">
        <v>712.92</v>
      </c>
      <c r="D89" s="432">
        <v>75.55</v>
      </c>
      <c r="E89" s="372"/>
      <c r="F89" s="372"/>
      <c r="G89" s="371"/>
      <c r="I89" s="371" t="s">
        <v>950</v>
      </c>
      <c r="J89" s="437">
        <v>712.92</v>
      </c>
      <c r="K89" s="432">
        <v>75.55</v>
      </c>
      <c r="M89">
        <f t="shared" si="2"/>
        <v>0</v>
      </c>
    </row>
    <row r="90" spans="1:13" x14ac:dyDescent="0.3">
      <c r="A90" s="375">
        <f t="shared" si="3"/>
        <v>87</v>
      </c>
      <c r="B90" s="371" t="s">
        <v>950</v>
      </c>
      <c r="C90" s="437">
        <v>712.92</v>
      </c>
      <c r="D90" s="432">
        <v>75.55</v>
      </c>
      <c r="E90" s="372">
        <f>C89+C90</f>
        <v>1425.84</v>
      </c>
      <c r="F90" s="372">
        <f>D89+D90</f>
        <v>151.1</v>
      </c>
      <c r="G90" s="371" t="s">
        <v>950</v>
      </c>
      <c r="I90" s="371" t="s">
        <v>950</v>
      </c>
      <c r="J90" s="437">
        <v>712.92</v>
      </c>
      <c r="K90" s="432">
        <v>75.55</v>
      </c>
      <c r="M90">
        <f t="shared" si="2"/>
        <v>0</v>
      </c>
    </row>
    <row r="91" spans="1:13" x14ac:dyDescent="0.3">
      <c r="A91" s="375">
        <f t="shared" si="3"/>
        <v>88</v>
      </c>
      <c r="B91" s="371" t="s">
        <v>917</v>
      </c>
      <c r="C91" s="437">
        <v>938.05</v>
      </c>
      <c r="D91" s="432">
        <v>75.55</v>
      </c>
      <c r="E91" s="372"/>
      <c r="F91" s="372"/>
      <c r="G91" s="371"/>
      <c r="I91" s="371" t="s">
        <v>917</v>
      </c>
      <c r="J91" s="437">
        <v>938.05</v>
      </c>
      <c r="K91" s="432">
        <v>75.55</v>
      </c>
      <c r="M91">
        <f t="shared" si="2"/>
        <v>0</v>
      </c>
    </row>
    <row r="92" spans="1:13" x14ac:dyDescent="0.3">
      <c r="A92" s="375">
        <f t="shared" si="3"/>
        <v>89</v>
      </c>
      <c r="B92" s="371" t="s">
        <v>917</v>
      </c>
      <c r="C92" s="437">
        <v>712.92</v>
      </c>
      <c r="D92" s="432">
        <v>75.55</v>
      </c>
      <c r="E92" s="372"/>
      <c r="F92" s="372"/>
      <c r="G92" s="371"/>
      <c r="I92" s="371" t="s">
        <v>917</v>
      </c>
      <c r="J92" s="437">
        <v>712.92</v>
      </c>
      <c r="K92" s="432">
        <v>75.55</v>
      </c>
      <c r="M92">
        <f t="shared" si="2"/>
        <v>0</v>
      </c>
    </row>
    <row r="93" spans="1:13" x14ac:dyDescent="0.3">
      <c r="A93" s="375">
        <f t="shared" si="3"/>
        <v>90</v>
      </c>
      <c r="B93" s="371" t="s">
        <v>917</v>
      </c>
      <c r="C93" s="437">
        <v>712.92</v>
      </c>
      <c r="D93" s="432">
        <v>75.55</v>
      </c>
      <c r="E93" s="372"/>
      <c r="F93" s="372"/>
      <c r="G93" s="371"/>
      <c r="I93" s="371" t="s">
        <v>917</v>
      </c>
      <c r="J93" s="437">
        <v>712.92</v>
      </c>
      <c r="K93" s="432">
        <v>75.55</v>
      </c>
      <c r="M93">
        <f t="shared" si="2"/>
        <v>0</v>
      </c>
    </row>
    <row r="94" spans="1:13" x14ac:dyDescent="0.3">
      <c r="A94" s="375">
        <f t="shared" si="3"/>
        <v>91</v>
      </c>
      <c r="B94" s="371" t="s">
        <v>917</v>
      </c>
      <c r="C94" s="437">
        <v>938.05</v>
      </c>
      <c r="D94" s="432">
        <v>75.55</v>
      </c>
      <c r="E94" s="372"/>
      <c r="F94" s="372"/>
      <c r="G94" s="371"/>
      <c r="I94" s="371" t="s">
        <v>917</v>
      </c>
      <c r="J94" s="437">
        <v>938.05</v>
      </c>
      <c r="K94" s="432">
        <v>75.55</v>
      </c>
      <c r="M94">
        <f t="shared" si="2"/>
        <v>0</v>
      </c>
    </row>
    <row r="95" spans="1:13" x14ac:dyDescent="0.3">
      <c r="A95" s="375">
        <f t="shared" si="3"/>
        <v>92</v>
      </c>
      <c r="B95" s="371" t="s">
        <v>917</v>
      </c>
      <c r="C95" s="437">
        <v>712.92</v>
      </c>
      <c r="D95" s="432">
        <v>75.55</v>
      </c>
      <c r="E95" s="372"/>
      <c r="F95" s="372"/>
      <c r="G95" s="371"/>
      <c r="I95" s="371" t="s">
        <v>917</v>
      </c>
      <c r="J95" s="437">
        <v>712.92</v>
      </c>
      <c r="K95" s="432">
        <v>75.55</v>
      </c>
      <c r="M95">
        <f t="shared" si="2"/>
        <v>0</v>
      </c>
    </row>
    <row r="96" spans="1:13" x14ac:dyDescent="0.3">
      <c r="A96" s="375">
        <f t="shared" si="3"/>
        <v>93</v>
      </c>
      <c r="B96" s="371" t="s">
        <v>917</v>
      </c>
      <c r="C96" s="437">
        <v>712.92</v>
      </c>
      <c r="D96" s="432">
        <v>75.55</v>
      </c>
      <c r="E96" s="372"/>
      <c r="F96" s="372"/>
      <c r="G96" s="371"/>
      <c r="I96" s="371" t="s">
        <v>917</v>
      </c>
      <c r="J96" s="437">
        <v>712.92</v>
      </c>
      <c r="K96" s="432">
        <v>75.55</v>
      </c>
      <c r="M96">
        <f t="shared" si="2"/>
        <v>0</v>
      </c>
    </row>
    <row r="97" spans="1:13" x14ac:dyDescent="0.3">
      <c r="A97" s="375">
        <f t="shared" si="3"/>
        <v>94</v>
      </c>
      <c r="B97" s="371" t="s">
        <v>917</v>
      </c>
      <c r="C97" s="437">
        <v>712.92</v>
      </c>
      <c r="D97" s="432">
        <v>75.55</v>
      </c>
      <c r="E97" s="372">
        <f>C91+C92+C93+C94+C95+C96+C97</f>
        <v>5440.7</v>
      </c>
      <c r="F97" s="372">
        <f>D91+D92+D93+D94+D95+D96+D97</f>
        <v>528.85</v>
      </c>
      <c r="G97" s="371" t="s">
        <v>917</v>
      </c>
      <c r="I97" s="371" t="s">
        <v>917</v>
      </c>
      <c r="J97" s="437">
        <v>712.92</v>
      </c>
      <c r="K97" s="432">
        <v>75.55</v>
      </c>
      <c r="M97">
        <f t="shared" si="2"/>
        <v>0</v>
      </c>
    </row>
    <row r="98" spans="1:13" x14ac:dyDescent="0.3">
      <c r="A98" s="375">
        <f t="shared" si="3"/>
        <v>95</v>
      </c>
      <c r="B98" s="371" t="s">
        <v>921</v>
      </c>
      <c r="C98" s="437">
        <v>919.29</v>
      </c>
      <c r="D98" s="432">
        <v>75.55</v>
      </c>
      <c r="E98" s="372"/>
      <c r="F98" s="372"/>
      <c r="G98" s="371"/>
      <c r="I98" s="371" t="s">
        <v>921</v>
      </c>
      <c r="J98" s="437">
        <v>919.29</v>
      </c>
      <c r="K98" s="432">
        <v>75.55</v>
      </c>
      <c r="M98">
        <f t="shared" si="2"/>
        <v>0</v>
      </c>
    </row>
    <row r="99" spans="1:13" x14ac:dyDescent="0.3">
      <c r="A99" s="375">
        <f t="shared" si="3"/>
        <v>96</v>
      </c>
      <c r="B99" s="371" t="s">
        <v>921</v>
      </c>
      <c r="C99" s="437">
        <v>919.29</v>
      </c>
      <c r="D99" s="432">
        <v>75.55</v>
      </c>
      <c r="E99" s="372">
        <f>C98+C99</f>
        <v>1838.58</v>
      </c>
      <c r="F99" s="372">
        <f>D98+D99</f>
        <v>151.1</v>
      </c>
      <c r="G99" s="371" t="s">
        <v>921</v>
      </c>
      <c r="I99" s="371" t="s">
        <v>921</v>
      </c>
      <c r="J99" s="437">
        <v>919.29</v>
      </c>
      <c r="K99" s="432">
        <v>75.55</v>
      </c>
      <c r="M99">
        <f t="shared" si="2"/>
        <v>0</v>
      </c>
    </row>
    <row r="100" spans="1:13" x14ac:dyDescent="0.3">
      <c r="A100" s="375">
        <f t="shared" si="3"/>
        <v>97</v>
      </c>
      <c r="B100" s="371" t="s">
        <v>928</v>
      </c>
      <c r="C100" s="437">
        <v>1351.54</v>
      </c>
      <c r="D100" s="432"/>
      <c r="E100" s="372"/>
      <c r="F100" s="372"/>
      <c r="G100" s="371"/>
      <c r="I100" s="371" t="s">
        <v>928</v>
      </c>
      <c r="J100" s="437">
        <v>1351.54</v>
      </c>
      <c r="K100" s="432"/>
      <c r="M100">
        <f t="shared" si="2"/>
        <v>0</v>
      </c>
    </row>
    <row r="101" spans="1:13" x14ac:dyDescent="0.3">
      <c r="A101" s="375">
        <f t="shared" si="3"/>
        <v>98</v>
      </c>
      <c r="B101" s="371" t="s">
        <v>928</v>
      </c>
      <c r="C101" s="437">
        <v>1351.54</v>
      </c>
      <c r="D101" s="432"/>
      <c r="E101" s="372"/>
      <c r="F101" s="372"/>
      <c r="G101" s="371"/>
      <c r="I101" s="371" t="s">
        <v>928</v>
      </c>
      <c r="J101" s="437">
        <v>1351.54</v>
      </c>
      <c r="K101" s="432"/>
      <c r="M101">
        <f t="shared" si="2"/>
        <v>0</v>
      </c>
    </row>
    <row r="102" spans="1:13" x14ac:dyDescent="0.3">
      <c r="A102" s="375">
        <f t="shared" si="3"/>
        <v>99</v>
      </c>
      <c r="B102" s="371" t="s">
        <v>928</v>
      </c>
      <c r="C102" s="437">
        <v>1351.54</v>
      </c>
      <c r="D102" s="432"/>
      <c r="E102" s="372">
        <f>C100+C101+C102</f>
        <v>4054.62</v>
      </c>
      <c r="F102" s="372">
        <f>D100+D101+D102</f>
        <v>0</v>
      </c>
      <c r="G102" s="371" t="s">
        <v>928</v>
      </c>
      <c r="I102" s="371" t="s">
        <v>928</v>
      </c>
      <c r="J102" s="437">
        <v>1351.54</v>
      </c>
      <c r="K102" s="432"/>
      <c r="M102">
        <f t="shared" si="2"/>
        <v>0</v>
      </c>
    </row>
    <row r="103" spans="1:13" x14ac:dyDescent="0.3">
      <c r="A103" s="375">
        <f t="shared" si="3"/>
        <v>100</v>
      </c>
      <c r="B103" s="371" t="s">
        <v>927</v>
      </c>
      <c r="C103" s="437">
        <v>938.05</v>
      </c>
      <c r="D103" s="432">
        <v>75.55</v>
      </c>
      <c r="E103" s="372"/>
      <c r="F103" s="372"/>
      <c r="G103" s="371"/>
      <c r="I103" s="371" t="s">
        <v>927</v>
      </c>
      <c r="J103" s="437">
        <v>938.05</v>
      </c>
      <c r="K103" s="432">
        <v>75.55</v>
      </c>
      <c r="M103">
        <f t="shared" si="2"/>
        <v>0</v>
      </c>
    </row>
    <row r="104" spans="1:13" x14ac:dyDescent="0.3">
      <c r="A104" s="375">
        <f t="shared" si="3"/>
        <v>101</v>
      </c>
      <c r="B104" s="371" t="s">
        <v>927</v>
      </c>
      <c r="C104" s="437">
        <v>712.92</v>
      </c>
      <c r="D104" s="432">
        <v>75.55</v>
      </c>
      <c r="E104" s="372"/>
      <c r="F104" s="372"/>
      <c r="G104" s="371"/>
      <c r="I104" s="371" t="s">
        <v>927</v>
      </c>
      <c r="J104" s="437">
        <v>712.92</v>
      </c>
      <c r="K104" s="432">
        <v>75.55</v>
      </c>
      <c r="M104">
        <f t="shared" si="2"/>
        <v>0</v>
      </c>
    </row>
    <row r="105" spans="1:13" x14ac:dyDescent="0.3">
      <c r="A105" s="375">
        <f t="shared" si="3"/>
        <v>102</v>
      </c>
      <c r="B105" s="371" t="s">
        <v>927</v>
      </c>
      <c r="C105" s="437">
        <v>919.29</v>
      </c>
      <c r="D105" s="432">
        <v>75.55</v>
      </c>
      <c r="E105" s="372">
        <f>C103+C104+C105</f>
        <v>2570.2599999999998</v>
      </c>
      <c r="F105" s="372">
        <f>D103+D104+D105</f>
        <v>226.64999999999998</v>
      </c>
      <c r="G105" s="371" t="s">
        <v>927</v>
      </c>
      <c r="I105" s="371" t="s">
        <v>927</v>
      </c>
      <c r="J105" s="437">
        <v>919.29</v>
      </c>
      <c r="K105" s="432">
        <v>75.55</v>
      </c>
      <c r="M105">
        <f t="shared" si="2"/>
        <v>0</v>
      </c>
    </row>
    <row r="106" spans="1:13" x14ac:dyDescent="0.3">
      <c r="A106" s="375">
        <f t="shared" si="3"/>
        <v>103</v>
      </c>
      <c r="B106" s="371" t="s">
        <v>901</v>
      </c>
      <c r="C106" s="437">
        <v>825.48</v>
      </c>
      <c r="D106" s="431">
        <v>75.55</v>
      </c>
      <c r="E106" s="372">
        <f>C106</f>
        <v>825.48</v>
      </c>
      <c r="F106" s="372">
        <f>D106</f>
        <v>75.55</v>
      </c>
      <c r="G106" s="371" t="s">
        <v>901</v>
      </c>
      <c r="I106" s="371" t="s">
        <v>901</v>
      </c>
      <c r="J106" s="437">
        <v>825.48</v>
      </c>
      <c r="K106" s="431">
        <v>75.55</v>
      </c>
      <c r="M106">
        <f t="shared" si="2"/>
        <v>0</v>
      </c>
    </row>
    <row r="107" spans="1:13" x14ac:dyDescent="0.3">
      <c r="A107" s="375">
        <f t="shared" si="3"/>
        <v>104</v>
      </c>
      <c r="B107" s="371" t="s">
        <v>902</v>
      </c>
      <c r="C107" s="437">
        <v>825.48</v>
      </c>
      <c r="D107" s="431">
        <v>75.55</v>
      </c>
      <c r="E107" s="372"/>
      <c r="F107" s="372"/>
      <c r="G107" s="371"/>
      <c r="I107" s="371" t="s">
        <v>902</v>
      </c>
      <c r="J107" s="437">
        <v>825.48</v>
      </c>
      <c r="K107" s="431">
        <v>75.55</v>
      </c>
      <c r="M107">
        <f t="shared" si="2"/>
        <v>0</v>
      </c>
    </row>
    <row r="108" spans="1:13" x14ac:dyDescent="0.3">
      <c r="A108" s="375">
        <f t="shared" si="3"/>
        <v>105</v>
      </c>
      <c r="B108" s="371" t="s">
        <v>902</v>
      </c>
      <c r="C108" s="437">
        <v>938.05</v>
      </c>
      <c r="D108" s="431">
        <v>75.55</v>
      </c>
      <c r="E108" s="372">
        <f>C107+C108</f>
        <v>1763.53</v>
      </c>
      <c r="F108" s="372">
        <f>D107+D108</f>
        <v>151.1</v>
      </c>
      <c r="G108" s="371" t="s">
        <v>902</v>
      </c>
      <c r="I108" s="371" t="s">
        <v>902</v>
      </c>
      <c r="J108" s="437">
        <v>938.05</v>
      </c>
      <c r="K108" s="431">
        <v>75.55</v>
      </c>
      <c r="M108">
        <f t="shared" si="2"/>
        <v>0</v>
      </c>
    </row>
    <row r="109" spans="1:13" x14ac:dyDescent="0.3">
      <c r="A109" s="375">
        <f t="shared" si="3"/>
        <v>106</v>
      </c>
      <c r="B109" s="371" t="s">
        <v>903</v>
      </c>
      <c r="C109" s="437">
        <v>938.05</v>
      </c>
      <c r="D109" s="431">
        <v>75.55</v>
      </c>
      <c r="E109" s="372">
        <f>C109</f>
        <v>938.05</v>
      </c>
      <c r="F109" s="372">
        <f>D109</f>
        <v>75.55</v>
      </c>
      <c r="G109" s="371" t="s">
        <v>903</v>
      </c>
      <c r="I109" s="371" t="s">
        <v>903</v>
      </c>
      <c r="J109" s="437">
        <v>938.05</v>
      </c>
      <c r="K109" s="431">
        <v>75.55</v>
      </c>
      <c r="M109">
        <f t="shared" si="2"/>
        <v>0</v>
      </c>
    </row>
    <row r="110" spans="1:13" x14ac:dyDescent="0.3">
      <c r="A110" s="375">
        <f t="shared" si="3"/>
        <v>107</v>
      </c>
      <c r="B110" s="371" t="s">
        <v>905</v>
      </c>
      <c r="C110" s="437">
        <v>825.48</v>
      </c>
      <c r="D110" s="431">
        <v>75.55</v>
      </c>
      <c r="E110" s="372">
        <f>C110</f>
        <v>825.48</v>
      </c>
      <c r="F110" s="372">
        <f>D110</f>
        <v>75.55</v>
      </c>
      <c r="G110" s="371" t="s">
        <v>905</v>
      </c>
      <c r="I110" s="371" t="s">
        <v>905</v>
      </c>
      <c r="J110" s="437">
        <v>825.48</v>
      </c>
      <c r="K110" s="431">
        <v>75.55</v>
      </c>
      <c r="M110">
        <f t="shared" si="2"/>
        <v>0</v>
      </c>
    </row>
    <row r="111" spans="1:13" x14ac:dyDescent="0.3">
      <c r="A111" s="375">
        <f t="shared" si="3"/>
        <v>108</v>
      </c>
      <c r="B111" s="371" t="s">
        <v>906</v>
      </c>
      <c r="C111" s="437">
        <v>825.48</v>
      </c>
      <c r="D111" s="431">
        <v>75.55</v>
      </c>
      <c r="E111" s="372"/>
      <c r="F111" s="372"/>
      <c r="G111" s="371"/>
      <c r="I111" s="371" t="s">
        <v>906</v>
      </c>
      <c r="J111" s="437">
        <v>825.48</v>
      </c>
      <c r="K111" s="431">
        <v>75.55</v>
      </c>
      <c r="M111">
        <f t="shared" si="2"/>
        <v>0</v>
      </c>
    </row>
    <row r="112" spans="1:13" x14ac:dyDescent="0.3">
      <c r="A112" s="375">
        <f t="shared" si="3"/>
        <v>109</v>
      </c>
      <c r="B112" s="371" t="s">
        <v>906</v>
      </c>
      <c r="C112" s="437">
        <v>825.48</v>
      </c>
      <c r="D112" s="431">
        <v>75.55</v>
      </c>
      <c r="E112" s="372">
        <f>C111+C112</f>
        <v>1650.96</v>
      </c>
      <c r="F112" s="372">
        <f>D111+D112</f>
        <v>151.1</v>
      </c>
      <c r="G112" s="371" t="s">
        <v>906</v>
      </c>
      <c r="I112" s="371" t="s">
        <v>906</v>
      </c>
      <c r="J112" s="437">
        <v>825.48</v>
      </c>
      <c r="K112" s="431">
        <v>75.55</v>
      </c>
      <c r="M112">
        <f t="shared" si="2"/>
        <v>0</v>
      </c>
    </row>
    <row r="113" spans="1:13" x14ac:dyDescent="0.3">
      <c r="A113" s="375">
        <f t="shared" si="3"/>
        <v>110</v>
      </c>
      <c r="B113" s="371" t="s">
        <v>907</v>
      </c>
      <c r="C113" s="437">
        <v>825.48</v>
      </c>
      <c r="D113" s="431">
        <v>75.55</v>
      </c>
      <c r="E113" s="372">
        <f>C113</f>
        <v>825.48</v>
      </c>
      <c r="F113" s="372">
        <f>D113</f>
        <v>75.55</v>
      </c>
      <c r="G113" s="371" t="s">
        <v>907</v>
      </c>
      <c r="I113" s="371" t="s">
        <v>907</v>
      </c>
      <c r="J113" s="437">
        <v>825.48</v>
      </c>
      <c r="K113" s="431">
        <v>75.55</v>
      </c>
      <c r="M113">
        <f t="shared" si="2"/>
        <v>0</v>
      </c>
    </row>
    <row r="114" spans="1:13" x14ac:dyDescent="0.3">
      <c r="A114" s="375">
        <f t="shared" si="3"/>
        <v>111</v>
      </c>
      <c r="B114" s="371" t="s">
        <v>914</v>
      </c>
      <c r="C114" s="437">
        <v>825.48</v>
      </c>
      <c r="D114" s="432">
        <v>75.55</v>
      </c>
      <c r="E114" s="372">
        <f>C114</f>
        <v>825.48</v>
      </c>
      <c r="F114" s="372">
        <f>D114</f>
        <v>75.55</v>
      </c>
      <c r="G114" s="371" t="s">
        <v>914</v>
      </c>
      <c r="I114" s="371" t="s">
        <v>914</v>
      </c>
      <c r="J114" s="437">
        <v>825.48</v>
      </c>
      <c r="K114" s="432">
        <v>75.55</v>
      </c>
      <c r="M114">
        <f t="shared" si="2"/>
        <v>0</v>
      </c>
    </row>
    <row r="115" spans="1:13" x14ac:dyDescent="0.3">
      <c r="A115" s="375">
        <f t="shared" si="3"/>
        <v>112</v>
      </c>
      <c r="B115" s="371" t="s">
        <v>915</v>
      </c>
      <c r="C115" s="437">
        <v>825.48</v>
      </c>
      <c r="D115" s="432">
        <v>75.55</v>
      </c>
      <c r="E115" s="372"/>
      <c r="F115" s="372"/>
      <c r="G115" s="371"/>
      <c r="I115" s="371" t="s">
        <v>915</v>
      </c>
      <c r="J115" s="437">
        <v>825.48</v>
      </c>
      <c r="K115" s="432">
        <v>75.55</v>
      </c>
      <c r="M115">
        <f t="shared" si="2"/>
        <v>0</v>
      </c>
    </row>
    <row r="116" spans="1:13" x14ac:dyDescent="0.3">
      <c r="A116" s="375">
        <f t="shared" si="3"/>
        <v>113</v>
      </c>
      <c r="B116" s="371" t="s">
        <v>915</v>
      </c>
      <c r="C116" s="437">
        <v>825.48</v>
      </c>
      <c r="D116" s="432">
        <v>75.55</v>
      </c>
      <c r="E116" s="372">
        <f>C115+C116</f>
        <v>1650.96</v>
      </c>
      <c r="F116" s="372">
        <f>D115+D116</f>
        <v>151.1</v>
      </c>
      <c r="G116" s="371" t="s">
        <v>915</v>
      </c>
      <c r="I116" s="371" t="s">
        <v>915</v>
      </c>
      <c r="J116" s="437">
        <v>825.48</v>
      </c>
      <c r="K116" s="432">
        <v>75.55</v>
      </c>
      <c r="M116">
        <f t="shared" si="2"/>
        <v>0</v>
      </c>
    </row>
    <row r="117" spans="1:13" x14ac:dyDescent="0.3">
      <c r="A117" s="375">
        <f t="shared" si="3"/>
        <v>114</v>
      </c>
      <c r="B117" s="371" t="s">
        <v>919</v>
      </c>
      <c r="C117" s="437">
        <v>825.48</v>
      </c>
      <c r="D117" s="432">
        <v>75.55</v>
      </c>
      <c r="E117" s="372">
        <f>C117</f>
        <v>825.48</v>
      </c>
      <c r="F117" s="372">
        <f>D117</f>
        <v>75.55</v>
      </c>
      <c r="G117" s="371" t="s">
        <v>919</v>
      </c>
      <c r="I117" s="371" t="s">
        <v>919</v>
      </c>
      <c r="J117" s="437">
        <v>825.48</v>
      </c>
      <c r="K117" s="432">
        <v>75.55</v>
      </c>
      <c r="M117">
        <f t="shared" si="2"/>
        <v>0</v>
      </c>
    </row>
    <row r="118" spans="1:13" x14ac:dyDescent="0.3">
      <c r="A118" s="375">
        <f t="shared" si="3"/>
        <v>115</v>
      </c>
      <c r="B118" s="371" t="s">
        <v>936</v>
      </c>
      <c r="C118" s="437">
        <v>992.83</v>
      </c>
      <c r="D118" s="432"/>
      <c r="E118" s="372">
        <f>C118</f>
        <v>992.83</v>
      </c>
      <c r="F118" s="372">
        <f>D118</f>
        <v>0</v>
      </c>
      <c r="G118" s="371" t="s">
        <v>936</v>
      </c>
      <c r="I118" s="371" t="s">
        <v>936</v>
      </c>
      <c r="J118" s="437">
        <v>992.83</v>
      </c>
      <c r="K118" s="432"/>
      <c r="M118">
        <f t="shared" si="2"/>
        <v>0</v>
      </c>
    </row>
    <row r="119" spans="1:13" x14ac:dyDescent="0.3">
      <c r="A119" s="375">
        <f t="shared" si="3"/>
        <v>116</v>
      </c>
      <c r="B119" s="371" t="s">
        <v>942</v>
      </c>
      <c r="C119" s="437">
        <v>544.07000000000005</v>
      </c>
      <c r="D119" s="432">
        <v>75.55</v>
      </c>
      <c r="E119" s="372"/>
      <c r="F119" s="372"/>
      <c r="G119" s="371"/>
      <c r="I119" s="371" t="s">
        <v>942</v>
      </c>
      <c r="J119" s="437">
        <v>544.07000000000005</v>
      </c>
      <c r="K119" s="432">
        <v>75.55</v>
      </c>
      <c r="M119">
        <f t="shared" si="2"/>
        <v>0</v>
      </c>
    </row>
    <row r="120" spans="1:13" x14ac:dyDescent="0.3">
      <c r="A120" s="375">
        <f t="shared" si="3"/>
        <v>117</v>
      </c>
      <c r="B120" s="371" t="s">
        <v>942</v>
      </c>
      <c r="C120" s="437">
        <v>544.07000000000005</v>
      </c>
      <c r="D120" s="432">
        <v>75.55</v>
      </c>
      <c r="E120" s="372"/>
      <c r="F120" s="372"/>
      <c r="G120" s="371"/>
      <c r="I120" s="371" t="s">
        <v>942</v>
      </c>
      <c r="J120" s="437">
        <v>544.07000000000005</v>
      </c>
      <c r="K120" s="432">
        <v>75.55</v>
      </c>
      <c r="M120">
        <f t="shared" si="2"/>
        <v>0</v>
      </c>
    </row>
    <row r="121" spans="1:13" x14ac:dyDescent="0.3">
      <c r="A121" s="375">
        <f t="shared" si="3"/>
        <v>118</v>
      </c>
      <c r="B121" s="371" t="s">
        <v>942</v>
      </c>
      <c r="C121" s="437">
        <v>487.79</v>
      </c>
      <c r="D121" s="432">
        <v>75.55</v>
      </c>
      <c r="E121" s="372">
        <f>C119+C120+C121</f>
        <v>1575.93</v>
      </c>
      <c r="F121" s="372">
        <f>D119+D120+D121</f>
        <v>226.64999999999998</v>
      </c>
      <c r="G121" s="371" t="s">
        <v>942</v>
      </c>
      <c r="I121" s="371" t="s">
        <v>942</v>
      </c>
      <c r="J121" s="437">
        <v>487.79</v>
      </c>
      <c r="K121" s="432">
        <v>75.55</v>
      </c>
      <c r="M121">
        <f t="shared" si="2"/>
        <v>0</v>
      </c>
    </row>
    <row r="122" spans="1:13" x14ac:dyDescent="0.3">
      <c r="A122" s="375">
        <f t="shared" si="3"/>
        <v>119</v>
      </c>
      <c r="B122" s="371" t="s">
        <v>910</v>
      </c>
      <c r="C122" s="437">
        <v>1378.93</v>
      </c>
      <c r="D122" s="432"/>
      <c r="E122" s="372"/>
      <c r="F122" s="372"/>
      <c r="G122" s="371"/>
      <c r="I122" s="371" t="s">
        <v>910</v>
      </c>
      <c r="J122" s="437">
        <v>1378.93</v>
      </c>
      <c r="K122" s="432"/>
      <c r="M122">
        <f t="shared" si="2"/>
        <v>0</v>
      </c>
    </row>
    <row r="123" spans="1:13" x14ac:dyDescent="0.3">
      <c r="A123" s="375">
        <f t="shared" si="3"/>
        <v>120</v>
      </c>
      <c r="B123" s="371" t="s">
        <v>910</v>
      </c>
      <c r="C123" s="437">
        <v>1378.93</v>
      </c>
      <c r="D123" s="432"/>
      <c r="E123" s="372"/>
      <c r="F123" s="372"/>
      <c r="G123" s="371"/>
      <c r="I123" s="371" t="s">
        <v>910</v>
      </c>
      <c r="J123" s="437">
        <v>1378.93</v>
      </c>
      <c r="K123" s="432"/>
      <c r="M123">
        <f t="shared" si="2"/>
        <v>0</v>
      </c>
    </row>
    <row r="124" spans="1:13" x14ac:dyDescent="0.3">
      <c r="A124" s="375">
        <f t="shared" si="3"/>
        <v>121</v>
      </c>
      <c r="B124" s="371" t="s">
        <v>910</v>
      </c>
      <c r="C124" s="437">
        <v>1378.93</v>
      </c>
      <c r="D124" s="432"/>
      <c r="E124" s="372">
        <f>C122+C123+C124</f>
        <v>4136.79</v>
      </c>
      <c r="F124" s="372">
        <f>D122+D123+D124</f>
        <v>0</v>
      </c>
      <c r="G124" s="371" t="s">
        <v>910</v>
      </c>
      <c r="I124" s="371" t="s">
        <v>910</v>
      </c>
      <c r="J124" s="437">
        <v>1378.93</v>
      </c>
      <c r="K124" s="432"/>
      <c r="M124">
        <f t="shared" si="2"/>
        <v>0</v>
      </c>
    </row>
    <row r="125" spans="1:13" x14ac:dyDescent="0.3">
      <c r="A125" s="375">
        <f t="shared" si="3"/>
        <v>122</v>
      </c>
      <c r="B125" s="371" t="s">
        <v>908</v>
      </c>
      <c r="C125" s="437">
        <v>1378.93</v>
      </c>
      <c r="D125" s="432"/>
      <c r="E125" s="372"/>
      <c r="F125" s="372"/>
      <c r="G125" s="371"/>
      <c r="I125" s="371" t="s">
        <v>908</v>
      </c>
      <c r="J125" s="437">
        <v>1378.93</v>
      </c>
      <c r="K125" s="432"/>
      <c r="M125">
        <f t="shared" si="2"/>
        <v>0</v>
      </c>
    </row>
    <row r="126" spans="1:13" x14ac:dyDescent="0.3">
      <c r="A126" s="375">
        <f t="shared" si="3"/>
        <v>123</v>
      </c>
      <c r="B126" s="371" t="s">
        <v>908</v>
      </c>
      <c r="C126" s="437">
        <v>1378.93</v>
      </c>
      <c r="D126" s="432"/>
      <c r="E126" s="372"/>
      <c r="F126" s="372"/>
      <c r="G126" s="371"/>
      <c r="I126" s="371" t="s">
        <v>908</v>
      </c>
      <c r="J126" s="437">
        <v>1378.93</v>
      </c>
      <c r="K126" s="432"/>
      <c r="M126">
        <f t="shared" si="2"/>
        <v>0</v>
      </c>
    </row>
    <row r="127" spans="1:13" x14ac:dyDescent="0.3">
      <c r="A127" s="375">
        <f t="shared" si="3"/>
        <v>124</v>
      </c>
      <c r="B127" s="371" t="s">
        <v>908</v>
      </c>
      <c r="C127" s="437">
        <v>1378.93</v>
      </c>
      <c r="D127" s="432"/>
      <c r="E127" s="372"/>
      <c r="F127" s="372"/>
      <c r="G127" s="371"/>
      <c r="I127" s="371" t="s">
        <v>908</v>
      </c>
      <c r="J127" s="437">
        <v>1378.93</v>
      </c>
      <c r="K127" s="432"/>
      <c r="M127">
        <f t="shared" si="2"/>
        <v>0</v>
      </c>
    </row>
    <row r="128" spans="1:13" x14ac:dyDescent="0.3">
      <c r="A128" s="375">
        <f t="shared" si="3"/>
        <v>125</v>
      </c>
      <c r="B128" s="371" t="s">
        <v>908</v>
      </c>
      <c r="C128" s="437">
        <v>1378.93</v>
      </c>
      <c r="D128" s="432"/>
      <c r="E128" s="372"/>
      <c r="F128" s="372"/>
      <c r="G128" s="371"/>
      <c r="I128" s="371" t="s">
        <v>908</v>
      </c>
      <c r="J128" s="437">
        <v>1378.93</v>
      </c>
      <c r="K128" s="432"/>
      <c r="M128">
        <f t="shared" si="2"/>
        <v>0</v>
      </c>
    </row>
    <row r="129" spans="1:13" x14ac:dyDescent="0.3">
      <c r="A129" s="375">
        <f t="shared" si="3"/>
        <v>126</v>
      </c>
      <c r="B129" s="371" t="s">
        <v>908</v>
      </c>
      <c r="C129" s="437">
        <v>938.05</v>
      </c>
      <c r="D129" s="432">
        <v>75.55</v>
      </c>
      <c r="E129" s="372">
        <f>C125+C126+C127+C128+C129</f>
        <v>6453.77</v>
      </c>
      <c r="F129" s="372">
        <f>D125+D126+D127+D128+D129</f>
        <v>75.55</v>
      </c>
      <c r="G129" s="371" t="s">
        <v>908</v>
      </c>
      <c r="I129" s="371" t="s">
        <v>908</v>
      </c>
      <c r="J129" s="437">
        <v>938.05</v>
      </c>
      <c r="K129" s="432">
        <v>75.55</v>
      </c>
      <c r="M129">
        <f t="shared" si="2"/>
        <v>0</v>
      </c>
    </row>
    <row r="130" spans="1:13" x14ac:dyDescent="0.3">
      <c r="A130" s="375">
        <f t="shared" si="3"/>
        <v>127</v>
      </c>
      <c r="B130" s="371" t="s">
        <v>945</v>
      </c>
      <c r="C130" s="437">
        <v>827.36</v>
      </c>
      <c r="D130" s="432"/>
      <c r="E130" s="372"/>
      <c r="F130" s="372"/>
      <c r="G130" s="371"/>
      <c r="I130" s="371" t="s">
        <v>945</v>
      </c>
      <c r="J130" s="437">
        <v>827.36</v>
      </c>
      <c r="K130" s="432"/>
      <c r="M130">
        <f t="shared" si="2"/>
        <v>0</v>
      </c>
    </row>
    <row r="131" spans="1:13" x14ac:dyDescent="0.3">
      <c r="A131" s="375">
        <f t="shared" si="3"/>
        <v>128</v>
      </c>
      <c r="B131" s="371" t="s">
        <v>945</v>
      </c>
      <c r="C131" s="437">
        <v>827.36</v>
      </c>
      <c r="D131" s="432"/>
      <c r="E131" s="372">
        <f>C130+C131</f>
        <v>1654.72</v>
      </c>
      <c r="F131" s="372">
        <f>D130+D131</f>
        <v>0</v>
      </c>
      <c r="G131" s="371" t="s">
        <v>945</v>
      </c>
      <c r="I131" s="371" t="s">
        <v>945</v>
      </c>
      <c r="J131" s="437">
        <v>827.36</v>
      </c>
      <c r="K131" s="432"/>
      <c r="M131">
        <f t="shared" si="2"/>
        <v>0</v>
      </c>
    </row>
    <row r="132" spans="1:13" x14ac:dyDescent="0.3">
      <c r="A132" s="375">
        <f t="shared" si="3"/>
        <v>129</v>
      </c>
      <c r="B132" s="371" t="s">
        <v>944</v>
      </c>
      <c r="C132" s="437">
        <v>855.13</v>
      </c>
      <c r="D132" s="432"/>
      <c r="E132" s="372"/>
      <c r="F132" s="372"/>
      <c r="G132" s="371"/>
      <c r="I132" s="371" t="s">
        <v>944</v>
      </c>
      <c r="J132" s="437">
        <v>855.13</v>
      </c>
      <c r="K132" s="432"/>
      <c r="M132">
        <f t="shared" si="2"/>
        <v>0</v>
      </c>
    </row>
    <row r="133" spans="1:13" x14ac:dyDescent="0.3">
      <c r="A133" s="375">
        <f t="shared" si="3"/>
        <v>130</v>
      </c>
      <c r="B133" s="371" t="s">
        <v>944</v>
      </c>
      <c r="C133" s="437">
        <v>855.13</v>
      </c>
      <c r="D133" s="432"/>
      <c r="E133" s="372">
        <f>C132+C133</f>
        <v>1710.26</v>
      </c>
      <c r="F133" s="372">
        <f>D132+D133</f>
        <v>0</v>
      </c>
      <c r="G133" s="371" t="s">
        <v>944</v>
      </c>
      <c r="I133" s="371" t="s">
        <v>944</v>
      </c>
      <c r="J133" s="437">
        <v>855.13</v>
      </c>
      <c r="K133" s="432"/>
      <c r="M133">
        <f t="shared" ref="M133:M196" si="4">IF(I133=B133,0)</f>
        <v>0</v>
      </c>
    </row>
    <row r="134" spans="1:13" x14ac:dyDescent="0.3">
      <c r="A134" s="375">
        <f t="shared" ref="A134:A137" si="5">A133+1</f>
        <v>131</v>
      </c>
      <c r="B134" s="371" t="s">
        <v>947</v>
      </c>
      <c r="C134" s="437">
        <v>855.13</v>
      </c>
      <c r="D134" s="432"/>
      <c r="E134" s="372"/>
      <c r="F134" s="372"/>
      <c r="G134" s="371"/>
      <c r="I134" s="371" t="s">
        <v>947</v>
      </c>
      <c r="J134" s="437">
        <v>855.13</v>
      </c>
      <c r="K134" s="432"/>
      <c r="M134">
        <f t="shared" si="4"/>
        <v>0</v>
      </c>
    </row>
    <row r="135" spans="1:13" x14ac:dyDescent="0.3">
      <c r="A135" s="375">
        <f t="shared" si="5"/>
        <v>132</v>
      </c>
      <c r="B135" s="371" t="s">
        <v>947</v>
      </c>
      <c r="C135" s="437">
        <v>855.13</v>
      </c>
      <c r="D135" s="432"/>
      <c r="E135" s="372">
        <f>C134+C135</f>
        <v>1710.26</v>
      </c>
      <c r="F135" s="372">
        <f>D134+D135</f>
        <v>0</v>
      </c>
      <c r="G135" s="371" t="s">
        <v>947</v>
      </c>
      <c r="I135" s="371" t="s">
        <v>947</v>
      </c>
      <c r="J135" s="437">
        <v>855.13</v>
      </c>
      <c r="K135" s="432"/>
      <c r="M135">
        <f t="shared" si="4"/>
        <v>0</v>
      </c>
    </row>
    <row r="136" spans="1:13" x14ac:dyDescent="0.3">
      <c r="A136" s="375">
        <f t="shared" si="5"/>
        <v>133</v>
      </c>
      <c r="B136" s="371" t="s">
        <v>904</v>
      </c>
      <c r="C136" s="437">
        <v>825.48</v>
      </c>
      <c r="D136" s="431">
        <v>75.55</v>
      </c>
      <c r="E136" s="372"/>
      <c r="F136" s="372"/>
      <c r="G136" s="371"/>
      <c r="I136" s="371" t="s">
        <v>904</v>
      </c>
      <c r="J136" s="437">
        <v>825.48</v>
      </c>
      <c r="K136" s="431">
        <v>75.55</v>
      </c>
      <c r="M136">
        <f t="shared" si="4"/>
        <v>0</v>
      </c>
    </row>
    <row r="137" spans="1:13" x14ac:dyDescent="0.3">
      <c r="A137" s="375">
        <f t="shared" si="5"/>
        <v>134</v>
      </c>
      <c r="B137" s="371" t="s">
        <v>904</v>
      </c>
      <c r="C137" s="437">
        <v>825.48</v>
      </c>
      <c r="D137" s="431">
        <v>75.55</v>
      </c>
      <c r="E137" s="372">
        <f>C136+C137</f>
        <v>1650.96</v>
      </c>
      <c r="F137" s="372">
        <f>D136+D137</f>
        <v>151.1</v>
      </c>
      <c r="G137" s="371" t="s">
        <v>904</v>
      </c>
      <c r="I137" s="371" t="s">
        <v>904</v>
      </c>
      <c r="J137" s="437">
        <v>825.48</v>
      </c>
      <c r="K137" s="431">
        <v>75.55</v>
      </c>
      <c r="M137">
        <f t="shared" si="4"/>
        <v>0</v>
      </c>
    </row>
    <row r="138" spans="1:13" x14ac:dyDescent="0.3">
      <c r="A138" s="371"/>
      <c r="B138" s="371"/>
      <c r="C138" s="377">
        <f>SUM(C4:C137)</f>
        <v>124698.26999999987</v>
      </c>
      <c r="D138" s="377">
        <f>SUM(D4:D137)</f>
        <v>4684.1000000000049</v>
      </c>
      <c r="E138" s="377">
        <f>SUM(E4:E137)</f>
        <v>124698.26999999997</v>
      </c>
      <c r="F138" s="377">
        <f>SUM(F4:F137)</f>
        <v>4684.1000000000013</v>
      </c>
      <c r="G138" s="371"/>
    </row>
    <row r="139" spans="1:13" x14ac:dyDescent="0.3">
      <c r="A139" s="380">
        <v>1</v>
      </c>
      <c r="B139" s="378" t="s">
        <v>964</v>
      </c>
      <c r="C139" s="438">
        <v>855.13</v>
      </c>
      <c r="D139" s="430"/>
      <c r="E139" s="379">
        <f>C139</f>
        <v>855.13</v>
      </c>
      <c r="F139" s="379">
        <f>D139</f>
        <v>0</v>
      </c>
      <c r="G139" s="378" t="s">
        <v>964</v>
      </c>
      <c r="I139" s="378" t="s">
        <v>964</v>
      </c>
      <c r="J139" s="438">
        <v>855.13</v>
      </c>
      <c r="K139" s="430"/>
      <c r="M139">
        <f t="shared" si="4"/>
        <v>0</v>
      </c>
    </row>
    <row r="140" spans="1:13" x14ac:dyDescent="0.3">
      <c r="A140" s="380">
        <f>A139+1</f>
        <v>2</v>
      </c>
      <c r="B140" s="378" t="s">
        <v>966</v>
      </c>
      <c r="C140" s="438">
        <v>788.71</v>
      </c>
      <c r="D140" s="430"/>
      <c r="E140" s="379"/>
      <c r="F140" s="379"/>
      <c r="G140" s="378"/>
      <c r="I140" s="378" t="s">
        <v>966</v>
      </c>
      <c r="J140" s="438">
        <v>788.71</v>
      </c>
      <c r="K140" s="430"/>
      <c r="M140">
        <f t="shared" si="4"/>
        <v>0</v>
      </c>
    </row>
    <row r="141" spans="1:13" x14ac:dyDescent="0.3">
      <c r="A141" s="380">
        <f t="shared" ref="A141:A177" si="6">A140+1</f>
        <v>3</v>
      </c>
      <c r="B141" s="378" t="s">
        <v>966</v>
      </c>
      <c r="C141" s="438">
        <v>788.71</v>
      </c>
      <c r="D141" s="430"/>
      <c r="E141" s="379">
        <f>C140+C141</f>
        <v>1577.42</v>
      </c>
      <c r="F141" s="379">
        <f>D140+D141</f>
        <v>0</v>
      </c>
      <c r="G141" s="378" t="s">
        <v>966</v>
      </c>
      <c r="I141" s="378" t="s">
        <v>966</v>
      </c>
      <c r="J141" s="438">
        <v>788.71</v>
      </c>
      <c r="K141" s="430"/>
      <c r="M141">
        <f t="shared" si="4"/>
        <v>0</v>
      </c>
    </row>
    <row r="142" spans="1:13" x14ac:dyDescent="0.3">
      <c r="A142" s="380">
        <f t="shared" si="6"/>
        <v>4</v>
      </c>
      <c r="B142" s="378" t="s">
        <v>965</v>
      </c>
      <c r="C142" s="438">
        <v>744.81</v>
      </c>
      <c r="D142" s="430"/>
      <c r="E142" s="379">
        <f>C142</f>
        <v>744.81</v>
      </c>
      <c r="F142" s="379">
        <f>D142</f>
        <v>0</v>
      </c>
      <c r="G142" s="378" t="s">
        <v>965</v>
      </c>
      <c r="I142" s="378" t="s">
        <v>965</v>
      </c>
      <c r="J142" s="438">
        <v>744.81</v>
      </c>
      <c r="K142" s="430"/>
      <c r="M142">
        <f t="shared" si="4"/>
        <v>0</v>
      </c>
    </row>
    <row r="143" spans="1:13" x14ac:dyDescent="0.3">
      <c r="A143" s="380">
        <f t="shared" si="6"/>
        <v>5</v>
      </c>
      <c r="B143" s="378" t="s">
        <v>961</v>
      </c>
      <c r="C143" s="438">
        <v>615.36</v>
      </c>
      <c r="D143" s="430">
        <v>75.55</v>
      </c>
      <c r="E143" s="379"/>
      <c r="F143" s="379"/>
      <c r="G143" s="378"/>
      <c r="I143" s="378" t="s">
        <v>961</v>
      </c>
      <c r="J143" s="438">
        <v>615.36</v>
      </c>
      <c r="K143" s="430">
        <v>75.55</v>
      </c>
      <c r="M143">
        <f t="shared" si="4"/>
        <v>0</v>
      </c>
    </row>
    <row r="144" spans="1:13" x14ac:dyDescent="0.3">
      <c r="A144" s="380">
        <f t="shared" si="6"/>
        <v>6</v>
      </c>
      <c r="B144" s="378" t="s">
        <v>961</v>
      </c>
      <c r="C144" s="438">
        <v>615.36</v>
      </c>
      <c r="D144" s="430">
        <v>75.55</v>
      </c>
      <c r="E144" s="379">
        <f>C143+C144</f>
        <v>1230.72</v>
      </c>
      <c r="F144" s="379">
        <f>D143+D144</f>
        <v>151.1</v>
      </c>
      <c r="G144" s="378" t="s">
        <v>961</v>
      </c>
      <c r="I144" s="378" t="s">
        <v>961</v>
      </c>
      <c r="J144" s="438">
        <v>615.36</v>
      </c>
      <c r="K144" s="430">
        <v>75.55</v>
      </c>
      <c r="M144">
        <f t="shared" si="4"/>
        <v>0</v>
      </c>
    </row>
    <row r="145" spans="1:13" x14ac:dyDescent="0.3">
      <c r="A145" s="380">
        <f t="shared" si="6"/>
        <v>7</v>
      </c>
      <c r="B145" s="378" t="s">
        <v>959</v>
      </c>
      <c r="C145" s="438">
        <v>1334.66</v>
      </c>
      <c r="D145" s="430"/>
      <c r="E145" s="379">
        <f>C145</f>
        <v>1334.66</v>
      </c>
      <c r="F145" s="379">
        <f>D145</f>
        <v>0</v>
      </c>
      <c r="G145" s="378" t="s">
        <v>959</v>
      </c>
      <c r="I145" s="378" t="s">
        <v>959</v>
      </c>
      <c r="J145" s="438">
        <v>1334.66</v>
      </c>
      <c r="K145" s="430"/>
      <c r="M145">
        <f t="shared" si="4"/>
        <v>0</v>
      </c>
    </row>
    <row r="146" spans="1:13" x14ac:dyDescent="0.3">
      <c r="A146" s="380">
        <f t="shared" si="6"/>
        <v>8</v>
      </c>
      <c r="B146" s="378" t="s">
        <v>960</v>
      </c>
      <c r="C146" s="438">
        <v>1378.93</v>
      </c>
      <c r="D146" s="430"/>
      <c r="E146" s="379">
        <f>C146</f>
        <v>1378.93</v>
      </c>
      <c r="F146" s="379">
        <f>D146</f>
        <v>0</v>
      </c>
      <c r="G146" s="378" t="s">
        <v>960</v>
      </c>
      <c r="I146" s="378" t="s">
        <v>960</v>
      </c>
      <c r="J146" s="438">
        <v>1378.93</v>
      </c>
      <c r="K146" s="430"/>
      <c r="M146">
        <f t="shared" si="4"/>
        <v>0</v>
      </c>
    </row>
    <row r="147" spans="1:13" x14ac:dyDescent="0.3">
      <c r="A147" s="380">
        <f t="shared" si="6"/>
        <v>9</v>
      </c>
      <c r="B147" s="378" t="s">
        <v>953</v>
      </c>
      <c r="C147" s="438">
        <v>1378.93</v>
      </c>
      <c r="D147" s="430"/>
      <c r="E147" s="379"/>
      <c r="F147" s="379"/>
      <c r="G147" s="378"/>
      <c r="I147" s="378" t="s">
        <v>953</v>
      </c>
      <c r="J147" s="438">
        <v>1378.93</v>
      </c>
      <c r="K147" s="430"/>
      <c r="M147">
        <f t="shared" si="4"/>
        <v>0</v>
      </c>
    </row>
    <row r="148" spans="1:13" x14ac:dyDescent="0.3">
      <c r="A148" s="380">
        <f t="shared" si="6"/>
        <v>10</v>
      </c>
      <c r="B148" s="378" t="s">
        <v>953</v>
      </c>
      <c r="C148" s="438">
        <v>1378.93</v>
      </c>
      <c r="D148" s="430"/>
      <c r="E148" s="379"/>
      <c r="F148" s="379"/>
      <c r="G148" s="378"/>
      <c r="I148" s="378" t="s">
        <v>953</v>
      </c>
      <c r="J148" s="438">
        <v>1378.93</v>
      </c>
      <c r="K148" s="430"/>
      <c r="M148">
        <f t="shared" si="4"/>
        <v>0</v>
      </c>
    </row>
    <row r="149" spans="1:13" x14ac:dyDescent="0.3">
      <c r="A149" s="380">
        <f t="shared" si="6"/>
        <v>11</v>
      </c>
      <c r="B149" s="378" t="s">
        <v>953</v>
      </c>
      <c r="C149" s="438">
        <v>1378.93</v>
      </c>
      <c r="D149" s="430"/>
      <c r="E149" s="379">
        <f>C147+C148+C149</f>
        <v>4136.79</v>
      </c>
      <c r="F149" s="379">
        <f>D147+D148+D149</f>
        <v>0</v>
      </c>
      <c r="G149" s="378" t="s">
        <v>953</v>
      </c>
      <c r="I149" s="378" t="s">
        <v>953</v>
      </c>
      <c r="J149" s="438">
        <v>1378.93</v>
      </c>
      <c r="K149" s="430"/>
      <c r="M149">
        <f t="shared" si="4"/>
        <v>0</v>
      </c>
    </row>
    <row r="150" spans="1:13" x14ac:dyDescent="0.3">
      <c r="A150" s="380">
        <f t="shared" si="6"/>
        <v>12</v>
      </c>
      <c r="B150" s="378" t="s">
        <v>954</v>
      </c>
      <c r="C150" s="438">
        <v>1069.3800000000001</v>
      </c>
      <c r="D150" s="430">
        <v>75.55</v>
      </c>
      <c r="E150" s="379"/>
      <c r="F150" s="379"/>
      <c r="G150" s="378"/>
      <c r="I150" s="378" t="s">
        <v>954</v>
      </c>
      <c r="J150" s="438">
        <v>1069.3800000000001</v>
      </c>
      <c r="K150" s="430">
        <v>75.55</v>
      </c>
      <c r="M150">
        <f t="shared" si="4"/>
        <v>0</v>
      </c>
    </row>
    <row r="151" spans="1:13" x14ac:dyDescent="0.3">
      <c r="A151" s="380">
        <f t="shared" si="6"/>
        <v>13</v>
      </c>
      <c r="B151" s="378" t="s">
        <v>954</v>
      </c>
      <c r="C151" s="438">
        <v>1052.49</v>
      </c>
      <c r="D151" s="430">
        <v>75.55</v>
      </c>
      <c r="E151" s="379">
        <f>C150+C151</f>
        <v>2121.87</v>
      </c>
      <c r="F151" s="379">
        <f>D150+D151</f>
        <v>151.1</v>
      </c>
      <c r="G151" s="378" t="s">
        <v>954</v>
      </c>
      <c r="I151" s="378" t="s">
        <v>954</v>
      </c>
      <c r="J151" s="438">
        <v>1052.49</v>
      </c>
      <c r="K151" s="430">
        <v>75.55</v>
      </c>
      <c r="M151">
        <f t="shared" si="4"/>
        <v>0</v>
      </c>
    </row>
    <row r="152" spans="1:13" x14ac:dyDescent="0.3">
      <c r="A152" s="380">
        <f t="shared" si="6"/>
        <v>14</v>
      </c>
      <c r="B152" s="378" t="s">
        <v>952</v>
      </c>
      <c r="C152" s="438">
        <v>825.48</v>
      </c>
      <c r="D152" s="430">
        <v>75.55</v>
      </c>
      <c r="E152" s="379"/>
      <c r="F152" s="379"/>
      <c r="G152" s="378"/>
      <c r="I152" s="378" t="s">
        <v>952</v>
      </c>
      <c r="J152" s="438">
        <v>825.48</v>
      </c>
      <c r="K152" s="430">
        <v>75.55</v>
      </c>
      <c r="M152">
        <f t="shared" si="4"/>
        <v>0</v>
      </c>
    </row>
    <row r="153" spans="1:13" x14ac:dyDescent="0.3">
      <c r="A153" s="380">
        <f t="shared" si="6"/>
        <v>15</v>
      </c>
      <c r="B153" s="378" t="s">
        <v>952</v>
      </c>
      <c r="C153" s="438">
        <v>825.48</v>
      </c>
      <c r="D153" s="430">
        <v>75.55</v>
      </c>
      <c r="E153" s="379"/>
      <c r="F153" s="379"/>
      <c r="G153" s="378"/>
      <c r="I153" s="378" t="s">
        <v>952</v>
      </c>
      <c r="J153" s="438">
        <v>825.48</v>
      </c>
      <c r="K153" s="430">
        <v>75.55</v>
      </c>
      <c r="M153">
        <f t="shared" si="4"/>
        <v>0</v>
      </c>
    </row>
    <row r="154" spans="1:13" x14ac:dyDescent="0.3">
      <c r="A154" s="380">
        <f t="shared" si="6"/>
        <v>16</v>
      </c>
      <c r="B154" s="378" t="s">
        <v>952</v>
      </c>
      <c r="C154" s="438">
        <v>938.05</v>
      </c>
      <c r="D154" s="430">
        <v>75.55</v>
      </c>
      <c r="E154" s="379"/>
      <c r="F154" s="379"/>
      <c r="G154" s="378"/>
      <c r="I154" s="378" t="s">
        <v>952</v>
      </c>
      <c r="J154" s="438">
        <v>938.05</v>
      </c>
      <c r="K154" s="430">
        <v>75.55</v>
      </c>
      <c r="M154">
        <f t="shared" si="4"/>
        <v>0</v>
      </c>
    </row>
    <row r="155" spans="1:13" x14ac:dyDescent="0.3">
      <c r="A155" s="380">
        <f t="shared" si="6"/>
        <v>17</v>
      </c>
      <c r="B155" s="378" t="s">
        <v>952</v>
      </c>
      <c r="C155" s="438">
        <v>825.48</v>
      </c>
      <c r="D155" s="430">
        <v>75.55</v>
      </c>
      <c r="E155" s="379">
        <f>C152+C153+C154+C155</f>
        <v>3414.4900000000002</v>
      </c>
      <c r="F155" s="379">
        <f>D152+D153+D154+D155</f>
        <v>302.2</v>
      </c>
      <c r="G155" s="378" t="s">
        <v>952</v>
      </c>
      <c r="I155" s="378" t="s">
        <v>952</v>
      </c>
      <c r="J155" s="438">
        <v>825.48</v>
      </c>
      <c r="K155" s="430">
        <v>75.55</v>
      </c>
      <c r="M155">
        <f t="shared" si="4"/>
        <v>0</v>
      </c>
    </row>
    <row r="156" spans="1:13" x14ac:dyDescent="0.3">
      <c r="A156" s="380">
        <f t="shared" si="6"/>
        <v>18</v>
      </c>
      <c r="B156" s="378" t="s">
        <v>962</v>
      </c>
      <c r="C156" s="438">
        <v>615.36</v>
      </c>
      <c r="D156" s="430">
        <v>75.55</v>
      </c>
      <c r="E156" s="379">
        <f>C156</f>
        <v>615.36</v>
      </c>
      <c r="F156" s="379">
        <f>D156</f>
        <v>75.55</v>
      </c>
      <c r="G156" s="378" t="s">
        <v>962</v>
      </c>
      <c r="I156" s="378" t="s">
        <v>962</v>
      </c>
      <c r="J156" s="438">
        <v>615.36</v>
      </c>
      <c r="K156" s="430">
        <v>75.55</v>
      </c>
      <c r="M156">
        <f t="shared" si="4"/>
        <v>0</v>
      </c>
    </row>
    <row r="157" spans="1:13" x14ac:dyDescent="0.3">
      <c r="A157" s="380">
        <f t="shared" si="6"/>
        <v>19</v>
      </c>
      <c r="B157" s="378" t="s">
        <v>958</v>
      </c>
      <c r="C157" s="438">
        <v>825.48</v>
      </c>
      <c r="D157" s="430">
        <v>75.55</v>
      </c>
      <c r="E157" s="379"/>
      <c r="F157" s="379"/>
      <c r="G157" s="378"/>
      <c r="I157" s="378" t="s">
        <v>958</v>
      </c>
      <c r="J157" s="438">
        <v>825.48</v>
      </c>
      <c r="K157" s="430">
        <v>75.55</v>
      </c>
      <c r="M157">
        <f t="shared" si="4"/>
        <v>0</v>
      </c>
    </row>
    <row r="158" spans="1:13" x14ac:dyDescent="0.3">
      <c r="A158" s="380">
        <f t="shared" si="6"/>
        <v>20</v>
      </c>
      <c r="B158" s="378" t="s">
        <v>958</v>
      </c>
      <c r="C158" s="438">
        <v>825.48</v>
      </c>
      <c r="D158" s="430">
        <v>75.55</v>
      </c>
      <c r="E158" s="379">
        <f>C157+C158</f>
        <v>1650.96</v>
      </c>
      <c r="F158" s="379">
        <f>D157+D158</f>
        <v>151.1</v>
      </c>
      <c r="G158" s="378" t="s">
        <v>958</v>
      </c>
      <c r="I158" s="378" t="s">
        <v>958</v>
      </c>
      <c r="J158" s="438">
        <v>825.48</v>
      </c>
      <c r="K158" s="430">
        <v>75.55</v>
      </c>
      <c r="M158">
        <f t="shared" si="4"/>
        <v>0</v>
      </c>
    </row>
    <row r="159" spans="1:13" x14ac:dyDescent="0.3">
      <c r="A159" s="380">
        <f t="shared" si="6"/>
        <v>21</v>
      </c>
      <c r="B159" s="378" t="s">
        <v>955</v>
      </c>
      <c r="C159" s="438">
        <v>712.92</v>
      </c>
      <c r="D159" s="430">
        <v>75.55</v>
      </c>
      <c r="E159" s="379"/>
      <c r="F159" s="379"/>
      <c r="G159" s="378"/>
      <c r="I159" s="378" t="s">
        <v>955</v>
      </c>
      <c r="J159" s="438">
        <v>712.92</v>
      </c>
      <c r="K159" s="430">
        <v>75.55</v>
      </c>
      <c r="M159">
        <f t="shared" si="4"/>
        <v>0</v>
      </c>
    </row>
    <row r="160" spans="1:13" x14ac:dyDescent="0.3">
      <c r="A160" s="380">
        <f t="shared" si="6"/>
        <v>22</v>
      </c>
      <c r="B160" s="378" t="s">
        <v>955</v>
      </c>
      <c r="C160" s="438">
        <v>712.92</v>
      </c>
      <c r="D160" s="430">
        <v>75.55</v>
      </c>
      <c r="E160" s="379"/>
      <c r="F160" s="379"/>
      <c r="G160" s="378"/>
      <c r="I160" s="378" t="s">
        <v>955</v>
      </c>
      <c r="J160" s="438">
        <v>712.92</v>
      </c>
      <c r="K160" s="430">
        <v>75.55</v>
      </c>
      <c r="M160">
        <f t="shared" si="4"/>
        <v>0</v>
      </c>
    </row>
    <row r="161" spans="1:13" x14ac:dyDescent="0.3">
      <c r="A161" s="380">
        <f t="shared" si="6"/>
        <v>23</v>
      </c>
      <c r="B161" s="378" t="s">
        <v>955</v>
      </c>
      <c r="C161" s="438">
        <v>825.48</v>
      </c>
      <c r="D161" s="430">
        <v>75.55</v>
      </c>
      <c r="E161" s="379"/>
      <c r="F161" s="379"/>
      <c r="G161" s="378"/>
      <c r="I161" s="378" t="s">
        <v>955</v>
      </c>
      <c r="J161" s="438">
        <v>825.48</v>
      </c>
      <c r="K161" s="430">
        <v>75.55</v>
      </c>
      <c r="M161">
        <f t="shared" si="4"/>
        <v>0</v>
      </c>
    </row>
    <row r="162" spans="1:13" x14ac:dyDescent="0.3">
      <c r="A162" s="380">
        <f t="shared" si="6"/>
        <v>24</v>
      </c>
      <c r="B162" s="378" t="s">
        <v>955</v>
      </c>
      <c r="C162" s="438">
        <v>600.35</v>
      </c>
      <c r="D162" s="430">
        <v>75.55</v>
      </c>
      <c r="E162" s="379"/>
      <c r="F162" s="379"/>
      <c r="G162" s="378"/>
      <c r="I162" s="378" t="s">
        <v>955</v>
      </c>
      <c r="J162" s="438">
        <v>600.35</v>
      </c>
      <c r="K162" s="430">
        <v>75.55</v>
      </c>
      <c r="M162">
        <f t="shared" si="4"/>
        <v>0</v>
      </c>
    </row>
    <row r="163" spans="1:13" x14ac:dyDescent="0.3">
      <c r="A163" s="380">
        <f t="shared" si="6"/>
        <v>25</v>
      </c>
      <c r="B163" s="378" t="s">
        <v>955</v>
      </c>
      <c r="C163" s="438">
        <v>712.92</v>
      </c>
      <c r="D163" s="430">
        <v>75.55</v>
      </c>
      <c r="E163" s="379"/>
      <c r="F163" s="379"/>
      <c r="G163" s="378"/>
      <c r="I163" s="378" t="s">
        <v>955</v>
      </c>
      <c r="J163" s="438">
        <v>712.92</v>
      </c>
      <c r="K163" s="430">
        <v>75.55</v>
      </c>
      <c r="M163">
        <f t="shared" si="4"/>
        <v>0</v>
      </c>
    </row>
    <row r="164" spans="1:13" x14ac:dyDescent="0.3">
      <c r="A164" s="380">
        <f t="shared" si="6"/>
        <v>26</v>
      </c>
      <c r="B164" s="378" t="s">
        <v>955</v>
      </c>
      <c r="C164" s="438">
        <v>712.92</v>
      </c>
      <c r="D164" s="430">
        <v>75.55</v>
      </c>
      <c r="E164" s="379">
        <f>C159+C160+C161+C162+C163+C164</f>
        <v>4277.5099999999993</v>
      </c>
      <c r="F164" s="379">
        <f>D159+D160+D161+D162+D163+D164</f>
        <v>453.3</v>
      </c>
      <c r="G164" s="378" t="s">
        <v>955</v>
      </c>
      <c r="I164" s="378" t="s">
        <v>955</v>
      </c>
      <c r="J164" s="438">
        <v>712.92</v>
      </c>
      <c r="K164" s="430">
        <v>75.55</v>
      </c>
      <c r="M164">
        <f t="shared" si="4"/>
        <v>0</v>
      </c>
    </row>
    <row r="165" spans="1:13" x14ac:dyDescent="0.3">
      <c r="A165" s="380">
        <f t="shared" si="6"/>
        <v>27</v>
      </c>
      <c r="B165" s="378" t="s">
        <v>956</v>
      </c>
      <c r="C165" s="438">
        <v>712.92</v>
      </c>
      <c r="D165" s="430">
        <v>75.55</v>
      </c>
      <c r="E165" s="379"/>
      <c r="F165" s="379"/>
      <c r="G165" s="378"/>
      <c r="I165" s="378" t="s">
        <v>956</v>
      </c>
      <c r="J165" s="438">
        <v>712.92</v>
      </c>
      <c r="K165" s="430">
        <v>75.55</v>
      </c>
      <c r="M165">
        <f t="shared" si="4"/>
        <v>0</v>
      </c>
    </row>
    <row r="166" spans="1:13" x14ac:dyDescent="0.3">
      <c r="A166" s="380">
        <f t="shared" si="6"/>
        <v>28</v>
      </c>
      <c r="B166" s="378" t="s">
        <v>956</v>
      </c>
      <c r="C166" s="438">
        <v>1378.93</v>
      </c>
      <c r="D166" s="430"/>
      <c r="E166" s="379"/>
      <c r="F166" s="379"/>
      <c r="G166" s="378"/>
      <c r="I166" s="378" t="s">
        <v>956</v>
      </c>
      <c r="J166" s="438">
        <v>1378.93</v>
      </c>
      <c r="K166" s="430"/>
      <c r="M166">
        <f t="shared" si="4"/>
        <v>0</v>
      </c>
    </row>
    <row r="167" spans="1:13" x14ac:dyDescent="0.3">
      <c r="A167" s="380">
        <f t="shared" si="6"/>
        <v>29</v>
      </c>
      <c r="B167" s="378" t="s">
        <v>956</v>
      </c>
      <c r="C167" s="438">
        <v>1378.93</v>
      </c>
      <c r="D167" s="430"/>
      <c r="E167" s="379"/>
      <c r="F167" s="379"/>
      <c r="G167" s="378"/>
      <c r="I167" s="378" t="s">
        <v>956</v>
      </c>
      <c r="J167" s="438">
        <v>1378.93</v>
      </c>
      <c r="K167" s="430"/>
      <c r="M167">
        <f t="shared" si="4"/>
        <v>0</v>
      </c>
    </row>
    <row r="168" spans="1:13" x14ac:dyDescent="0.3">
      <c r="A168" s="380">
        <f t="shared" si="6"/>
        <v>30</v>
      </c>
      <c r="B168" s="378" t="s">
        <v>956</v>
      </c>
      <c r="C168" s="438">
        <v>1378.93</v>
      </c>
      <c r="D168" s="430"/>
      <c r="E168" s="379"/>
      <c r="F168" s="379"/>
      <c r="G168" s="378"/>
      <c r="I168" s="378" t="s">
        <v>956</v>
      </c>
      <c r="J168" s="438">
        <v>1378.93</v>
      </c>
      <c r="K168" s="430"/>
      <c r="M168">
        <f t="shared" si="4"/>
        <v>0</v>
      </c>
    </row>
    <row r="169" spans="1:13" x14ac:dyDescent="0.3">
      <c r="A169" s="380">
        <f t="shared" si="6"/>
        <v>31</v>
      </c>
      <c r="B169" s="378" t="s">
        <v>956</v>
      </c>
      <c r="C169" s="438">
        <v>1378.93</v>
      </c>
      <c r="D169" s="430"/>
      <c r="E169" s="379"/>
      <c r="F169" s="379"/>
      <c r="G169" s="378"/>
      <c r="I169" s="378" t="s">
        <v>956</v>
      </c>
      <c r="J169" s="438">
        <v>1378.93</v>
      </c>
      <c r="K169" s="430"/>
      <c r="M169">
        <f t="shared" si="4"/>
        <v>0</v>
      </c>
    </row>
    <row r="170" spans="1:13" x14ac:dyDescent="0.3">
      <c r="A170" s="380">
        <f t="shared" si="6"/>
        <v>32</v>
      </c>
      <c r="B170" s="378" t="s">
        <v>956</v>
      </c>
      <c r="C170" s="438">
        <v>712.92</v>
      </c>
      <c r="D170" s="430">
        <v>75.55</v>
      </c>
      <c r="E170" s="379"/>
      <c r="F170" s="379"/>
      <c r="G170" s="378"/>
      <c r="I170" s="378" t="s">
        <v>956</v>
      </c>
      <c r="J170" s="438">
        <v>712.92</v>
      </c>
      <c r="K170" s="430">
        <v>75.55</v>
      </c>
      <c r="M170">
        <f t="shared" si="4"/>
        <v>0</v>
      </c>
    </row>
    <row r="171" spans="1:13" x14ac:dyDescent="0.3">
      <c r="A171" s="380">
        <f t="shared" si="6"/>
        <v>33</v>
      </c>
      <c r="B171" s="378" t="s">
        <v>956</v>
      </c>
      <c r="C171" s="438">
        <v>825.48</v>
      </c>
      <c r="D171" s="430">
        <v>75.55</v>
      </c>
      <c r="E171" s="379">
        <f>C165+C166+C167+C168+C169+C170+C171</f>
        <v>7767.0400000000009</v>
      </c>
      <c r="F171" s="379">
        <f>D165+D166+D167+D168+D169+D170+D171</f>
        <v>226.64999999999998</v>
      </c>
      <c r="G171" s="378" t="s">
        <v>956</v>
      </c>
      <c r="I171" s="378" t="s">
        <v>956</v>
      </c>
      <c r="J171" s="438">
        <v>825.48</v>
      </c>
      <c r="K171" s="430">
        <v>75.55</v>
      </c>
      <c r="M171">
        <f t="shared" si="4"/>
        <v>0</v>
      </c>
    </row>
    <row r="172" spans="1:13" x14ac:dyDescent="0.3">
      <c r="A172" s="380">
        <f t="shared" si="6"/>
        <v>34</v>
      </c>
      <c r="B172" s="378" t="s">
        <v>957</v>
      </c>
      <c r="C172" s="438">
        <v>1378.93</v>
      </c>
      <c r="D172" s="430"/>
      <c r="E172" s="379"/>
      <c r="F172" s="379"/>
      <c r="G172" s="378"/>
      <c r="I172" s="378" t="s">
        <v>957</v>
      </c>
      <c r="J172" s="438">
        <v>1378.93</v>
      </c>
      <c r="K172" s="430"/>
      <c r="M172">
        <f t="shared" si="4"/>
        <v>0</v>
      </c>
    </row>
    <row r="173" spans="1:13" x14ac:dyDescent="0.3">
      <c r="A173" s="380">
        <f t="shared" si="6"/>
        <v>35</v>
      </c>
      <c r="B173" s="378" t="s">
        <v>957</v>
      </c>
      <c r="C173" s="438">
        <v>1378.93</v>
      </c>
      <c r="D173" s="430"/>
      <c r="E173" s="379"/>
      <c r="F173" s="379"/>
      <c r="G173" s="378"/>
      <c r="I173" s="378" t="s">
        <v>957</v>
      </c>
      <c r="J173" s="438">
        <v>1378.93</v>
      </c>
      <c r="K173" s="430"/>
      <c r="M173">
        <f t="shared" si="4"/>
        <v>0</v>
      </c>
    </row>
    <row r="174" spans="1:13" x14ac:dyDescent="0.3">
      <c r="A174" s="380">
        <f t="shared" si="6"/>
        <v>36</v>
      </c>
      <c r="B174" s="378" t="s">
        <v>957</v>
      </c>
      <c r="C174" s="438">
        <v>1378.93</v>
      </c>
      <c r="D174" s="430"/>
      <c r="E174" s="379">
        <f>C172+C173+C174</f>
        <v>4136.79</v>
      </c>
      <c r="F174" s="379">
        <f>D172+D173+D174</f>
        <v>0</v>
      </c>
      <c r="G174" s="378" t="s">
        <v>957</v>
      </c>
      <c r="I174" s="378" t="s">
        <v>957</v>
      </c>
      <c r="J174" s="438">
        <v>1378.93</v>
      </c>
      <c r="K174" s="430"/>
      <c r="M174">
        <f t="shared" si="4"/>
        <v>0</v>
      </c>
    </row>
    <row r="175" spans="1:13" x14ac:dyDescent="0.3">
      <c r="A175" s="380">
        <f t="shared" si="6"/>
        <v>37</v>
      </c>
      <c r="B175" s="378" t="s">
        <v>963</v>
      </c>
      <c r="C175" s="438">
        <v>992.83</v>
      </c>
      <c r="D175" s="430"/>
      <c r="E175" s="379"/>
      <c r="F175" s="379"/>
      <c r="G175" s="378"/>
      <c r="I175" s="378" t="s">
        <v>963</v>
      </c>
      <c r="J175" s="438">
        <v>992.83</v>
      </c>
      <c r="K175" s="430"/>
      <c r="M175">
        <f t="shared" si="4"/>
        <v>0</v>
      </c>
    </row>
    <row r="176" spans="1:13" x14ac:dyDescent="0.3">
      <c r="A176" s="380">
        <f t="shared" si="6"/>
        <v>38</v>
      </c>
      <c r="B176" s="378" t="s">
        <v>963</v>
      </c>
      <c r="C176" s="438">
        <v>992.83</v>
      </c>
      <c r="D176" s="430"/>
      <c r="E176" s="379">
        <f>C175+C176</f>
        <v>1985.66</v>
      </c>
      <c r="F176" s="379">
        <f>D175+D176</f>
        <v>0</v>
      </c>
      <c r="G176" s="378" t="s">
        <v>963</v>
      </c>
      <c r="I176" s="378" t="s">
        <v>963</v>
      </c>
      <c r="J176" s="438">
        <v>992.83</v>
      </c>
      <c r="K176" s="430"/>
      <c r="M176">
        <f t="shared" si="4"/>
        <v>0</v>
      </c>
    </row>
    <row r="177" spans="1:13" x14ac:dyDescent="0.3">
      <c r="A177" s="380">
        <f t="shared" si="6"/>
        <v>39</v>
      </c>
      <c r="B177" s="378" t="s">
        <v>967</v>
      </c>
      <c r="C177" s="438">
        <v>717.05</v>
      </c>
      <c r="D177" s="430"/>
      <c r="E177" s="379">
        <f>C177</f>
        <v>717.05</v>
      </c>
      <c r="F177" s="379">
        <f>D177</f>
        <v>0</v>
      </c>
      <c r="G177" s="378" t="s">
        <v>967</v>
      </c>
      <c r="I177" s="378" t="s">
        <v>967</v>
      </c>
      <c r="J177" s="438">
        <v>717.05</v>
      </c>
      <c r="K177" s="430"/>
      <c r="M177">
        <f t="shared" si="4"/>
        <v>0</v>
      </c>
    </row>
    <row r="178" spans="1:13" s="386" customFormat="1" x14ac:dyDescent="0.3">
      <c r="A178" s="384"/>
      <c r="B178" s="384"/>
      <c r="C178" s="385">
        <f>SUM(C139:C177)</f>
        <v>37945.189999999995</v>
      </c>
      <c r="D178" s="385">
        <f>SUM(D139:D177)</f>
        <v>1510.9999999999995</v>
      </c>
      <c r="E178" s="385">
        <f>SUM(E139:E177)</f>
        <v>37945.19</v>
      </c>
      <c r="F178" s="385">
        <f>SUM(F139:F177)</f>
        <v>1511</v>
      </c>
      <c r="G178" s="384"/>
    </row>
    <row r="179" spans="1:13" x14ac:dyDescent="0.3">
      <c r="A179" s="383">
        <v>1</v>
      </c>
      <c r="B179" s="381" t="s">
        <v>987</v>
      </c>
      <c r="C179" s="440">
        <v>992.83</v>
      </c>
      <c r="D179" s="441"/>
      <c r="E179" s="382"/>
      <c r="F179" s="382"/>
      <c r="G179" s="381"/>
      <c r="I179" s="381" t="s">
        <v>987</v>
      </c>
      <c r="J179" s="440">
        <v>992.83</v>
      </c>
      <c r="K179" s="441"/>
      <c r="M179">
        <f t="shared" si="4"/>
        <v>0</v>
      </c>
    </row>
    <row r="180" spans="1:13" x14ac:dyDescent="0.3">
      <c r="A180" s="383">
        <f>A179+1</f>
        <v>2</v>
      </c>
      <c r="B180" s="381" t="s">
        <v>987</v>
      </c>
      <c r="C180" s="440">
        <v>992.83</v>
      </c>
      <c r="D180" s="441"/>
      <c r="E180" s="382"/>
      <c r="F180" s="382"/>
      <c r="G180" s="381"/>
      <c r="I180" s="381" t="s">
        <v>987</v>
      </c>
      <c r="J180" s="440">
        <v>992.83</v>
      </c>
      <c r="K180" s="441"/>
      <c r="M180">
        <f t="shared" si="4"/>
        <v>0</v>
      </c>
    </row>
    <row r="181" spans="1:13" x14ac:dyDescent="0.3">
      <c r="A181" s="383">
        <f t="shared" ref="A181:A244" si="7">A180+1</f>
        <v>3</v>
      </c>
      <c r="B181" s="381" t="s">
        <v>987</v>
      </c>
      <c r="C181" s="440">
        <v>992.83</v>
      </c>
      <c r="D181" s="441"/>
      <c r="E181" s="382">
        <f>C179+C180+C181</f>
        <v>2978.4900000000002</v>
      </c>
      <c r="F181" s="382">
        <f>D179+D180+D181</f>
        <v>0</v>
      </c>
      <c r="G181" s="381" t="s">
        <v>987</v>
      </c>
      <c r="I181" s="381" t="s">
        <v>987</v>
      </c>
      <c r="J181" s="440">
        <v>992.83</v>
      </c>
      <c r="K181" s="441"/>
      <c r="M181">
        <f t="shared" si="4"/>
        <v>0</v>
      </c>
    </row>
    <row r="182" spans="1:13" x14ac:dyDescent="0.3">
      <c r="A182" s="383">
        <f t="shared" si="7"/>
        <v>4</v>
      </c>
      <c r="B182" s="381" t="s">
        <v>993</v>
      </c>
      <c r="C182" s="440">
        <v>827.36</v>
      </c>
      <c r="D182" s="441"/>
      <c r="E182" s="382"/>
      <c r="F182" s="382"/>
      <c r="G182" s="381"/>
      <c r="I182" s="381" t="s">
        <v>993</v>
      </c>
      <c r="J182" s="440">
        <v>827.36</v>
      </c>
      <c r="K182" s="441"/>
      <c r="M182">
        <f t="shared" si="4"/>
        <v>0</v>
      </c>
    </row>
    <row r="183" spans="1:13" x14ac:dyDescent="0.3">
      <c r="A183" s="383">
        <f t="shared" si="7"/>
        <v>5</v>
      </c>
      <c r="B183" s="381" t="s">
        <v>993</v>
      </c>
      <c r="C183" s="440">
        <v>827.36</v>
      </c>
      <c r="D183" s="441"/>
      <c r="E183" s="382"/>
      <c r="F183" s="382"/>
      <c r="G183" s="381"/>
      <c r="I183" s="381" t="s">
        <v>993</v>
      </c>
      <c r="J183" s="440">
        <v>827.36</v>
      </c>
      <c r="K183" s="441"/>
      <c r="M183">
        <f t="shared" si="4"/>
        <v>0</v>
      </c>
    </row>
    <row r="184" spans="1:13" x14ac:dyDescent="0.3">
      <c r="A184" s="383">
        <f t="shared" si="7"/>
        <v>6</v>
      </c>
      <c r="B184" s="381" t="s">
        <v>993</v>
      </c>
      <c r="C184" s="440">
        <v>827.36</v>
      </c>
      <c r="D184" s="441"/>
      <c r="E184" s="382">
        <f>C182+C183+C184</f>
        <v>2482.08</v>
      </c>
      <c r="F184" s="382">
        <f>D182+D183+D184</f>
        <v>0</v>
      </c>
      <c r="G184" s="381" t="s">
        <v>993</v>
      </c>
      <c r="I184" s="381" t="s">
        <v>993</v>
      </c>
      <c r="J184" s="440">
        <v>827.36</v>
      </c>
      <c r="K184" s="441"/>
      <c r="M184">
        <f t="shared" si="4"/>
        <v>0</v>
      </c>
    </row>
    <row r="185" spans="1:13" x14ac:dyDescent="0.3">
      <c r="A185" s="383">
        <f t="shared" si="7"/>
        <v>7</v>
      </c>
      <c r="B185" s="381" t="s">
        <v>976</v>
      </c>
      <c r="C185" s="440">
        <v>615.36</v>
      </c>
      <c r="D185" s="441">
        <v>75.55</v>
      </c>
      <c r="E185" s="382">
        <f>C185</f>
        <v>615.36</v>
      </c>
      <c r="F185" s="382">
        <f>D185</f>
        <v>75.55</v>
      </c>
      <c r="G185" s="381" t="s">
        <v>976</v>
      </c>
      <c r="I185" s="381" t="s">
        <v>976</v>
      </c>
      <c r="J185" s="440">
        <v>615.36</v>
      </c>
      <c r="K185" s="441">
        <v>75.55</v>
      </c>
      <c r="M185">
        <f t="shared" si="4"/>
        <v>0</v>
      </c>
    </row>
    <row r="186" spans="1:13" x14ac:dyDescent="0.3">
      <c r="A186" s="383">
        <f t="shared" si="7"/>
        <v>8</v>
      </c>
      <c r="B186" s="381" t="s">
        <v>991</v>
      </c>
      <c r="C186" s="440">
        <v>827.36</v>
      </c>
      <c r="D186" s="441"/>
      <c r="E186" s="382">
        <f>C186</f>
        <v>827.36</v>
      </c>
      <c r="F186" s="382">
        <f>D186</f>
        <v>0</v>
      </c>
      <c r="G186" s="381" t="s">
        <v>991</v>
      </c>
      <c r="I186" s="381" t="s">
        <v>991</v>
      </c>
      <c r="J186" s="440">
        <v>827.36</v>
      </c>
      <c r="K186" s="441"/>
      <c r="M186">
        <f t="shared" si="4"/>
        <v>0</v>
      </c>
    </row>
    <row r="187" spans="1:13" x14ac:dyDescent="0.3">
      <c r="A187" s="383">
        <f t="shared" si="7"/>
        <v>9</v>
      </c>
      <c r="B187" s="381" t="s">
        <v>981</v>
      </c>
      <c r="C187" s="440">
        <v>992.83</v>
      </c>
      <c r="D187" s="441"/>
      <c r="E187" s="382"/>
      <c r="F187" s="382"/>
      <c r="G187" s="381"/>
      <c r="I187" s="381" t="s">
        <v>981</v>
      </c>
      <c r="J187" s="440">
        <v>992.83</v>
      </c>
      <c r="K187" s="441"/>
      <c r="M187">
        <f t="shared" si="4"/>
        <v>0</v>
      </c>
    </row>
    <row r="188" spans="1:13" x14ac:dyDescent="0.3">
      <c r="A188" s="383">
        <f t="shared" si="7"/>
        <v>10</v>
      </c>
      <c r="B188" s="381" t="s">
        <v>981</v>
      </c>
      <c r="C188" s="440">
        <v>992.83</v>
      </c>
      <c r="D188" s="441"/>
      <c r="E188" s="382"/>
      <c r="F188" s="382"/>
      <c r="G188" s="381"/>
      <c r="I188" s="381" t="s">
        <v>981</v>
      </c>
      <c r="J188" s="440">
        <v>992.83</v>
      </c>
      <c r="K188" s="441"/>
      <c r="M188">
        <f t="shared" si="4"/>
        <v>0</v>
      </c>
    </row>
    <row r="189" spans="1:13" x14ac:dyDescent="0.3">
      <c r="A189" s="383">
        <f t="shared" si="7"/>
        <v>11</v>
      </c>
      <c r="B189" s="381" t="s">
        <v>981</v>
      </c>
      <c r="C189" s="440">
        <v>992.83</v>
      </c>
      <c r="D189" s="441"/>
      <c r="E189" s="382">
        <f>C187+C188+C189</f>
        <v>2978.4900000000002</v>
      </c>
      <c r="F189" s="382">
        <f>D187+D188+D189</f>
        <v>0</v>
      </c>
      <c r="G189" s="381" t="s">
        <v>981</v>
      </c>
      <c r="I189" s="381" t="s">
        <v>981</v>
      </c>
      <c r="J189" s="440">
        <v>992.83</v>
      </c>
      <c r="K189" s="441"/>
      <c r="M189">
        <f t="shared" si="4"/>
        <v>0</v>
      </c>
    </row>
    <row r="190" spans="1:13" x14ac:dyDescent="0.3">
      <c r="A190" s="383">
        <f t="shared" si="7"/>
        <v>12</v>
      </c>
      <c r="B190" s="381" t="s">
        <v>982</v>
      </c>
      <c r="C190" s="440">
        <v>992.83</v>
      </c>
      <c r="D190" s="441"/>
      <c r="E190" s="382"/>
      <c r="F190" s="382"/>
      <c r="G190" s="381"/>
      <c r="I190" s="381" t="s">
        <v>982</v>
      </c>
      <c r="J190" s="440">
        <v>992.83</v>
      </c>
      <c r="K190" s="441"/>
      <c r="M190">
        <f t="shared" si="4"/>
        <v>0</v>
      </c>
    </row>
    <row r="191" spans="1:13" x14ac:dyDescent="0.3">
      <c r="A191" s="383">
        <f t="shared" si="7"/>
        <v>13</v>
      </c>
      <c r="B191" s="381" t="s">
        <v>982</v>
      </c>
      <c r="C191" s="440">
        <v>992.83</v>
      </c>
      <c r="D191" s="441"/>
      <c r="E191" s="382">
        <f>C190+C191</f>
        <v>1985.66</v>
      </c>
      <c r="F191" s="382">
        <f>D190+D191</f>
        <v>0</v>
      </c>
      <c r="G191" s="381" t="s">
        <v>982</v>
      </c>
      <c r="I191" s="381" t="s">
        <v>982</v>
      </c>
      <c r="J191" s="440">
        <v>992.83</v>
      </c>
      <c r="K191" s="441"/>
      <c r="M191">
        <f t="shared" si="4"/>
        <v>0</v>
      </c>
    </row>
    <row r="192" spans="1:13" x14ac:dyDescent="0.3">
      <c r="A192" s="383">
        <f t="shared" si="7"/>
        <v>14</v>
      </c>
      <c r="B192" s="381" t="s">
        <v>984</v>
      </c>
      <c r="C192" s="440">
        <v>675.4</v>
      </c>
      <c r="D192" s="441">
        <v>75.55</v>
      </c>
      <c r="E192" s="382"/>
      <c r="F192" s="382"/>
      <c r="G192" s="381"/>
      <c r="I192" s="381" t="s">
        <v>984</v>
      </c>
      <c r="J192" s="440">
        <v>675.4</v>
      </c>
      <c r="K192" s="441">
        <v>75.55</v>
      </c>
      <c r="M192">
        <f t="shared" si="4"/>
        <v>0</v>
      </c>
    </row>
    <row r="193" spans="1:13" x14ac:dyDescent="0.3">
      <c r="A193" s="383">
        <f t="shared" si="7"/>
        <v>15</v>
      </c>
      <c r="B193" s="381" t="s">
        <v>984</v>
      </c>
      <c r="C193" s="440">
        <v>992.83</v>
      </c>
      <c r="D193" s="441"/>
      <c r="E193" s="382"/>
      <c r="F193" s="382"/>
      <c r="G193" s="381"/>
      <c r="I193" s="381" t="s">
        <v>984</v>
      </c>
      <c r="J193" s="440">
        <v>992.83</v>
      </c>
      <c r="K193" s="441"/>
      <c r="M193">
        <f t="shared" si="4"/>
        <v>0</v>
      </c>
    </row>
    <row r="194" spans="1:13" x14ac:dyDescent="0.3">
      <c r="A194" s="383">
        <f t="shared" si="7"/>
        <v>16</v>
      </c>
      <c r="B194" s="381" t="s">
        <v>984</v>
      </c>
      <c r="C194" s="440">
        <v>992.83</v>
      </c>
      <c r="D194" s="441"/>
      <c r="E194" s="382">
        <f>C192+C193+C194</f>
        <v>2661.06</v>
      </c>
      <c r="F194" s="382">
        <f>D192+D193+D194</f>
        <v>75.55</v>
      </c>
      <c r="G194" s="381" t="s">
        <v>984</v>
      </c>
      <c r="I194" s="381" t="s">
        <v>984</v>
      </c>
      <c r="J194" s="440">
        <v>992.83</v>
      </c>
      <c r="K194" s="441"/>
      <c r="M194">
        <f t="shared" si="4"/>
        <v>0</v>
      </c>
    </row>
    <row r="195" spans="1:13" x14ac:dyDescent="0.3">
      <c r="A195" s="383">
        <f t="shared" si="7"/>
        <v>17</v>
      </c>
      <c r="B195" s="381" t="s">
        <v>996</v>
      </c>
      <c r="C195" s="440">
        <v>562.83000000000004</v>
      </c>
      <c r="D195" s="441">
        <v>75.55</v>
      </c>
      <c r="E195" s="382"/>
      <c r="F195" s="382"/>
      <c r="G195" s="381"/>
      <c r="I195" s="381" t="s">
        <v>996</v>
      </c>
      <c r="J195" s="440">
        <v>562.83000000000004</v>
      </c>
      <c r="K195" s="441">
        <v>75.55</v>
      </c>
      <c r="M195">
        <f t="shared" si="4"/>
        <v>0</v>
      </c>
    </row>
    <row r="196" spans="1:13" x14ac:dyDescent="0.3">
      <c r="A196" s="383">
        <f t="shared" si="7"/>
        <v>18</v>
      </c>
      <c r="B196" s="381" t="s">
        <v>996</v>
      </c>
      <c r="C196" s="440">
        <v>562.83000000000004</v>
      </c>
      <c r="D196" s="441">
        <v>75.55</v>
      </c>
      <c r="E196" s="382">
        <f>C195+C196</f>
        <v>1125.6600000000001</v>
      </c>
      <c r="F196" s="382">
        <f>D195+D196</f>
        <v>151.1</v>
      </c>
      <c r="G196" s="381" t="s">
        <v>996</v>
      </c>
      <c r="I196" s="381" t="s">
        <v>996</v>
      </c>
      <c r="J196" s="440">
        <v>562.83000000000004</v>
      </c>
      <c r="K196" s="441">
        <v>75.55</v>
      </c>
      <c r="M196">
        <f t="shared" si="4"/>
        <v>0</v>
      </c>
    </row>
    <row r="197" spans="1:13" x14ac:dyDescent="0.3">
      <c r="A197" s="383">
        <f t="shared" si="7"/>
        <v>19</v>
      </c>
      <c r="B197" s="381" t="s">
        <v>992</v>
      </c>
      <c r="C197" s="440">
        <v>827.36</v>
      </c>
      <c r="D197" s="441"/>
      <c r="E197" s="382"/>
      <c r="F197" s="382"/>
      <c r="G197" s="381"/>
      <c r="I197" s="381" t="s">
        <v>992</v>
      </c>
      <c r="J197" s="440">
        <v>827.36</v>
      </c>
      <c r="K197" s="441"/>
      <c r="M197">
        <f t="shared" ref="M197:M254" si="8">IF(I197=B197,0)</f>
        <v>0</v>
      </c>
    </row>
    <row r="198" spans="1:13" x14ac:dyDescent="0.3">
      <c r="A198" s="383">
        <f t="shared" si="7"/>
        <v>20</v>
      </c>
      <c r="B198" s="381" t="s">
        <v>992</v>
      </c>
      <c r="C198" s="440">
        <v>827.36</v>
      </c>
      <c r="D198" s="441"/>
      <c r="E198" s="382">
        <f>C197+C198</f>
        <v>1654.72</v>
      </c>
      <c r="F198" s="382">
        <f>D197+D198</f>
        <v>0</v>
      </c>
      <c r="G198" s="381" t="s">
        <v>992</v>
      </c>
      <c r="I198" s="381" t="s">
        <v>992</v>
      </c>
      <c r="J198" s="440">
        <v>827.36</v>
      </c>
      <c r="K198" s="441"/>
      <c r="M198">
        <f t="shared" si="8"/>
        <v>0</v>
      </c>
    </row>
    <row r="199" spans="1:13" x14ac:dyDescent="0.3">
      <c r="A199" s="383">
        <f t="shared" si="7"/>
        <v>21</v>
      </c>
      <c r="B199" s="381" t="s">
        <v>989</v>
      </c>
      <c r="C199" s="440">
        <v>827.36</v>
      </c>
      <c r="D199" s="441"/>
      <c r="E199" s="382">
        <f>C199</f>
        <v>827.36</v>
      </c>
      <c r="F199" s="382">
        <f>D199</f>
        <v>0</v>
      </c>
      <c r="G199" s="381" t="s">
        <v>989</v>
      </c>
      <c r="I199" s="381" t="s">
        <v>989</v>
      </c>
      <c r="J199" s="440">
        <v>827.36</v>
      </c>
      <c r="K199" s="441"/>
      <c r="M199">
        <f t="shared" si="8"/>
        <v>0</v>
      </c>
    </row>
    <row r="200" spans="1:13" x14ac:dyDescent="0.3">
      <c r="A200" s="383">
        <f t="shared" si="7"/>
        <v>22</v>
      </c>
      <c r="B200" s="381" t="s">
        <v>998</v>
      </c>
      <c r="C200" s="440">
        <v>855.13</v>
      </c>
      <c r="D200" s="441"/>
      <c r="E200" s="382"/>
      <c r="F200" s="382"/>
      <c r="G200" s="381"/>
      <c r="I200" s="381" t="s">
        <v>998</v>
      </c>
      <c r="J200" s="440">
        <v>855.13</v>
      </c>
      <c r="K200" s="441"/>
      <c r="M200">
        <f t="shared" si="8"/>
        <v>0</v>
      </c>
    </row>
    <row r="201" spans="1:13" x14ac:dyDescent="0.3">
      <c r="A201" s="383">
        <f t="shared" si="7"/>
        <v>23</v>
      </c>
      <c r="B201" s="381" t="s">
        <v>998</v>
      </c>
      <c r="C201" s="440">
        <v>855.13</v>
      </c>
      <c r="D201" s="441"/>
      <c r="E201" s="382">
        <f>C200+C201</f>
        <v>1710.26</v>
      </c>
      <c r="F201" s="382">
        <f>D200+D201</f>
        <v>0</v>
      </c>
      <c r="G201" s="381" t="s">
        <v>998</v>
      </c>
      <c r="I201" s="381" t="s">
        <v>998</v>
      </c>
      <c r="J201" s="440">
        <v>855.13</v>
      </c>
      <c r="K201" s="441"/>
      <c r="M201">
        <f t="shared" si="8"/>
        <v>0</v>
      </c>
    </row>
    <row r="202" spans="1:13" x14ac:dyDescent="0.3">
      <c r="A202" s="383">
        <f t="shared" si="7"/>
        <v>24</v>
      </c>
      <c r="B202" s="381" t="s">
        <v>1000</v>
      </c>
      <c r="C202" s="440">
        <v>717.05</v>
      </c>
      <c r="D202" s="441"/>
      <c r="E202" s="382">
        <f>C202</f>
        <v>717.05</v>
      </c>
      <c r="F202" s="382">
        <f>D202</f>
        <v>0</v>
      </c>
      <c r="G202" s="381" t="s">
        <v>1000</v>
      </c>
      <c r="I202" s="381" t="s">
        <v>1000</v>
      </c>
      <c r="J202" s="440">
        <v>717.05</v>
      </c>
      <c r="K202" s="441"/>
      <c r="M202">
        <f t="shared" si="8"/>
        <v>0</v>
      </c>
    </row>
    <row r="203" spans="1:13" x14ac:dyDescent="0.3">
      <c r="A203" s="383">
        <f t="shared" si="7"/>
        <v>25</v>
      </c>
      <c r="B203" s="381" t="s">
        <v>980</v>
      </c>
      <c r="C203" s="440">
        <v>992.83</v>
      </c>
      <c r="D203" s="441"/>
      <c r="E203" s="382"/>
      <c r="F203" s="382"/>
      <c r="G203" s="381"/>
      <c r="I203" s="381" t="s">
        <v>980</v>
      </c>
      <c r="J203" s="440">
        <v>992.83</v>
      </c>
      <c r="K203" s="441"/>
      <c r="M203">
        <f t="shared" si="8"/>
        <v>0</v>
      </c>
    </row>
    <row r="204" spans="1:13" x14ac:dyDescent="0.3">
      <c r="A204" s="383">
        <f t="shared" si="7"/>
        <v>26</v>
      </c>
      <c r="B204" s="381" t="s">
        <v>980</v>
      </c>
      <c r="C204" s="440">
        <v>992.83</v>
      </c>
      <c r="D204" s="441"/>
      <c r="E204" s="382"/>
      <c r="F204" s="382"/>
      <c r="G204" s="381"/>
      <c r="I204" s="381" t="s">
        <v>980</v>
      </c>
      <c r="J204" s="440">
        <v>992.83</v>
      </c>
      <c r="K204" s="441"/>
      <c r="M204">
        <f t="shared" si="8"/>
        <v>0</v>
      </c>
    </row>
    <row r="205" spans="1:13" x14ac:dyDescent="0.3">
      <c r="A205" s="383">
        <f t="shared" si="7"/>
        <v>27</v>
      </c>
      <c r="B205" s="381" t="s">
        <v>980</v>
      </c>
      <c r="C205" s="440">
        <v>992.83</v>
      </c>
      <c r="D205" s="441"/>
      <c r="E205" s="382">
        <f>C203+C204+C205</f>
        <v>2978.4900000000002</v>
      </c>
      <c r="F205" s="382">
        <f>D203+D204+D205</f>
        <v>0</v>
      </c>
      <c r="G205" s="381" t="s">
        <v>980</v>
      </c>
      <c r="I205" s="381" t="s">
        <v>980</v>
      </c>
      <c r="J205" s="440">
        <v>992.83</v>
      </c>
      <c r="K205" s="441"/>
      <c r="M205">
        <f t="shared" si="8"/>
        <v>0</v>
      </c>
    </row>
    <row r="206" spans="1:13" x14ac:dyDescent="0.3">
      <c r="A206" s="383">
        <f t="shared" si="7"/>
        <v>28</v>
      </c>
      <c r="B206" s="381" t="s">
        <v>975</v>
      </c>
      <c r="C206" s="440">
        <v>992.83</v>
      </c>
      <c r="D206" s="441"/>
      <c r="E206" s="382"/>
      <c r="F206" s="382"/>
      <c r="G206" s="381"/>
      <c r="I206" s="381" t="s">
        <v>975</v>
      </c>
      <c r="J206" s="440">
        <v>992.83</v>
      </c>
      <c r="K206" s="441"/>
      <c r="M206">
        <f t="shared" si="8"/>
        <v>0</v>
      </c>
    </row>
    <row r="207" spans="1:13" x14ac:dyDescent="0.3">
      <c r="A207" s="383">
        <f t="shared" si="7"/>
        <v>29</v>
      </c>
      <c r="B207" s="381" t="s">
        <v>975</v>
      </c>
      <c r="C207" s="440">
        <v>992.83</v>
      </c>
      <c r="D207" s="441"/>
      <c r="E207" s="382"/>
      <c r="F207" s="382"/>
      <c r="G207" s="381"/>
      <c r="I207" s="381" t="s">
        <v>975</v>
      </c>
      <c r="J207" s="440">
        <v>992.83</v>
      </c>
      <c r="K207" s="441"/>
      <c r="M207">
        <f t="shared" si="8"/>
        <v>0</v>
      </c>
    </row>
    <row r="208" spans="1:13" x14ac:dyDescent="0.3">
      <c r="A208" s="383">
        <f t="shared" si="7"/>
        <v>30</v>
      </c>
      <c r="B208" s="381" t="s">
        <v>975</v>
      </c>
      <c r="C208" s="440">
        <v>992.83</v>
      </c>
      <c r="D208" s="441"/>
      <c r="E208" s="382">
        <f>C206+C207+C208</f>
        <v>2978.4900000000002</v>
      </c>
      <c r="F208" s="382">
        <f>D206+D207+D208</f>
        <v>0</v>
      </c>
      <c r="G208" s="381" t="s">
        <v>975</v>
      </c>
      <c r="I208" s="381" t="s">
        <v>975</v>
      </c>
      <c r="J208" s="440">
        <v>992.83</v>
      </c>
      <c r="K208" s="441"/>
      <c r="M208">
        <f t="shared" si="8"/>
        <v>0</v>
      </c>
    </row>
    <row r="209" spans="1:13" x14ac:dyDescent="0.3">
      <c r="A209" s="383">
        <f t="shared" si="7"/>
        <v>31</v>
      </c>
      <c r="B209" s="381" t="s">
        <v>978</v>
      </c>
      <c r="C209" s="440">
        <v>992.83</v>
      </c>
      <c r="D209" s="441"/>
      <c r="E209" s="382"/>
      <c r="F209" s="382"/>
      <c r="G209" s="381"/>
      <c r="I209" s="381" t="s">
        <v>978</v>
      </c>
      <c r="J209" s="440">
        <v>992.83</v>
      </c>
      <c r="K209" s="441"/>
      <c r="M209">
        <f t="shared" si="8"/>
        <v>0</v>
      </c>
    </row>
    <row r="210" spans="1:13" x14ac:dyDescent="0.3">
      <c r="A210" s="383">
        <f t="shared" si="7"/>
        <v>32</v>
      </c>
      <c r="B210" s="381" t="s">
        <v>978</v>
      </c>
      <c r="C210" s="440">
        <v>615.36</v>
      </c>
      <c r="D210" s="441">
        <v>75.55</v>
      </c>
      <c r="E210" s="382"/>
      <c r="F210" s="382"/>
      <c r="G210" s="381"/>
      <c r="I210" s="381" t="s">
        <v>978</v>
      </c>
      <c r="J210" s="440">
        <v>615.36</v>
      </c>
      <c r="K210" s="441">
        <v>75.55</v>
      </c>
      <c r="M210">
        <f t="shared" si="8"/>
        <v>0</v>
      </c>
    </row>
    <row r="211" spans="1:13" x14ac:dyDescent="0.3">
      <c r="A211" s="383">
        <f t="shared" si="7"/>
        <v>33</v>
      </c>
      <c r="B211" s="381" t="s">
        <v>978</v>
      </c>
      <c r="C211" s="440">
        <v>992.83</v>
      </c>
      <c r="D211" s="441"/>
      <c r="E211" s="382">
        <f>C209+C210+C211</f>
        <v>2601.02</v>
      </c>
      <c r="F211" s="382">
        <f>D209+D210+D211</f>
        <v>75.55</v>
      </c>
      <c r="G211" s="381" t="s">
        <v>978</v>
      </c>
      <c r="I211" s="381" t="s">
        <v>978</v>
      </c>
      <c r="J211" s="440">
        <v>992.83</v>
      </c>
      <c r="K211" s="441"/>
      <c r="M211">
        <f t="shared" si="8"/>
        <v>0</v>
      </c>
    </row>
    <row r="212" spans="1:13" x14ac:dyDescent="0.3">
      <c r="A212" s="383">
        <f t="shared" si="7"/>
        <v>34</v>
      </c>
      <c r="B212" s="381" t="s">
        <v>972</v>
      </c>
      <c r="C212" s="440">
        <v>600.35</v>
      </c>
      <c r="D212" s="441">
        <v>75.55</v>
      </c>
      <c r="E212" s="382">
        <f>C212</f>
        <v>600.35</v>
      </c>
      <c r="F212" s="382">
        <f>D212</f>
        <v>75.55</v>
      </c>
      <c r="G212" s="381" t="s">
        <v>972</v>
      </c>
      <c r="I212" s="381" t="s">
        <v>972</v>
      </c>
      <c r="J212" s="440">
        <v>600.35</v>
      </c>
      <c r="K212" s="441">
        <v>75.55</v>
      </c>
      <c r="M212">
        <f t="shared" si="8"/>
        <v>0</v>
      </c>
    </row>
    <row r="213" spans="1:13" x14ac:dyDescent="0.3">
      <c r="A213" s="383">
        <f t="shared" si="7"/>
        <v>35</v>
      </c>
      <c r="B213" s="381" t="s">
        <v>979</v>
      </c>
      <c r="C213" s="440">
        <v>992.83</v>
      </c>
      <c r="D213" s="441"/>
      <c r="E213" s="382"/>
      <c r="F213" s="382"/>
      <c r="G213" s="381"/>
      <c r="I213" s="381" t="s">
        <v>979</v>
      </c>
      <c r="J213" s="440">
        <v>992.83</v>
      </c>
      <c r="K213" s="441"/>
      <c r="M213">
        <f t="shared" si="8"/>
        <v>0</v>
      </c>
    </row>
    <row r="214" spans="1:13" x14ac:dyDescent="0.3">
      <c r="A214" s="383">
        <f t="shared" si="7"/>
        <v>36</v>
      </c>
      <c r="B214" s="381" t="s">
        <v>979</v>
      </c>
      <c r="C214" s="440">
        <v>992.83</v>
      </c>
      <c r="D214" s="441"/>
      <c r="E214" s="382">
        <f>C213+C214</f>
        <v>1985.66</v>
      </c>
      <c r="F214" s="382">
        <f>D213+D214</f>
        <v>0</v>
      </c>
      <c r="G214" s="381" t="s">
        <v>979</v>
      </c>
      <c r="I214" s="381" t="s">
        <v>979</v>
      </c>
      <c r="J214" s="440">
        <v>992.83</v>
      </c>
      <c r="K214" s="441"/>
      <c r="M214">
        <f t="shared" si="8"/>
        <v>0</v>
      </c>
    </row>
    <row r="215" spans="1:13" x14ac:dyDescent="0.3">
      <c r="A215" s="383">
        <f t="shared" si="7"/>
        <v>37</v>
      </c>
      <c r="B215" s="381" t="s">
        <v>971</v>
      </c>
      <c r="C215" s="440">
        <v>992.83</v>
      </c>
      <c r="D215" s="441"/>
      <c r="E215" s="382"/>
      <c r="F215" s="382"/>
      <c r="G215" s="381"/>
      <c r="I215" s="381" t="s">
        <v>971</v>
      </c>
      <c r="J215" s="440">
        <v>992.83</v>
      </c>
      <c r="K215" s="441"/>
      <c r="M215">
        <f t="shared" si="8"/>
        <v>0</v>
      </c>
    </row>
    <row r="216" spans="1:13" x14ac:dyDescent="0.3">
      <c r="A216" s="383">
        <f t="shared" si="7"/>
        <v>38</v>
      </c>
      <c r="B216" s="381" t="s">
        <v>971</v>
      </c>
      <c r="C216" s="440">
        <v>992.83</v>
      </c>
      <c r="D216" s="441"/>
      <c r="E216" s="382">
        <f>C215+C216</f>
        <v>1985.66</v>
      </c>
      <c r="F216" s="382">
        <f>D215+D216</f>
        <v>0</v>
      </c>
      <c r="G216" s="381" t="s">
        <v>971</v>
      </c>
      <c r="I216" s="381" t="s">
        <v>971</v>
      </c>
      <c r="J216" s="440">
        <v>992.83</v>
      </c>
      <c r="K216" s="441"/>
      <c r="M216">
        <f t="shared" si="8"/>
        <v>0</v>
      </c>
    </row>
    <row r="217" spans="1:13" x14ac:dyDescent="0.3">
      <c r="A217" s="383">
        <f t="shared" si="7"/>
        <v>39</v>
      </c>
      <c r="B217" s="381" t="s">
        <v>973</v>
      </c>
      <c r="C217" s="440">
        <v>992.83</v>
      </c>
      <c r="D217" s="441"/>
      <c r="E217" s="382"/>
      <c r="F217" s="382"/>
      <c r="G217" s="381"/>
      <c r="I217" s="381" t="s">
        <v>973</v>
      </c>
      <c r="J217" s="440">
        <v>992.83</v>
      </c>
      <c r="K217" s="441"/>
      <c r="M217">
        <f t="shared" si="8"/>
        <v>0</v>
      </c>
    </row>
    <row r="218" spans="1:13" x14ac:dyDescent="0.3">
      <c r="A218" s="383">
        <f t="shared" si="7"/>
        <v>40</v>
      </c>
      <c r="B218" s="381" t="s">
        <v>973</v>
      </c>
      <c r="C218" s="440">
        <v>992.83</v>
      </c>
      <c r="D218" s="441"/>
      <c r="E218" s="382"/>
      <c r="F218" s="382"/>
      <c r="G218" s="381"/>
      <c r="I218" s="381" t="s">
        <v>973</v>
      </c>
      <c r="J218" s="440">
        <v>992.83</v>
      </c>
      <c r="K218" s="441"/>
      <c r="M218">
        <f t="shared" si="8"/>
        <v>0</v>
      </c>
    </row>
    <row r="219" spans="1:13" x14ac:dyDescent="0.3">
      <c r="A219" s="383">
        <f t="shared" si="7"/>
        <v>41</v>
      </c>
      <c r="B219" s="381" t="s">
        <v>973</v>
      </c>
      <c r="C219" s="440">
        <v>1020.6</v>
      </c>
      <c r="D219" s="441"/>
      <c r="E219" s="382">
        <f>C217+C218+C219</f>
        <v>3006.26</v>
      </c>
      <c r="F219" s="382">
        <f>D217+D218+D219</f>
        <v>0</v>
      </c>
      <c r="G219" s="381" t="s">
        <v>973</v>
      </c>
      <c r="I219" s="381" t="s">
        <v>973</v>
      </c>
      <c r="J219" s="440">
        <v>1020.6</v>
      </c>
      <c r="K219" s="441"/>
      <c r="M219">
        <f t="shared" si="8"/>
        <v>0</v>
      </c>
    </row>
    <row r="220" spans="1:13" x14ac:dyDescent="0.3">
      <c r="A220" s="383">
        <f t="shared" si="7"/>
        <v>42</v>
      </c>
      <c r="B220" s="381" t="s">
        <v>986</v>
      </c>
      <c r="C220" s="440">
        <v>656.64</v>
      </c>
      <c r="D220" s="441">
        <v>75.55</v>
      </c>
      <c r="E220" s="382"/>
      <c r="F220" s="382"/>
      <c r="G220" s="381"/>
      <c r="I220" s="381" t="s">
        <v>986</v>
      </c>
      <c r="J220" s="440">
        <v>656.64</v>
      </c>
      <c r="K220" s="441">
        <v>75.55</v>
      </c>
      <c r="M220">
        <f t="shared" si="8"/>
        <v>0</v>
      </c>
    </row>
    <row r="221" spans="1:13" x14ac:dyDescent="0.3">
      <c r="A221" s="383">
        <f t="shared" si="7"/>
        <v>43</v>
      </c>
      <c r="B221" s="381" t="s">
        <v>986</v>
      </c>
      <c r="C221" s="440">
        <v>910.28</v>
      </c>
      <c r="D221" s="441"/>
      <c r="E221" s="382">
        <f>C220+C221</f>
        <v>1566.92</v>
      </c>
      <c r="F221" s="382">
        <f>D220+D221</f>
        <v>75.55</v>
      </c>
      <c r="G221" s="381" t="s">
        <v>986</v>
      </c>
      <c r="I221" s="381" t="s">
        <v>986</v>
      </c>
      <c r="J221" s="440">
        <v>910.28</v>
      </c>
      <c r="K221" s="441"/>
      <c r="M221">
        <f t="shared" si="8"/>
        <v>0</v>
      </c>
    </row>
    <row r="222" spans="1:13" x14ac:dyDescent="0.3">
      <c r="A222" s="383">
        <f t="shared" si="7"/>
        <v>44</v>
      </c>
      <c r="B222" s="381" t="s">
        <v>990</v>
      </c>
      <c r="C222" s="440">
        <v>799.97</v>
      </c>
      <c r="D222" s="441"/>
      <c r="E222" s="382"/>
      <c r="F222" s="382"/>
      <c r="G222" s="381"/>
      <c r="I222" s="381" t="s">
        <v>990</v>
      </c>
      <c r="J222" s="440">
        <v>799.97</v>
      </c>
      <c r="K222" s="441"/>
      <c r="M222">
        <f t="shared" si="8"/>
        <v>0</v>
      </c>
    </row>
    <row r="223" spans="1:13" x14ac:dyDescent="0.3">
      <c r="A223" s="383">
        <f t="shared" si="7"/>
        <v>45</v>
      </c>
      <c r="B223" s="381" t="s">
        <v>990</v>
      </c>
      <c r="C223" s="440">
        <v>855.13</v>
      </c>
      <c r="D223" s="441"/>
      <c r="E223" s="382"/>
      <c r="F223" s="382"/>
      <c r="G223" s="381"/>
      <c r="I223" s="381" t="s">
        <v>990</v>
      </c>
      <c r="J223" s="440">
        <v>855.13</v>
      </c>
      <c r="K223" s="441"/>
      <c r="M223">
        <f t="shared" si="8"/>
        <v>0</v>
      </c>
    </row>
    <row r="224" spans="1:13" x14ac:dyDescent="0.3">
      <c r="A224" s="383">
        <f t="shared" si="7"/>
        <v>46</v>
      </c>
      <c r="B224" s="381" t="s">
        <v>990</v>
      </c>
      <c r="C224" s="440">
        <v>827.36</v>
      </c>
      <c r="D224" s="441"/>
      <c r="E224" s="382"/>
      <c r="F224" s="382"/>
      <c r="G224" s="381"/>
      <c r="I224" s="381" t="s">
        <v>990</v>
      </c>
      <c r="J224" s="440">
        <v>827.36</v>
      </c>
      <c r="K224" s="441"/>
      <c r="M224">
        <f t="shared" si="8"/>
        <v>0</v>
      </c>
    </row>
    <row r="225" spans="1:13" x14ac:dyDescent="0.3">
      <c r="A225" s="383">
        <f t="shared" si="7"/>
        <v>47</v>
      </c>
      <c r="B225" s="381" t="s">
        <v>990</v>
      </c>
      <c r="C225" s="440">
        <v>827.36</v>
      </c>
      <c r="D225" s="441"/>
      <c r="E225" s="382">
        <f>C222+C223+C224+C225</f>
        <v>3309.82</v>
      </c>
      <c r="F225" s="382">
        <f>D222+D223+D224+D225</f>
        <v>0</v>
      </c>
      <c r="G225" s="381" t="s">
        <v>990</v>
      </c>
      <c r="I225" s="381" t="s">
        <v>990</v>
      </c>
      <c r="J225" s="440">
        <v>827.36</v>
      </c>
      <c r="K225" s="441"/>
      <c r="M225">
        <f t="shared" si="8"/>
        <v>0</v>
      </c>
    </row>
    <row r="226" spans="1:13" x14ac:dyDescent="0.3">
      <c r="A226" s="383">
        <f t="shared" si="7"/>
        <v>48</v>
      </c>
      <c r="B226" s="381" t="s">
        <v>995</v>
      </c>
      <c r="C226" s="440">
        <v>827.36</v>
      </c>
      <c r="D226" s="441"/>
      <c r="E226" s="382"/>
      <c r="F226" s="382"/>
      <c r="G226" s="381"/>
      <c r="I226" s="381" t="s">
        <v>995</v>
      </c>
      <c r="J226" s="440">
        <v>827.36</v>
      </c>
      <c r="K226" s="441"/>
      <c r="M226">
        <f t="shared" si="8"/>
        <v>0</v>
      </c>
    </row>
    <row r="227" spans="1:13" x14ac:dyDescent="0.3">
      <c r="A227" s="383">
        <f t="shared" si="7"/>
        <v>49</v>
      </c>
      <c r="B227" s="381" t="s">
        <v>995</v>
      </c>
      <c r="C227" s="440">
        <v>544.07000000000005</v>
      </c>
      <c r="D227" s="441">
        <v>75.55</v>
      </c>
      <c r="E227" s="382">
        <f>C226+C227</f>
        <v>1371.43</v>
      </c>
      <c r="F227" s="382">
        <f>D226+D227</f>
        <v>75.55</v>
      </c>
      <c r="G227" s="381" t="s">
        <v>995</v>
      </c>
      <c r="I227" s="381" t="s">
        <v>995</v>
      </c>
      <c r="J227" s="440">
        <v>544.07000000000005</v>
      </c>
      <c r="K227" s="441">
        <v>75.55</v>
      </c>
      <c r="M227">
        <f t="shared" si="8"/>
        <v>0</v>
      </c>
    </row>
    <row r="228" spans="1:13" x14ac:dyDescent="0.3">
      <c r="A228" s="383">
        <f t="shared" si="7"/>
        <v>50</v>
      </c>
      <c r="B228" s="381" t="s">
        <v>988</v>
      </c>
      <c r="C228" s="440">
        <v>827.36</v>
      </c>
      <c r="D228" s="441"/>
      <c r="E228" s="382"/>
      <c r="F228" s="382"/>
      <c r="G228" s="381"/>
      <c r="I228" s="381" t="s">
        <v>988</v>
      </c>
      <c r="J228" s="440">
        <v>827.36</v>
      </c>
      <c r="K228" s="441"/>
      <c r="M228">
        <f t="shared" si="8"/>
        <v>0</v>
      </c>
    </row>
    <row r="229" spans="1:13" x14ac:dyDescent="0.3">
      <c r="A229" s="383">
        <f t="shared" si="7"/>
        <v>51</v>
      </c>
      <c r="B229" s="381" t="s">
        <v>988</v>
      </c>
      <c r="C229" s="440">
        <v>827.36</v>
      </c>
      <c r="D229" s="441"/>
      <c r="E229" s="382">
        <f>C228+C229</f>
        <v>1654.72</v>
      </c>
      <c r="F229" s="382">
        <f>D228+D229</f>
        <v>0</v>
      </c>
      <c r="G229" s="381" t="s">
        <v>988</v>
      </c>
      <c r="I229" s="381" t="s">
        <v>988</v>
      </c>
      <c r="J229" s="440">
        <v>827.36</v>
      </c>
      <c r="K229" s="441"/>
      <c r="M229">
        <f t="shared" si="8"/>
        <v>0</v>
      </c>
    </row>
    <row r="230" spans="1:13" x14ac:dyDescent="0.3">
      <c r="A230" s="383">
        <f t="shared" si="7"/>
        <v>52</v>
      </c>
      <c r="B230" s="381" t="s">
        <v>997</v>
      </c>
      <c r="C230" s="440">
        <v>827.36</v>
      </c>
      <c r="D230" s="441"/>
      <c r="E230" s="382"/>
      <c r="F230" s="382"/>
      <c r="G230" s="381"/>
      <c r="I230" s="381" t="s">
        <v>997</v>
      </c>
      <c r="J230" s="440">
        <v>827.36</v>
      </c>
      <c r="K230" s="441"/>
      <c r="M230">
        <f t="shared" si="8"/>
        <v>0</v>
      </c>
    </row>
    <row r="231" spans="1:13" x14ac:dyDescent="0.3">
      <c r="A231" s="383">
        <f t="shared" si="7"/>
        <v>53</v>
      </c>
      <c r="B231" s="381" t="s">
        <v>997</v>
      </c>
      <c r="C231" s="440">
        <v>855.13</v>
      </c>
      <c r="D231" s="441"/>
      <c r="E231" s="382">
        <f>C230+C231</f>
        <v>1682.49</v>
      </c>
      <c r="F231" s="382">
        <f>D230+D231</f>
        <v>0</v>
      </c>
      <c r="G231" s="381" t="s">
        <v>997</v>
      </c>
      <c r="I231" s="381" t="s">
        <v>997</v>
      </c>
      <c r="J231" s="440">
        <v>855.13</v>
      </c>
      <c r="K231" s="441"/>
      <c r="M231">
        <f t="shared" si="8"/>
        <v>0</v>
      </c>
    </row>
    <row r="232" spans="1:13" x14ac:dyDescent="0.3">
      <c r="A232" s="383">
        <f t="shared" si="7"/>
        <v>54</v>
      </c>
      <c r="B232" s="381" t="s">
        <v>999</v>
      </c>
      <c r="C232" s="440">
        <v>940.3</v>
      </c>
      <c r="D232" s="441"/>
      <c r="E232" s="382"/>
      <c r="F232" s="382"/>
      <c r="G232" s="381"/>
      <c r="I232" s="381" t="s">
        <v>999</v>
      </c>
      <c r="J232" s="440">
        <v>940.3</v>
      </c>
      <c r="K232" s="441"/>
      <c r="M232">
        <f t="shared" si="8"/>
        <v>0</v>
      </c>
    </row>
    <row r="233" spans="1:13" x14ac:dyDescent="0.3">
      <c r="A233" s="383">
        <f t="shared" si="7"/>
        <v>55</v>
      </c>
      <c r="B233" s="381" t="s">
        <v>999</v>
      </c>
      <c r="C233" s="440">
        <v>855.13</v>
      </c>
      <c r="D233" s="441"/>
      <c r="E233" s="382">
        <f>C232+C233</f>
        <v>1795.4299999999998</v>
      </c>
      <c r="F233" s="382">
        <f>D232+D233</f>
        <v>0</v>
      </c>
      <c r="G233" s="381" t="s">
        <v>999</v>
      </c>
      <c r="I233" s="381" t="s">
        <v>999</v>
      </c>
      <c r="J233" s="440">
        <v>855.13</v>
      </c>
      <c r="K233" s="441"/>
      <c r="M233">
        <f t="shared" si="8"/>
        <v>0</v>
      </c>
    </row>
    <row r="234" spans="1:13" x14ac:dyDescent="0.3">
      <c r="A234" s="383">
        <f t="shared" si="7"/>
        <v>56</v>
      </c>
      <c r="B234" s="381" t="s">
        <v>985</v>
      </c>
      <c r="C234" s="440">
        <v>992.83</v>
      </c>
      <c r="D234" s="441"/>
      <c r="E234" s="382"/>
      <c r="F234" s="382"/>
      <c r="G234" s="381"/>
      <c r="I234" s="381" t="s">
        <v>985</v>
      </c>
      <c r="J234" s="440">
        <v>992.83</v>
      </c>
      <c r="K234" s="441"/>
      <c r="M234">
        <f t="shared" si="8"/>
        <v>0</v>
      </c>
    </row>
    <row r="235" spans="1:13" x14ac:dyDescent="0.3">
      <c r="A235" s="383">
        <f t="shared" si="7"/>
        <v>57</v>
      </c>
      <c r="B235" s="381" t="s">
        <v>985</v>
      </c>
      <c r="C235" s="440">
        <v>992.83</v>
      </c>
      <c r="D235" s="441"/>
      <c r="E235" s="382">
        <f>C234+C235</f>
        <v>1985.66</v>
      </c>
      <c r="F235" s="382">
        <f>D234+D235</f>
        <v>0</v>
      </c>
      <c r="G235" s="381" t="s">
        <v>985</v>
      </c>
      <c r="I235" s="381" t="s">
        <v>985</v>
      </c>
      <c r="J235" s="440">
        <v>992.83</v>
      </c>
      <c r="K235" s="441"/>
      <c r="M235">
        <f t="shared" si="8"/>
        <v>0</v>
      </c>
    </row>
    <row r="236" spans="1:13" x14ac:dyDescent="0.3">
      <c r="A236" s="383">
        <f t="shared" si="7"/>
        <v>58</v>
      </c>
      <c r="B236" s="381" t="s">
        <v>974</v>
      </c>
      <c r="C236" s="440">
        <v>992.83</v>
      </c>
      <c r="D236" s="441"/>
      <c r="E236" s="382"/>
      <c r="F236" s="382"/>
      <c r="G236" s="381"/>
      <c r="I236" s="381" t="s">
        <v>974</v>
      </c>
      <c r="J236" s="440">
        <v>992.83</v>
      </c>
      <c r="K236" s="441"/>
      <c r="M236">
        <f t="shared" si="8"/>
        <v>0</v>
      </c>
    </row>
    <row r="237" spans="1:13" x14ac:dyDescent="0.3">
      <c r="A237" s="383">
        <f t="shared" si="7"/>
        <v>59</v>
      </c>
      <c r="B237" s="381" t="s">
        <v>974</v>
      </c>
      <c r="C237" s="440">
        <v>992.83</v>
      </c>
      <c r="D237" s="441"/>
      <c r="E237" s="382"/>
      <c r="F237" s="382"/>
      <c r="G237" s="381"/>
      <c r="I237" s="381" t="s">
        <v>974</v>
      </c>
      <c r="J237" s="440">
        <v>992.83</v>
      </c>
      <c r="K237" s="441"/>
      <c r="M237">
        <f t="shared" si="8"/>
        <v>0</v>
      </c>
    </row>
    <row r="238" spans="1:13" x14ac:dyDescent="0.3">
      <c r="A238" s="383">
        <f t="shared" si="7"/>
        <v>60</v>
      </c>
      <c r="B238" s="381" t="s">
        <v>974</v>
      </c>
      <c r="C238" s="440">
        <v>992.83</v>
      </c>
      <c r="D238" s="441"/>
      <c r="E238" s="382">
        <f>C236+C237+C238</f>
        <v>2978.4900000000002</v>
      </c>
      <c r="F238" s="382">
        <f>D236+D237+D238</f>
        <v>0</v>
      </c>
      <c r="G238" s="381" t="s">
        <v>974</v>
      </c>
      <c r="I238" s="381" t="s">
        <v>974</v>
      </c>
      <c r="J238" s="440">
        <v>992.83</v>
      </c>
      <c r="K238" s="441"/>
      <c r="M238">
        <f t="shared" si="8"/>
        <v>0</v>
      </c>
    </row>
    <row r="239" spans="1:13" x14ac:dyDescent="0.3">
      <c r="A239" s="383">
        <f t="shared" si="7"/>
        <v>61</v>
      </c>
      <c r="B239" s="381" t="s">
        <v>970</v>
      </c>
      <c r="C239" s="440">
        <v>1378.93</v>
      </c>
      <c r="D239" s="441"/>
      <c r="E239" s="382"/>
      <c r="F239" s="382"/>
      <c r="G239" s="381"/>
      <c r="I239" s="381" t="s">
        <v>970</v>
      </c>
      <c r="J239" s="440">
        <v>1378.93</v>
      </c>
      <c r="K239" s="441"/>
      <c r="M239">
        <f t="shared" si="8"/>
        <v>0</v>
      </c>
    </row>
    <row r="240" spans="1:13" x14ac:dyDescent="0.3">
      <c r="A240" s="383">
        <f t="shared" si="7"/>
        <v>62</v>
      </c>
      <c r="B240" s="381" t="s">
        <v>970</v>
      </c>
      <c r="C240" s="440">
        <v>1378.93</v>
      </c>
      <c r="D240" s="441"/>
      <c r="E240" s="382"/>
      <c r="F240" s="382"/>
      <c r="G240" s="381"/>
      <c r="I240" s="381" t="s">
        <v>970</v>
      </c>
      <c r="J240" s="440">
        <v>1378.93</v>
      </c>
      <c r="K240" s="441"/>
      <c r="M240">
        <f t="shared" si="8"/>
        <v>0</v>
      </c>
    </row>
    <row r="241" spans="1:13" x14ac:dyDescent="0.3">
      <c r="A241" s="383">
        <f t="shared" si="7"/>
        <v>63</v>
      </c>
      <c r="B241" s="381" t="s">
        <v>970</v>
      </c>
      <c r="C241" s="440">
        <v>1378.93</v>
      </c>
      <c r="D241" s="441"/>
      <c r="E241" s="382">
        <f>C239+C240+C241</f>
        <v>4136.79</v>
      </c>
      <c r="F241" s="382">
        <f>D239+D240+D241</f>
        <v>0</v>
      </c>
      <c r="G241" s="381" t="s">
        <v>970</v>
      </c>
      <c r="I241" s="381" t="s">
        <v>970</v>
      </c>
      <c r="J241" s="440">
        <v>1378.93</v>
      </c>
      <c r="K241" s="441"/>
      <c r="M241">
        <f t="shared" si="8"/>
        <v>0</v>
      </c>
    </row>
    <row r="242" spans="1:13" x14ac:dyDescent="0.3">
      <c r="A242" s="383">
        <f t="shared" si="7"/>
        <v>64</v>
      </c>
      <c r="B242" s="381" t="s">
        <v>969</v>
      </c>
      <c r="C242" s="440">
        <v>825.48</v>
      </c>
      <c r="D242" s="441">
        <v>75.55</v>
      </c>
      <c r="E242" s="382"/>
      <c r="F242" s="382"/>
      <c r="G242" s="381"/>
      <c r="I242" s="381" t="s">
        <v>969</v>
      </c>
      <c r="J242" s="440">
        <v>825.48</v>
      </c>
      <c r="K242" s="441">
        <v>75.55</v>
      </c>
      <c r="M242">
        <f t="shared" si="8"/>
        <v>0</v>
      </c>
    </row>
    <row r="243" spans="1:13" x14ac:dyDescent="0.3">
      <c r="A243" s="383">
        <f t="shared" si="7"/>
        <v>65</v>
      </c>
      <c r="B243" s="381" t="s">
        <v>969</v>
      </c>
      <c r="C243" s="440">
        <v>825.48</v>
      </c>
      <c r="D243" s="441">
        <v>75.55</v>
      </c>
      <c r="E243" s="382"/>
      <c r="F243" s="382"/>
      <c r="G243" s="381"/>
      <c r="I243" s="381" t="s">
        <v>969</v>
      </c>
      <c r="J243" s="440">
        <v>825.48</v>
      </c>
      <c r="K243" s="441">
        <v>75.55</v>
      </c>
      <c r="M243">
        <f t="shared" si="8"/>
        <v>0</v>
      </c>
    </row>
    <row r="244" spans="1:13" x14ac:dyDescent="0.3">
      <c r="A244" s="383">
        <f t="shared" si="7"/>
        <v>66</v>
      </c>
      <c r="B244" s="381" t="s">
        <v>969</v>
      </c>
      <c r="C244" s="440">
        <v>825.48</v>
      </c>
      <c r="D244" s="441">
        <v>75.55</v>
      </c>
      <c r="E244" s="382">
        <f>C242+C243+C244</f>
        <v>2476.44</v>
      </c>
      <c r="F244" s="382">
        <f>D242+D243+D244</f>
        <v>226.64999999999998</v>
      </c>
      <c r="G244" s="381" t="s">
        <v>969</v>
      </c>
      <c r="I244" s="381" t="s">
        <v>969</v>
      </c>
      <c r="J244" s="440">
        <v>825.48</v>
      </c>
      <c r="K244" s="441">
        <v>75.55</v>
      </c>
      <c r="M244">
        <f t="shared" si="8"/>
        <v>0</v>
      </c>
    </row>
    <row r="245" spans="1:13" x14ac:dyDescent="0.3">
      <c r="A245" s="383">
        <f t="shared" ref="A245:A254" si="9">A244+1</f>
        <v>67</v>
      </c>
      <c r="B245" s="381" t="s">
        <v>968</v>
      </c>
      <c r="C245" s="440">
        <v>825.48</v>
      </c>
      <c r="D245" s="441">
        <v>75.55</v>
      </c>
      <c r="E245" s="382"/>
      <c r="F245" s="382"/>
      <c r="G245" s="381"/>
      <c r="I245" s="381" t="s">
        <v>968</v>
      </c>
      <c r="J245" s="440">
        <v>825.48</v>
      </c>
      <c r="K245" s="441">
        <v>75.55</v>
      </c>
      <c r="M245">
        <f t="shared" si="8"/>
        <v>0</v>
      </c>
    </row>
    <row r="246" spans="1:13" x14ac:dyDescent="0.3">
      <c r="A246" s="383">
        <f t="shared" si="9"/>
        <v>68</v>
      </c>
      <c r="B246" s="381" t="s">
        <v>968</v>
      </c>
      <c r="C246" s="440">
        <v>825.48</v>
      </c>
      <c r="D246" s="441">
        <v>75.55</v>
      </c>
      <c r="E246" s="382"/>
      <c r="F246" s="382"/>
      <c r="G246" s="381"/>
      <c r="I246" s="381" t="s">
        <v>968</v>
      </c>
      <c r="J246" s="440">
        <v>825.48</v>
      </c>
      <c r="K246" s="441">
        <v>75.55</v>
      </c>
      <c r="M246">
        <f t="shared" si="8"/>
        <v>0</v>
      </c>
    </row>
    <row r="247" spans="1:13" x14ac:dyDescent="0.3">
      <c r="A247" s="383">
        <f t="shared" si="9"/>
        <v>69</v>
      </c>
      <c r="B247" s="381" t="s">
        <v>968</v>
      </c>
      <c r="C247" s="440">
        <v>825.48</v>
      </c>
      <c r="D247" s="441">
        <v>75.55</v>
      </c>
      <c r="E247" s="382">
        <f>C245+C246+C247</f>
        <v>2476.44</v>
      </c>
      <c r="F247" s="382">
        <f>D245+D246+D247</f>
        <v>226.64999999999998</v>
      </c>
      <c r="G247" s="381" t="s">
        <v>968</v>
      </c>
      <c r="I247" s="381" t="s">
        <v>968</v>
      </c>
      <c r="J247" s="440">
        <v>825.48</v>
      </c>
      <c r="K247" s="441">
        <v>75.55</v>
      </c>
      <c r="M247">
        <f t="shared" si="8"/>
        <v>0</v>
      </c>
    </row>
    <row r="248" spans="1:13" x14ac:dyDescent="0.3">
      <c r="A248" s="383">
        <f t="shared" si="9"/>
        <v>70</v>
      </c>
      <c r="B248" s="381" t="s">
        <v>994</v>
      </c>
      <c r="C248" s="440">
        <v>855.13</v>
      </c>
      <c r="D248" s="441"/>
      <c r="E248" s="382"/>
      <c r="F248" s="382"/>
      <c r="G248" s="381"/>
      <c r="I248" s="381" t="s">
        <v>994</v>
      </c>
      <c r="J248" s="440">
        <v>855.13</v>
      </c>
      <c r="K248" s="441"/>
      <c r="M248">
        <f t="shared" si="8"/>
        <v>0</v>
      </c>
    </row>
    <row r="249" spans="1:13" x14ac:dyDescent="0.3">
      <c r="A249" s="383">
        <f t="shared" si="9"/>
        <v>71</v>
      </c>
      <c r="B249" s="381" t="s">
        <v>994</v>
      </c>
      <c r="C249" s="440">
        <v>855.13</v>
      </c>
      <c r="D249" s="441"/>
      <c r="E249" s="382"/>
      <c r="F249" s="382"/>
      <c r="G249" s="381"/>
      <c r="I249" s="381" t="s">
        <v>994</v>
      </c>
      <c r="J249" s="440">
        <v>855.13</v>
      </c>
      <c r="K249" s="441"/>
      <c r="M249">
        <f t="shared" si="8"/>
        <v>0</v>
      </c>
    </row>
    <row r="250" spans="1:13" x14ac:dyDescent="0.3">
      <c r="A250" s="383">
        <f t="shared" si="9"/>
        <v>72</v>
      </c>
      <c r="B250" s="381" t="s">
        <v>994</v>
      </c>
      <c r="C250" s="440">
        <v>855.13</v>
      </c>
      <c r="D250" s="441"/>
      <c r="E250" s="382">
        <f>C248+C249+C250</f>
        <v>2565.39</v>
      </c>
      <c r="F250" s="382">
        <f>D248+D249+D250</f>
        <v>0</v>
      </c>
      <c r="G250" s="381" t="s">
        <v>994</v>
      </c>
      <c r="I250" s="381" t="s">
        <v>994</v>
      </c>
      <c r="J250" s="440">
        <v>855.13</v>
      </c>
      <c r="K250" s="441"/>
      <c r="M250">
        <f t="shared" si="8"/>
        <v>0</v>
      </c>
    </row>
    <row r="251" spans="1:13" x14ac:dyDescent="0.3">
      <c r="A251" s="383">
        <f t="shared" si="9"/>
        <v>73</v>
      </c>
      <c r="B251" s="381" t="s">
        <v>983</v>
      </c>
      <c r="C251" s="440">
        <v>992.83</v>
      </c>
      <c r="D251" s="441"/>
      <c r="E251" s="382"/>
      <c r="F251" s="382"/>
      <c r="G251" s="381"/>
      <c r="I251" s="381" t="s">
        <v>983</v>
      </c>
      <c r="J251" s="440">
        <v>992.83</v>
      </c>
      <c r="K251" s="441"/>
      <c r="M251">
        <f t="shared" si="8"/>
        <v>0</v>
      </c>
    </row>
    <row r="252" spans="1:13" x14ac:dyDescent="0.3">
      <c r="A252" s="383">
        <f t="shared" si="9"/>
        <v>74</v>
      </c>
      <c r="B252" s="381" t="s">
        <v>983</v>
      </c>
      <c r="C252" s="440">
        <v>992.83</v>
      </c>
      <c r="D252" s="441"/>
      <c r="E252" s="382">
        <f>C251+C252</f>
        <v>1985.66</v>
      </c>
      <c r="F252" s="382">
        <f>D251+D252</f>
        <v>0</v>
      </c>
      <c r="G252" s="381" t="s">
        <v>983</v>
      </c>
      <c r="I252" s="381" t="s">
        <v>983</v>
      </c>
      <c r="J252" s="440">
        <v>992.83</v>
      </c>
      <c r="K252" s="441"/>
      <c r="M252">
        <f t="shared" si="8"/>
        <v>0</v>
      </c>
    </row>
    <row r="253" spans="1:13" x14ac:dyDescent="0.3">
      <c r="A253" s="383">
        <f t="shared" si="9"/>
        <v>75</v>
      </c>
      <c r="B253" s="381" t="s">
        <v>977</v>
      </c>
      <c r="C253" s="440">
        <v>992.83</v>
      </c>
      <c r="D253" s="441"/>
      <c r="E253" s="382"/>
      <c r="F253" s="382"/>
      <c r="G253" s="381"/>
      <c r="I253" s="381" t="s">
        <v>977</v>
      </c>
      <c r="J253" s="440">
        <v>992.83</v>
      </c>
      <c r="K253" s="441"/>
      <c r="M253">
        <f t="shared" si="8"/>
        <v>0</v>
      </c>
    </row>
    <row r="254" spans="1:13" x14ac:dyDescent="0.3">
      <c r="A254" s="383">
        <f t="shared" si="9"/>
        <v>76</v>
      </c>
      <c r="B254" s="381" t="s">
        <v>977</v>
      </c>
      <c r="C254" s="440">
        <v>992.83</v>
      </c>
      <c r="D254" s="441"/>
      <c r="E254" s="382">
        <f>C253+C254</f>
        <v>1985.66</v>
      </c>
      <c r="F254" s="382">
        <f>D253+D254</f>
        <v>0</v>
      </c>
      <c r="G254" s="381" t="s">
        <v>977</v>
      </c>
      <c r="I254" s="381" t="s">
        <v>977</v>
      </c>
      <c r="J254" s="440">
        <v>992.83</v>
      </c>
      <c r="K254" s="441"/>
      <c r="M254">
        <f t="shared" si="8"/>
        <v>0</v>
      </c>
    </row>
    <row r="255" spans="1:13" s="386" customFormat="1" x14ac:dyDescent="0.3">
      <c r="A255" s="387"/>
      <c r="B255" s="387"/>
      <c r="C255" s="388">
        <f>SUM(C179:C254)</f>
        <v>68670.820000000036</v>
      </c>
      <c r="D255" s="388">
        <f>SUM(D179:D254)</f>
        <v>1057.6999999999998</v>
      </c>
      <c r="E255" s="388">
        <f>SUM(E179:E254)</f>
        <v>68670.820000000007</v>
      </c>
      <c r="F255" s="388">
        <f>SUM(F179:F254)</f>
        <v>1057.6999999999998</v>
      </c>
      <c r="G255" s="387"/>
    </row>
    <row r="257" spans="2:6" x14ac:dyDescent="0.3">
      <c r="B257" s="442" t="s">
        <v>1020</v>
      </c>
      <c r="C257" s="443">
        <f>C138+C178+C255</f>
        <v>231314.27999999991</v>
      </c>
      <c r="D257" s="443">
        <f>D138+D178+D255</f>
        <v>7252.8000000000038</v>
      </c>
      <c r="E257" s="443">
        <f t="shared" ref="E257:F257" si="10">E138+E178+E255</f>
        <v>231314.27999999997</v>
      </c>
      <c r="F257" s="443">
        <f t="shared" si="10"/>
        <v>7252.8000000000011</v>
      </c>
    </row>
  </sheetData>
  <autoFilter ref="A3:M3"/>
  <sortState ref="B179:D254">
    <sortCondition ref="B179:B254"/>
  </sortState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253"/>
  <sheetViews>
    <sheetView topLeftCell="A146" workbookViewId="0">
      <selection activeCell="B177" sqref="B177:D252"/>
    </sheetView>
  </sheetViews>
  <sheetFormatPr defaultRowHeight="14" x14ac:dyDescent="0.3"/>
  <cols>
    <col min="2" max="2" width="35.796875" customWidth="1"/>
    <col min="3" max="4" width="13" style="370" customWidth="1"/>
  </cols>
  <sheetData>
    <row r="3" spans="1:4" x14ac:dyDescent="0.3">
      <c r="A3" s="373" t="s">
        <v>951</v>
      </c>
      <c r="B3" s="373" t="s">
        <v>22</v>
      </c>
      <c r="C3" s="374" t="s">
        <v>949</v>
      </c>
      <c r="D3" s="374" t="s">
        <v>12</v>
      </c>
    </row>
    <row r="4" spans="1:4" x14ac:dyDescent="0.3">
      <c r="A4" s="375">
        <v>1</v>
      </c>
      <c r="B4" s="371" t="s">
        <v>901</v>
      </c>
      <c r="C4" s="437">
        <v>825.48</v>
      </c>
      <c r="D4" s="431">
        <v>75.55</v>
      </c>
    </row>
    <row r="5" spans="1:4" x14ac:dyDescent="0.3">
      <c r="A5" s="375">
        <f>A4+1</f>
        <v>2</v>
      </c>
      <c r="B5" s="371" t="s">
        <v>902</v>
      </c>
      <c r="C5" s="437">
        <v>825.48</v>
      </c>
      <c r="D5" s="431">
        <v>75.55</v>
      </c>
    </row>
    <row r="6" spans="1:4" x14ac:dyDescent="0.3">
      <c r="A6" s="375">
        <f t="shared" ref="A6:A69" si="0">A5+1</f>
        <v>3</v>
      </c>
      <c r="B6" s="371" t="s">
        <v>902</v>
      </c>
      <c r="C6" s="437">
        <v>938.05</v>
      </c>
      <c r="D6" s="431">
        <v>75.55</v>
      </c>
    </row>
    <row r="7" spans="1:4" x14ac:dyDescent="0.3">
      <c r="A7" s="375">
        <f t="shared" si="0"/>
        <v>4</v>
      </c>
      <c r="B7" s="371" t="s">
        <v>903</v>
      </c>
      <c r="C7" s="437">
        <v>938.05</v>
      </c>
      <c r="D7" s="431">
        <v>75.55</v>
      </c>
    </row>
    <row r="8" spans="1:4" x14ac:dyDescent="0.3">
      <c r="A8" s="375">
        <f t="shared" si="0"/>
        <v>5</v>
      </c>
      <c r="B8" s="371" t="s">
        <v>904</v>
      </c>
      <c r="C8" s="437">
        <v>825.48</v>
      </c>
      <c r="D8" s="431">
        <v>75.55</v>
      </c>
    </row>
    <row r="9" spans="1:4" x14ac:dyDescent="0.3">
      <c r="A9" s="375">
        <f t="shared" si="0"/>
        <v>6</v>
      </c>
      <c r="B9" s="371" t="s">
        <v>904</v>
      </c>
      <c r="C9" s="437">
        <v>825.48</v>
      </c>
      <c r="D9" s="431">
        <v>75.55</v>
      </c>
    </row>
    <row r="10" spans="1:4" x14ac:dyDescent="0.3">
      <c r="A10" s="375">
        <f t="shared" si="0"/>
        <v>7</v>
      </c>
      <c r="B10" s="371" t="s">
        <v>905</v>
      </c>
      <c r="C10" s="437">
        <v>825.48</v>
      </c>
      <c r="D10" s="431">
        <v>75.55</v>
      </c>
    </row>
    <row r="11" spans="1:4" x14ac:dyDescent="0.3">
      <c r="A11" s="375">
        <f t="shared" si="0"/>
        <v>8</v>
      </c>
      <c r="B11" s="371" t="s">
        <v>906</v>
      </c>
      <c r="C11" s="437">
        <v>825.48</v>
      </c>
      <c r="D11" s="431">
        <v>75.55</v>
      </c>
    </row>
    <row r="12" spans="1:4" x14ac:dyDescent="0.3">
      <c r="A12" s="375">
        <f t="shared" si="0"/>
        <v>9</v>
      </c>
      <c r="B12" s="371" t="s">
        <v>906</v>
      </c>
      <c r="C12" s="437">
        <v>825.48</v>
      </c>
      <c r="D12" s="431">
        <v>75.55</v>
      </c>
    </row>
    <row r="13" spans="1:4" x14ac:dyDescent="0.3">
      <c r="A13" s="375">
        <f t="shared" si="0"/>
        <v>10</v>
      </c>
      <c r="B13" s="371" t="s">
        <v>907</v>
      </c>
      <c r="C13" s="437">
        <v>825.48</v>
      </c>
      <c r="D13" s="431">
        <v>75.55</v>
      </c>
    </row>
    <row r="14" spans="1:4" x14ac:dyDescent="0.3">
      <c r="A14" s="375">
        <f t="shared" si="0"/>
        <v>11</v>
      </c>
      <c r="B14" s="371" t="s">
        <v>908</v>
      </c>
      <c r="C14" s="437">
        <v>1378.93</v>
      </c>
      <c r="D14" s="432"/>
    </row>
    <row r="15" spans="1:4" x14ac:dyDescent="0.3">
      <c r="A15" s="375">
        <f t="shared" si="0"/>
        <v>12</v>
      </c>
      <c r="B15" s="371" t="s">
        <v>908</v>
      </c>
      <c r="C15" s="437">
        <v>1378.93</v>
      </c>
      <c r="D15" s="432"/>
    </row>
    <row r="16" spans="1:4" x14ac:dyDescent="0.3">
      <c r="A16" s="375">
        <f t="shared" si="0"/>
        <v>13</v>
      </c>
      <c r="B16" s="371" t="s">
        <v>908</v>
      </c>
      <c r="C16" s="437">
        <v>1378.93</v>
      </c>
      <c r="D16" s="432"/>
    </row>
    <row r="17" spans="1:4" x14ac:dyDescent="0.3">
      <c r="A17" s="375">
        <f t="shared" si="0"/>
        <v>14</v>
      </c>
      <c r="B17" s="371" t="s">
        <v>908</v>
      </c>
      <c r="C17" s="437">
        <v>1378.93</v>
      </c>
      <c r="D17" s="432"/>
    </row>
    <row r="18" spans="1:4" x14ac:dyDescent="0.3">
      <c r="A18" s="375">
        <f t="shared" si="0"/>
        <v>15</v>
      </c>
      <c r="B18" s="371" t="s">
        <v>908</v>
      </c>
      <c r="C18" s="437">
        <v>938.05</v>
      </c>
      <c r="D18" s="432">
        <v>75.55</v>
      </c>
    </row>
    <row r="19" spans="1:4" x14ac:dyDescent="0.3">
      <c r="A19" s="375">
        <f t="shared" si="0"/>
        <v>16</v>
      </c>
      <c r="B19" s="371" t="s">
        <v>909</v>
      </c>
      <c r="C19" s="437">
        <v>712.92</v>
      </c>
      <c r="D19" s="432">
        <v>75.55</v>
      </c>
    </row>
    <row r="20" spans="1:4" x14ac:dyDescent="0.3">
      <c r="A20" s="375">
        <f t="shared" si="0"/>
        <v>17</v>
      </c>
      <c r="B20" s="371" t="s">
        <v>909</v>
      </c>
      <c r="C20" s="437">
        <v>712.92</v>
      </c>
      <c r="D20" s="432">
        <v>75.55</v>
      </c>
    </row>
    <row r="21" spans="1:4" x14ac:dyDescent="0.3">
      <c r="A21" s="375">
        <f t="shared" si="0"/>
        <v>18</v>
      </c>
      <c r="B21" s="371" t="s">
        <v>909</v>
      </c>
      <c r="C21" s="437">
        <v>712.92</v>
      </c>
      <c r="D21" s="432">
        <v>75.55</v>
      </c>
    </row>
    <row r="22" spans="1:4" x14ac:dyDescent="0.3">
      <c r="A22" s="375">
        <f t="shared" si="0"/>
        <v>19</v>
      </c>
      <c r="B22" s="371" t="s">
        <v>909</v>
      </c>
      <c r="C22" s="437">
        <v>712.92</v>
      </c>
      <c r="D22" s="432">
        <v>75.55</v>
      </c>
    </row>
    <row r="23" spans="1:4" x14ac:dyDescent="0.3">
      <c r="A23" s="375">
        <f t="shared" si="0"/>
        <v>20</v>
      </c>
      <c r="B23" s="371" t="s">
        <v>910</v>
      </c>
      <c r="C23" s="437">
        <v>1378.93</v>
      </c>
      <c r="D23" s="432"/>
    </row>
    <row r="24" spans="1:4" x14ac:dyDescent="0.3">
      <c r="A24" s="375">
        <f t="shared" si="0"/>
        <v>21</v>
      </c>
      <c r="B24" s="371" t="s">
        <v>910</v>
      </c>
      <c r="C24" s="437">
        <v>1378.93</v>
      </c>
      <c r="D24" s="432"/>
    </row>
    <row r="25" spans="1:4" x14ac:dyDescent="0.3">
      <c r="A25" s="375">
        <f t="shared" si="0"/>
        <v>22</v>
      </c>
      <c r="B25" s="371" t="s">
        <v>910</v>
      </c>
      <c r="C25" s="437">
        <v>1378.93</v>
      </c>
      <c r="D25" s="432"/>
    </row>
    <row r="26" spans="1:4" x14ac:dyDescent="0.3">
      <c r="A26" s="375">
        <f t="shared" si="0"/>
        <v>23</v>
      </c>
      <c r="B26" s="371" t="s">
        <v>911</v>
      </c>
      <c r="C26" s="437">
        <v>1378.93</v>
      </c>
      <c r="D26" s="432"/>
    </row>
    <row r="27" spans="1:4" x14ac:dyDescent="0.3">
      <c r="A27" s="375">
        <f t="shared" si="0"/>
        <v>24</v>
      </c>
      <c r="B27" s="371" t="s">
        <v>911</v>
      </c>
      <c r="C27" s="437">
        <v>712.92</v>
      </c>
      <c r="D27" s="432">
        <v>75.55</v>
      </c>
    </row>
    <row r="28" spans="1:4" x14ac:dyDescent="0.3">
      <c r="A28" s="375">
        <f t="shared" si="0"/>
        <v>25</v>
      </c>
      <c r="B28" s="371" t="s">
        <v>912</v>
      </c>
      <c r="C28" s="437">
        <v>712.92</v>
      </c>
      <c r="D28" s="432">
        <v>75.55</v>
      </c>
    </row>
    <row r="29" spans="1:4" x14ac:dyDescent="0.3">
      <c r="A29" s="375">
        <f t="shared" si="0"/>
        <v>26</v>
      </c>
      <c r="B29" s="371" t="s">
        <v>912</v>
      </c>
      <c r="C29" s="437">
        <v>712.92</v>
      </c>
      <c r="D29" s="432">
        <v>75.55</v>
      </c>
    </row>
    <row r="30" spans="1:4" x14ac:dyDescent="0.3">
      <c r="A30" s="375">
        <f t="shared" si="0"/>
        <v>27</v>
      </c>
      <c r="B30" s="371" t="s">
        <v>911</v>
      </c>
      <c r="C30" s="437">
        <v>712.92</v>
      </c>
      <c r="D30" s="432">
        <v>75.55</v>
      </c>
    </row>
    <row r="31" spans="1:4" x14ac:dyDescent="0.3">
      <c r="A31" s="375">
        <f t="shared" si="0"/>
        <v>28</v>
      </c>
      <c r="B31" s="371" t="s">
        <v>911</v>
      </c>
      <c r="C31" s="437">
        <v>938.05</v>
      </c>
      <c r="D31" s="432">
        <v>75.55</v>
      </c>
    </row>
    <row r="32" spans="1:4" x14ac:dyDescent="0.3">
      <c r="A32" s="375">
        <f t="shared" si="0"/>
        <v>29</v>
      </c>
      <c r="B32" s="371" t="s">
        <v>950</v>
      </c>
      <c r="C32" s="437">
        <v>712.92</v>
      </c>
      <c r="D32" s="432">
        <v>75.55</v>
      </c>
    </row>
    <row r="33" spans="1:4" x14ac:dyDescent="0.3">
      <c r="A33" s="375">
        <f t="shared" si="0"/>
        <v>30</v>
      </c>
      <c r="B33" s="371" t="s">
        <v>950</v>
      </c>
      <c r="C33" s="437">
        <v>712.92</v>
      </c>
      <c r="D33" s="432">
        <v>75.55</v>
      </c>
    </row>
    <row r="34" spans="1:4" x14ac:dyDescent="0.3">
      <c r="A34" s="375">
        <f t="shared" si="0"/>
        <v>31</v>
      </c>
      <c r="B34" s="371" t="s">
        <v>914</v>
      </c>
      <c r="C34" s="437">
        <v>825.48</v>
      </c>
      <c r="D34" s="432">
        <v>75.55</v>
      </c>
    </row>
    <row r="35" spans="1:4" x14ac:dyDescent="0.3">
      <c r="A35" s="375">
        <f t="shared" si="0"/>
        <v>32</v>
      </c>
      <c r="B35" s="371" t="s">
        <v>915</v>
      </c>
      <c r="C35" s="437">
        <v>825.48</v>
      </c>
      <c r="D35" s="432">
        <v>75.55</v>
      </c>
    </row>
    <row r="36" spans="1:4" x14ac:dyDescent="0.3">
      <c r="A36" s="375">
        <f t="shared" si="0"/>
        <v>33</v>
      </c>
      <c r="B36" s="371" t="s">
        <v>916</v>
      </c>
      <c r="C36" s="437">
        <v>825.48</v>
      </c>
      <c r="D36" s="432">
        <v>75.55</v>
      </c>
    </row>
    <row r="37" spans="1:4" x14ac:dyDescent="0.3">
      <c r="A37" s="375">
        <f t="shared" si="0"/>
        <v>34</v>
      </c>
      <c r="B37" s="371" t="s">
        <v>916</v>
      </c>
      <c r="C37" s="437">
        <v>825.48</v>
      </c>
      <c r="D37" s="432">
        <v>75.55</v>
      </c>
    </row>
    <row r="38" spans="1:4" x14ac:dyDescent="0.3">
      <c r="A38" s="375">
        <f t="shared" si="0"/>
        <v>35</v>
      </c>
      <c r="B38" s="371" t="s">
        <v>911</v>
      </c>
      <c r="C38" s="437">
        <v>1378.93</v>
      </c>
      <c r="D38" s="432"/>
    </row>
    <row r="39" spans="1:4" x14ac:dyDescent="0.3">
      <c r="A39" s="375">
        <f t="shared" si="0"/>
        <v>36</v>
      </c>
      <c r="B39" s="371" t="s">
        <v>911</v>
      </c>
      <c r="C39" s="437">
        <v>825.48</v>
      </c>
      <c r="D39" s="432">
        <v>75.55</v>
      </c>
    </row>
    <row r="40" spans="1:4" x14ac:dyDescent="0.3">
      <c r="A40" s="375">
        <f t="shared" si="0"/>
        <v>37</v>
      </c>
      <c r="B40" s="371" t="s">
        <v>917</v>
      </c>
      <c r="C40" s="437">
        <v>938.05</v>
      </c>
      <c r="D40" s="432">
        <v>75.55</v>
      </c>
    </row>
    <row r="41" spans="1:4" x14ac:dyDescent="0.3">
      <c r="A41" s="375">
        <f t="shared" si="0"/>
        <v>38</v>
      </c>
      <c r="B41" s="371" t="s">
        <v>917</v>
      </c>
      <c r="C41" s="437">
        <v>712.92</v>
      </c>
      <c r="D41" s="432">
        <v>75.55</v>
      </c>
    </row>
    <row r="42" spans="1:4" x14ac:dyDescent="0.3">
      <c r="A42" s="375">
        <f t="shared" si="0"/>
        <v>39</v>
      </c>
      <c r="B42" s="371" t="s">
        <v>917</v>
      </c>
      <c r="C42" s="437">
        <v>712.92</v>
      </c>
      <c r="D42" s="432">
        <v>75.55</v>
      </c>
    </row>
    <row r="43" spans="1:4" x14ac:dyDescent="0.3">
      <c r="A43" s="375">
        <f t="shared" si="0"/>
        <v>40</v>
      </c>
      <c r="B43" s="371" t="s">
        <v>917</v>
      </c>
      <c r="C43" s="437">
        <v>938.05</v>
      </c>
      <c r="D43" s="432">
        <v>75.55</v>
      </c>
    </row>
    <row r="44" spans="1:4" x14ac:dyDescent="0.3">
      <c r="A44" s="375">
        <f t="shared" si="0"/>
        <v>41</v>
      </c>
      <c r="B44" s="371" t="s">
        <v>915</v>
      </c>
      <c r="C44" s="437">
        <v>825.48</v>
      </c>
      <c r="D44" s="432">
        <v>75.55</v>
      </c>
    </row>
    <row r="45" spans="1:4" x14ac:dyDescent="0.3">
      <c r="A45" s="375">
        <f t="shared" si="0"/>
        <v>42</v>
      </c>
      <c r="B45" s="371" t="s">
        <v>917</v>
      </c>
      <c r="C45" s="437">
        <v>712.92</v>
      </c>
      <c r="D45" s="432">
        <v>75.55</v>
      </c>
    </row>
    <row r="46" spans="1:4" x14ac:dyDescent="0.3">
      <c r="A46" s="375">
        <f t="shared" si="0"/>
        <v>43</v>
      </c>
      <c r="B46" s="371" t="s">
        <v>917</v>
      </c>
      <c r="C46" s="437">
        <v>712.92</v>
      </c>
      <c r="D46" s="432">
        <v>75.55</v>
      </c>
    </row>
    <row r="47" spans="1:4" x14ac:dyDescent="0.3">
      <c r="A47" s="375">
        <f t="shared" si="0"/>
        <v>44</v>
      </c>
      <c r="B47" s="371" t="s">
        <v>917</v>
      </c>
      <c r="C47" s="437">
        <v>712.92</v>
      </c>
      <c r="D47" s="432">
        <v>75.55</v>
      </c>
    </row>
    <row r="48" spans="1:4" x14ac:dyDescent="0.3">
      <c r="A48" s="375">
        <f t="shared" si="0"/>
        <v>45</v>
      </c>
      <c r="B48" s="371" t="s">
        <v>918</v>
      </c>
      <c r="C48" s="437">
        <v>1378.93</v>
      </c>
      <c r="D48" s="432"/>
    </row>
    <row r="49" spans="1:4" x14ac:dyDescent="0.3">
      <c r="A49" s="375">
        <f t="shared" si="0"/>
        <v>46</v>
      </c>
      <c r="B49" s="371" t="s">
        <v>918</v>
      </c>
      <c r="C49" s="437">
        <v>1378.93</v>
      </c>
      <c r="D49" s="432"/>
    </row>
    <row r="50" spans="1:4" x14ac:dyDescent="0.3">
      <c r="A50" s="375">
        <f t="shared" si="0"/>
        <v>47</v>
      </c>
      <c r="B50" s="371" t="s">
        <v>919</v>
      </c>
      <c r="C50" s="437">
        <v>825.48</v>
      </c>
      <c r="D50" s="432">
        <v>75.55</v>
      </c>
    </row>
    <row r="51" spans="1:4" x14ac:dyDescent="0.3">
      <c r="A51" s="375">
        <f t="shared" si="0"/>
        <v>48</v>
      </c>
      <c r="B51" s="371" t="s">
        <v>920</v>
      </c>
      <c r="C51" s="437">
        <v>938.05</v>
      </c>
      <c r="D51" s="432">
        <v>75.55</v>
      </c>
    </row>
    <row r="52" spans="1:4" x14ac:dyDescent="0.3">
      <c r="A52" s="375">
        <f t="shared" si="0"/>
        <v>49</v>
      </c>
      <c r="B52" s="371" t="s">
        <v>920</v>
      </c>
      <c r="C52" s="437">
        <v>938.05</v>
      </c>
      <c r="D52" s="432">
        <v>75.55</v>
      </c>
    </row>
    <row r="53" spans="1:4" x14ac:dyDescent="0.3">
      <c r="A53" s="375">
        <f t="shared" si="0"/>
        <v>50</v>
      </c>
      <c r="B53" s="371" t="s">
        <v>920</v>
      </c>
      <c r="C53" s="437">
        <v>825.48</v>
      </c>
      <c r="D53" s="432">
        <v>75.55</v>
      </c>
    </row>
    <row r="54" spans="1:4" x14ac:dyDescent="0.3">
      <c r="A54" s="375">
        <f t="shared" si="0"/>
        <v>51</v>
      </c>
      <c r="B54" s="371" t="s">
        <v>920</v>
      </c>
      <c r="C54" s="437">
        <v>806.72</v>
      </c>
      <c r="D54" s="432">
        <v>75.55</v>
      </c>
    </row>
    <row r="55" spans="1:4" x14ac:dyDescent="0.3">
      <c r="A55" s="375">
        <f t="shared" si="0"/>
        <v>52</v>
      </c>
      <c r="B55" s="371" t="s">
        <v>921</v>
      </c>
      <c r="C55" s="437">
        <v>919.29</v>
      </c>
      <c r="D55" s="432">
        <v>75.55</v>
      </c>
    </row>
    <row r="56" spans="1:4" x14ac:dyDescent="0.3">
      <c r="A56" s="375">
        <f t="shared" si="0"/>
        <v>53</v>
      </c>
      <c r="B56" s="371" t="s">
        <v>921</v>
      </c>
      <c r="C56" s="437">
        <v>919.29</v>
      </c>
      <c r="D56" s="432">
        <v>75.55</v>
      </c>
    </row>
    <row r="57" spans="1:4" x14ac:dyDescent="0.3">
      <c r="A57" s="375">
        <f t="shared" si="0"/>
        <v>54</v>
      </c>
      <c r="B57" s="371" t="s">
        <v>922</v>
      </c>
      <c r="C57" s="437">
        <v>1378.93</v>
      </c>
      <c r="D57" s="432"/>
    </row>
    <row r="58" spans="1:4" x14ac:dyDescent="0.3">
      <c r="A58" s="375">
        <f t="shared" si="0"/>
        <v>55</v>
      </c>
      <c r="B58" s="371" t="s">
        <v>922</v>
      </c>
      <c r="C58" s="437">
        <v>1351.54</v>
      </c>
      <c r="D58" s="432"/>
    </row>
    <row r="59" spans="1:4" x14ac:dyDescent="0.3">
      <c r="A59" s="375">
        <f t="shared" si="0"/>
        <v>56</v>
      </c>
      <c r="B59" s="371" t="s">
        <v>922</v>
      </c>
      <c r="C59" s="437">
        <v>806.72</v>
      </c>
      <c r="D59" s="432">
        <v>75.55</v>
      </c>
    </row>
    <row r="60" spans="1:4" x14ac:dyDescent="0.3">
      <c r="A60" s="375">
        <f t="shared" si="0"/>
        <v>57</v>
      </c>
      <c r="B60" s="371" t="s">
        <v>922</v>
      </c>
      <c r="C60" s="437">
        <v>806.72</v>
      </c>
      <c r="D60" s="432">
        <v>75.55</v>
      </c>
    </row>
    <row r="61" spans="1:4" x14ac:dyDescent="0.3">
      <c r="A61" s="375">
        <f t="shared" si="0"/>
        <v>58</v>
      </c>
      <c r="B61" s="371" t="s">
        <v>923</v>
      </c>
      <c r="C61" s="437">
        <v>694.16</v>
      </c>
      <c r="D61" s="432">
        <v>75.55</v>
      </c>
    </row>
    <row r="62" spans="1:4" x14ac:dyDescent="0.3">
      <c r="A62" s="375">
        <f t="shared" si="0"/>
        <v>59</v>
      </c>
      <c r="B62" s="371" t="s">
        <v>923</v>
      </c>
      <c r="C62" s="437">
        <v>694.16</v>
      </c>
      <c r="D62" s="432">
        <v>75.55</v>
      </c>
    </row>
    <row r="63" spans="1:4" x14ac:dyDescent="0.3">
      <c r="A63" s="375">
        <f t="shared" si="0"/>
        <v>60</v>
      </c>
      <c r="B63" s="371" t="s">
        <v>923</v>
      </c>
      <c r="C63" s="437">
        <v>694.16</v>
      </c>
      <c r="D63" s="432">
        <v>75.55</v>
      </c>
    </row>
    <row r="64" spans="1:4" x14ac:dyDescent="0.3">
      <c r="A64" s="375">
        <f t="shared" si="0"/>
        <v>61</v>
      </c>
      <c r="B64" s="371" t="s">
        <v>923</v>
      </c>
      <c r="C64" s="437">
        <v>806.72</v>
      </c>
      <c r="D64" s="432">
        <v>75.55</v>
      </c>
    </row>
    <row r="65" spans="1:4" x14ac:dyDescent="0.3">
      <c r="A65" s="375">
        <f t="shared" si="0"/>
        <v>62</v>
      </c>
      <c r="B65" s="371" t="s">
        <v>924</v>
      </c>
      <c r="C65" s="437">
        <v>806.72</v>
      </c>
      <c r="D65" s="432">
        <v>75.55</v>
      </c>
    </row>
    <row r="66" spans="1:4" x14ac:dyDescent="0.3">
      <c r="A66" s="375">
        <f t="shared" si="0"/>
        <v>63</v>
      </c>
      <c r="B66" s="371" t="s">
        <v>924</v>
      </c>
      <c r="C66" s="437">
        <v>1378.93</v>
      </c>
      <c r="D66" s="432"/>
    </row>
    <row r="67" spans="1:4" x14ac:dyDescent="0.3">
      <c r="A67" s="375">
        <f t="shared" si="0"/>
        <v>64</v>
      </c>
      <c r="B67" s="371" t="s">
        <v>924</v>
      </c>
      <c r="C67" s="437">
        <v>1378.93</v>
      </c>
      <c r="D67" s="432"/>
    </row>
    <row r="68" spans="1:4" x14ac:dyDescent="0.3">
      <c r="A68" s="375">
        <f t="shared" si="0"/>
        <v>65</v>
      </c>
      <c r="B68" s="371" t="s">
        <v>924</v>
      </c>
      <c r="C68" s="437">
        <v>825.48</v>
      </c>
      <c r="D68" s="432">
        <v>75.55</v>
      </c>
    </row>
    <row r="69" spans="1:4" x14ac:dyDescent="0.3">
      <c r="A69" s="375">
        <f t="shared" si="0"/>
        <v>66</v>
      </c>
      <c r="B69" s="371" t="s">
        <v>925</v>
      </c>
      <c r="C69" s="437">
        <v>694.16</v>
      </c>
      <c r="D69" s="432">
        <v>75.55</v>
      </c>
    </row>
    <row r="70" spans="1:4" x14ac:dyDescent="0.3">
      <c r="A70" s="375">
        <f t="shared" ref="A70:A133" si="1">A69+1</f>
        <v>67</v>
      </c>
      <c r="B70" s="371" t="s">
        <v>925</v>
      </c>
      <c r="C70" s="437">
        <v>1351.54</v>
      </c>
      <c r="D70" s="432"/>
    </row>
    <row r="71" spans="1:4" x14ac:dyDescent="0.3">
      <c r="A71" s="375">
        <f t="shared" si="1"/>
        <v>68</v>
      </c>
      <c r="B71" s="371" t="s">
        <v>925</v>
      </c>
      <c r="C71" s="437">
        <v>1351.54</v>
      </c>
      <c r="D71" s="432"/>
    </row>
    <row r="72" spans="1:4" x14ac:dyDescent="0.3">
      <c r="A72" s="375">
        <f t="shared" si="1"/>
        <v>69</v>
      </c>
      <c r="B72" s="371" t="s">
        <v>926</v>
      </c>
      <c r="C72" s="437">
        <v>1351.54</v>
      </c>
      <c r="D72" s="432"/>
    </row>
    <row r="73" spans="1:4" x14ac:dyDescent="0.3">
      <c r="A73" s="375">
        <f t="shared" si="1"/>
        <v>70</v>
      </c>
      <c r="B73" s="371" t="s">
        <v>926</v>
      </c>
      <c r="C73" s="437">
        <v>825.48</v>
      </c>
      <c r="D73" s="432">
        <v>75.55</v>
      </c>
    </row>
    <row r="74" spans="1:4" x14ac:dyDescent="0.3">
      <c r="A74" s="375">
        <f t="shared" si="1"/>
        <v>71</v>
      </c>
      <c r="B74" s="371" t="s">
        <v>926</v>
      </c>
      <c r="C74" s="437">
        <v>1378.93</v>
      </c>
      <c r="D74" s="432"/>
    </row>
    <row r="75" spans="1:4" x14ac:dyDescent="0.3">
      <c r="A75" s="375">
        <f t="shared" si="1"/>
        <v>72</v>
      </c>
      <c r="B75" s="371" t="s">
        <v>927</v>
      </c>
      <c r="C75" s="437">
        <v>938.05</v>
      </c>
      <c r="D75" s="432">
        <v>75.55</v>
      </c>
    </row>
    <row r="76" spans="1:4" x14ac:dyDescent="0.3">
      <c r="A76" s="375">
        <f t="shared" si="1"/>
        <v>73</v>
      </c>
      <c r="B76" s="371" t="s">
        <v>927</v>
      </c>
      <c r="C76" s="437">
        <v>712.92</v>
      </c>
      <c r="D76" s="432">
        <v>75.55</v>
      </c>
    </row>
    <row r="77" spans="1:4" x14ac:dyDescent="0.3">
      <c r="A77" s="375">
        <f t="shared" si="1"/>
        <v>74</v>
      </c>
      <c r="B77" s="371" t="s">
        <v>927</v>
      </c>
      <c r="C77" s="437">
        <v>919.29</v>
      </c>
      <c r="D77" s="432">
        <v>75.55</v>
      </c>
    </row>
    <row r="78" spans="1:4" x14ac:dyDescent="0.3">
      <c r="A78" s="375">
        <f t="shared" si="1"/>
        <v>75</v>
      </c>
      <c r="B78" s="371" t="s">
        <v>928</v>
      </c>
      <c r="C78" s="437">
        <v>1351.54</v>
      </c>
      <c r="D78" s="432"/>
    </row>
    <row r="79" spans="1:4" x14ac:dyDescent="0.3">
      <c r="A79" s="375">
        <f t="shared" si="1"/>
        <v>76</v>
      </c>
      <c r="B79" s="371" t="s">
        <v>928</v>
      </c>
      <c r="C79" s="437">
        <v>1351.54</v>
      </c>
      <c r="D79" s="432"/>
    </row>
    <row r="80" spans="1:4" x14ac:dyDescent="0.3">
      <c r="A80" s="375">
        <f t="shared" si="1"/>
        <v>77</v>
      </c>
      <c r="B80" s="371" t="s">
        <v>928</v>
      </c>
      <c r="C80" s="437">
        <v>1351.54</v>
      </c>
      <c r="D80" s="432"/>
    </row>
    <row r="81" spans="1:4" x14ac:dyDescent="0.3">
      <c r="A81" s="375">
        <f t="shared" si="1"/>
        <v>78</v>
      </c>
      <c r="B81" s="371" t="s">
        <v>929</v>
      </c>
      <c r="C81" s="437">
        <v>965.44</v>
      </c>
      <c r="D81" s="432"/>
    </row>
    <row r="82" spans="1:4" x14ac:dyDescent="0.3">
      <c r="A82" s="375">
        <f t="shared" si="1"/>
        <v>79</v>
      </c>
      <c r="B82" s="371" t="s">
        <v>929</v>
      </c>
      <c r="C82" s="437">
        <v>992.83</v>
      </c>
      <c r="D82" s="432"/>
    </row>
    <row r="83" spans="1:4" x14ac:dyDescent="0.3">
      <c r="A83" s="375">
        <f t="shared" si="1"/>
        <v>80</v>
      </c>
      <c r="B83" s="371" t="s">
        <v>929</v>
      </c>
      <c r="C83" s="437">
        <v>992.83</v>
      </c>
      <c r="D83" s="432"/>
    </row>
    <row r="84" spans="1:4" x14ac:dyDescent="0.3">
      <c r="A84" s="375">
        <f t="shared" si="1"/>
        <v>81</v>
      </c>
      <c r="B84" s="371" t="s">
        <v>929</v>
      </c>
      <c r="C84" s="437">
        <v>992.83</v>
      </c>
      <c r="D84" s="432"/>
    </row>
    <row r="85" spans="1:4" ht="14.55" customHeight="1" x14ac:dyDescent="0.3">
      <c r="A85" s="375">
        <f t="shared" si="1"/>
        <v>82</v>
      </c>
      <c r="B85" s="371" t="s">
        <v>930</v>
      </c>
      <c r="C85" s="437">
        <v>876.89</v>
      </c>
      <c r="D85" s="432"/>
    </row>
    <row r="86" spans="1:4" x14ac:dyDescent="0.3">
      <c r="A86" s="375">
        <f t="shared" si="1"/>
        <v>83</v>
      </c>
      <c r="B86" s="371" t="s">
        <v>930</v>
      </c>
      <c r="C86" s="437">
        <v>904.66</v>
      </c>
      <c r="D86" s="432"/>
    </row>
    <row r="87" spans="1:4" x14ac:dyDescent="0.3">
      <c r="A87" s="375">
        <f t="shared" si="1"/>
        <v>84</v>
      </c>
      <c r="B87" s="371" t="s">
        <v>930</v>
      </c>
      <c r="C87" s="437">
        <v>615.36</v>
      </c>
      <c r="D87" s="432">
        <v>75.55</v>
      </c>
    </row>
    <row r="88" spans="1:4" x14ac:dyDescent="0.3">
      <c r="A88" s="375">
        <f t="shared" si="1"/>
        <v>85</v>
      </c>
      <c r="B88" s="371" t="s">
        <v>930</v>
      </c>
      <c r="C88" s="437">
        <v>992.83</v>
      </c>
      <c r="D88" s="432"/>
    </row>
    <row r="89" spans="1:4" x14ac:dyDescent="0.3">
      <c r="A89" s="375">
        <f t="shared" si="1"/>
        <v>86</v>
      </c>
      <c r="B89" s="371" t="s">
        <v>930</v>
      </c>
      <c r="C89" s="437">
        <v>965.44</v>
      </c>
      <c r="D89" s="432"/>
    </row>
    <row r="90" spans="1:4" x14ac:dyDescent="0.3">
      <c r="A90" s="375">
        <f t="shared" si="1"/>
        <v>87</v>
      </c>
      <c r="B90" s="371" t="s">
        <v>931</v>
      </c>
      <c r="C90" s="437">
        <v>992.83</v>
      </c>
      <c r="D90" s="432"/>
    </row>
    <row r="91" spans="1:4" x14ac:dyDescent="0.3">
      <c r="A91" s="375">
        <f t="shared" si="1"/>
        <v>88</v>
      </c>
      <c r="B91" s="371" t="s">
        <v>931</v>
      </c>
      <c r="C91" s="437">
        <v>992.83</v>
      </c>
      <c r="D91" s="432"/>
    </row>
    <row r="92" spans="1:4" x14ac:dyDescent="0.3">
      <c r="A92" s="375">
        <f t="shared" si="1"/>
        <v>89</v>
      </c>
      <c r="B92" s="371" t="s">
        <v>932</v>
      </c>
      <c r="C92" s="437">
        <v>992.83</v>
      </c>
      <c r="D92" s="432"/>
    </row>
    <row r="93" spans="1:4" x14ac:dyDescent="0.3">
      <c r="A93" s="375">
        <f t="shared" si="1"/>
        <v>90</v>
      </c>
      <c r="B93" s="371" t="s">
        <v>932</v>
      </c>
      <c r="C93" s="437">
        <v>555.33000000000004</v>
      </c>
      <c r="D93" s="432">
        <v>75.55</v>
      </c>
    </row>
    <row r="94" spans="1:4" x14ac:dyDescent="0.3">
      <c r="A94" s="375">
        <f t="shared" si="1"/>
        <v>91</v>
      </c>
      <c r="B94" s="371" t="s">
        <v>932</v>
      </c>
      <c r="C94" s="437">
        <v>992.83</v>
      </c>
      <c r="D94" s="432"/>
    </row>
    <row r="95" spans="1:4" x14ac:dyDescent="0.3">
      <c r="A95" s="375">
        <f t="shared" si="1"/>
        <v>92</v>
      </c>
      <c r="B95" s="371" t="s">
        <v>933</v>
      </c>
      <c r="C95" s="437">
        <v>992.83</v>
      </c>
      <c r="D95" s="432"/>
    </row>
    <row r="96" spans="1:4" x14ac:dyDescent="0.3">
      <c r="A96" s="375">
        <f t="shared" si="1"/>
        <v>93</v>
      </c>
      <c r="B96" s="371" t="s">
        <v>933</v>
      </c>
      <c r="C96" s="437">
        <v>992.83</v>
      </c>
      <c r="D96" s="432"/>
    </row>
    <row r="97" spans="1:4" x14ac:dyDescent="0.3">
      <c r="A97" s="375">
        <f t="shared" si="1"/>
        <v>94</v>
      </c>
      <c r="B97" s="371" t="s">
        <v>933</v>
      </c>
      <c r="C97" s="437">
        <v>965.44</v>
      </c>
      <c r="D97" s="432"/>
    </row>
    <row r="98" spans="1:4" x14ac:dyDescent="0.3">
      <c r="A98" s="375">
        <f t="shared" si="1"/>
        <v>95</v>
      </c>
      <c r="B98" s="371" t="s">
        <v>934</v>
      </c>
      <c r="C98" s="437">
        <v>596.6</v>
      </c>
      <c r="D98" s="432">
        <v>75.55</v>
      </c>
    </row>
    <row r="99" spans="1:4" x14ac:dyDescent="0.3">
      <c r="A99" s="375">
        <f t="shared" si="1"/>
        <v>96</v>
      </c>
      <c r="B99" s="371" t="s">
        <v>934</v>
      </c>
      <c r="C99" s="437">
        <v>992.83</v>
      </c>
      <c r="D99" s="432"/>
    </row>
    <row r="100" spans="1:4" x14ac:dyDescent="0.3">
      <c r="A100" s="375">
        <f t="shared" si="1"/>
        <v>97</v>
      </c>
      <c r="B100" s="371" t="s">
        <v>934</v>
      </c>
      <c r="C100" s="437">
        <v>992.83</v>
      </c>
      <c r="D100" s="432"/>
    </row>
    <row r="101" spans="1:4" x14ac:dyDescent="0.3">
      <c r="A101" s="375">
        <f t="shared" si="1"/>
        <v>98</v>
      </c>
      <c r="B101" s="371" t="s">
        <v>934</v>
      </c>
      <c r="C101" s="437">
        <v>965.44</v>
      </c>
      <c r="D101" s="432"/>
    </row>
    <row r="102" spans="1:4" x14ac:dyDescent="0.3">
      <c r="A102" s="375">
        <f t="shared" si="1"/>
        <v>99</v>
      </c>
      <c r="B102" s="371" t="s">
        <v>935</v>
      </c>
      <c r="C102" s="437">
        <v>992.83</v>
      </c>
      <c r="D102" s="432"/>
    </row>
    <row r="103" spans="1:4" x14ac:dyDescent="0.3">
      <c r="A103" s="375">
        <f t="shared" si="1"/>
        <v>100</v>
      </c>
      <c r="B103" s="371" t="s">
        <v>935</v>
      </c>
      <c r="C103" s="437">
        <v>965.44</v>
      </c>
      <c r="D103" s="432"/>
    </row>
    <row r="104" spans="1:4" x14ac:dyDescent="0.3">
      <c r="A104" s="375">
        <f t="shared" si="1"/>
        <v>101</v>
      </c>
      <c r="B104" s="371" t="s">
        <v>929</v>
      </c>
      <c r="C104" s="437">
        <v>992.83</v>
      </c>
      <c r="D104" s="432"/>
    </row>
    <row r="105" spans="1:4" x14ac:dyDescent="0.3">
      <c r="A105" s="375">
        <f t="shared" si="1"/>
        <v>102</v>
      </c>
      <c r="B105" s="371" t="s">
        <v>936</v>
      </c>
      <c r="C105" s="437">
        <v>992.83</v>
      </c>
      <c r="D105" s="432"/>
    </row>
    <row r="106" spans="1:4" x14ac:dyDescent="0.3">
      <c r="A106" s="375">
        <f t="shared" si="1"/>
        <v>103</v>
      </c>
      <c r="B106" s="371" t="s">
        <v>937</v>
      </c>
      <c r="C106" s="437">
        <v>992.83</v>
      </c>
      <c r="D106" s="432"/>
    </row>
    <row r="107" spans="1:4" x14ac:dyDescent="0.3">
      <c r="A107" s="375">
        <f t="shared" si="1"/>
        <v>104</v>
      </c>
      <c r="B107" s="371" t="s">
        <v>937</v>
      </c>
      <c r="C107" s="437">
        <v>992.83</v>
      </c>
      <c r="D107" s="432"/>
    </row>
    <row r="108" spans="1:4" x14ac:dyDescent="0.3">
      <c r="A108" s="375">
        <f t="shared" si="1"/>
        <v>105</v>
      </c>
      <c r="B108" s="371" t="s">
        <v>938</v>
      </c>
      <c r="C108" s="437">
        <v>992.83</v>
      </c>
      <c r="D108" s="432"/>
    </row>
    <row r="109" spans="1:4" x14ac:dyDescent="0.3">
      <c r="A109" s="375">
        <f t="shared" si="1"/>
        <v>106</v>
      </c>
      <c r="B109" s="371" t="s">
        <v>938</v>
      </c>
      <c r="C109" s="437">
        <v>992.83</v>
      </c>
      <c r="D109" s="432"/>
    </row>
    <row r="110" spans="1:4" x14ac:dyDescent="0.3">
      <c r="A110" s="375">
        <f t="shared" si="1"/>
        <v>107</v>
      </c>
      <c r="B110" s="371" t="s">
        <v>939</v>
      </c>
      <c r="C110" s="437">
        <v>1020.6</v>
      </c>
      <c r="D110" s="432"/>
    </row>
    <row r="111" spans="1:4" x14ac:dyDescent="0.3">
      <c r="A111" s="375">
        <f t="shared" si="1"/>
        <v>108</v>
      </c>
      <c r="B111" s="371" t="s">
        <v>939</v>
      </c>
      <c r="C111" s="437">
        <v>1020.6</v>
      </c>
      <c r="D111" s="432"/>
    </row>
    <row r="112" spans="1:4" x14ac:dyDescent="0.3">
      <c r="A112" s="375">
        <f t="shared" si="1"/>
        <v>109</v>
      </c>
      <c r="B112" s="371" t="s">
        <v>939</v>
      </c>
      <c r="C112" s="437">
        <v>1020.6</v>
      </c>
      <c r="D112" s="432"/>
    </row>
    <row r="113" spans="1:4" x14ac:dyDescent="0.3">
      <c r="A113" s="375">
        <f t="shared" si="1"/>
        <v>110</v>
      </c>
      <c r="B113" s="371" t="s">
        <v>940</v>
      </c>
      <c r="C113" s="437">
        <v>827.36</v>
      </c>
      <c r="D113" s="432"/>
    </row>
    <row r="114" spans="1:4" x14ac:dyDescent="0.3">
      <c r="A114" s="375">
        <f t="shared" si="1"/>
        <v>111</v>
      </c>
      <c r="B114" s="371" t="s">
        <v>940</v>
      </c>
      <c r="C114" s="437">
        <v>827.36</v>
      </c>
      <c r="D114" s="432"/>
    </row>
    <row r="115" spans="1:4" x14ac:dyDescent="0.3">
      <c r="A115" s="375">
        <f t="shared" si="1"/>
        <v>112</v>
      </c>
      <c r="B115" s="371" t="s">
        <v>940</v>
      </c>
      <c r="C115" s="437">
        <v>827.36</v>
      </c>
      <c r="D115" s="432"/>
    </row>
    <row r="116" spans="1:4" x14ac:dyDescent="0.3">
      <c r="A116" s="375">
        <f t="shared" si="1"/>
        <v>113</v>
      </c>
      <c r="B116" s="371" t="s">
        <v>940</v>
      </c>
      <c r="C116" s="437">
        <v>827.36</v>
      </c>
      <c r="D116" s="432"/>
    </row>
    <row r="117" spans="1:4" x14ac:dyDescent="0.3">
      <c r="A117" s="375">
        <f t="shared" si="1"/>
        <v>114</v>
      </c>
      <c r="B117" s="371" t="s">
        <v>941</v>
      </c>
      <c r="C117" s="437">
        <v>932.05</v>
      </c>
      <c r="D117" s="432"/>
    </row>
    <row r="118" spans="1:4" x14ac:dyDescent="0.3">
      <c r="A118" s="375">
        <f t="shared" si="1"/>
        <v>115</v>
      </c>
      <c r="B118" s="371" t="s">
        <v>941</v>
      </c>
      <c r="C118" s="437">
        <v>1020.6</v>
      </c>
      <c r="D118" s="432"/>
    </row>
    <row r="119" spans="1:4" x14ac:dyDescent="0.3">
      <c r="A119" s="375">
        <f t="shared" si="1"/>
        <v>116</v>
      </c>
      <c r="B119" s="371" t="s">
        <v>942</v>
      </c>
      <c r="C119" s="437">
        <v>544.07000000000005</v>
      </c>
      <c r="D119" s="432">
        <v>75.55</v>
      </c>
    </row>
    <row r="120" spans="1:4" x14ac:dyDescent="0.3">
      <c r="A120" s="375">
        <f t="shared" si="1"/>
        <v>117</v>
      </c>
      <c r="B120" s="371" t="s">
        <v>942</v>
      </c>
      <c r="C120" s="437">
        <v>544.07000000000005</v>
      </c>
      <c r="D120" s="432">
        <v>75.55</v>
      </c>
    </row>
    <row r="121" spans="1:4" x14ac:dyDescent="0.3">
      <c r="A121" s="375">
        <f t="shared" si="1"/>
        <v>118</v>
      </c>
      <c r="B121" s="371" t="s">
        <v>942</v>
      </c>
      <c r="C121" s="437">
        <v>487.79</v>
      </c>
      <c r="D121" s="432">
        <v>75.55</v>
      </c>
    </row>
    <row r="122" spans="1:4" x14ac:dyDescent="0.3">
      <c r="A122" s="375">
        <f t="shared" si="1"/>
        <v>119</v>
      </c>
      <c r="B122" s="371" t="s">
        <v>943</v>
      </c>
      <c r="C122" s="437">
        <v>827.36</v>
      </c>
      <c r="D122" s="432"/>
    </row>
    <row r="123" spans="1:4" x14ac:dyDescent="0.3">
      <c r="A123" s="375">
        <f t="shared" si="1"/>
        <v>120</v>
      </c>
      <c r="B123" s="371" t="s">
        <v>943</v>
      </c>
      <c r="C123" s="437">
        <v>827.36</v>
      </c>
      <c r="D123" s="432"/>
    </row>
    <row r="124" spans="1:4" x14ac:dyDescent="0.3">
      <c r="A124" s="375">
        <f t="shared" si="1"/>
        <v>121</v>
      </c>
      <c r="B124" s="371" t="s">
        <v>944</v>
      </c>
      <c r="C124" s="437">
        <v>855.13</v>
      </c>
      <c r="D124" s="432"/>
    </row>
    <row r="125" spans="1:4" x14ac:dyDescent="0.3">
      <c r="A125" s="375">
        <f t="shared" si="1"/>
        <v>122</v>
      </c>
      <c r="B125" s="371" t="s">
        <v>944</v>
      </c>
      <c r="C125" s="437">
        <v>855.13</v>
      </c>
      <c r="D125" s="432"/>
    </row>
    <row r="126" spans="1:4" x14ac:dyDescent="0.3">
      <c r="A126" s="375">
        <f t="shared" si="1"/>
        <v>123</v>
      </c>
      <c r="B126" s="371" t="s">
        <v>913</v>
      </c>
      <c r="C126" s="437">
        <v>855.13</v>
      </c>
      <c r="D126" s="432"/>
    </row>
    <row r="127" spans="1:4" x14ac:dyDescent="0.3">
      <c r="A127" s="375">
        <f t="shared" si="1"/>
        <v>124</v>
      </c>
      <c r="B127" s="371" t="s">
        <v>913</v>
      </c>
      <c r="C127" s="437">
        <v>855.13</v>
      </c>
      <c r="D127" s="432"/>
    </row>
    <row r="128" spans="1:4" x14ac:dyDescent="0.3">
      <c r="A128" s="375">
        <f t="shared" si="1"/>
        <v>125</v>
      </c>
      <c r="B128" s="371" t="s">
        <v>945</v>
      </c>
      <c r="C128" s="437">
        <v>827.36</v>
      </c>
      <c r="D128" s="432"/>
    </row>
    <row r="129" spans="1:4" x14ac:dyDescent="0.3">
      <c r="A129" s="375">
        <f t="shared" si="1"/>
        <v>126</v>
      </c>
      <c r="B129" s="371" t="s">
        <v>945</v>
      </c>
      <c r="C129" s="437">
        <v>827.36</v>
      </c>
      <c r="D129" s="432"/>
    </row>
    <row r="130" spans="1:4" x14ac:dyDescent="0.3">
      <c r="A130" s="375">
        <f t="shared" si="1"/>
        <v>127</v>
      </c>
      <c r="B130" s="371" t="s">
        <v>946</v>
      </c>
      <c r="C130" s="437">
        <v>855.13</v>
      </c>
      <c r="D130" s="432"/>
    </row>
    <row r="131" spans="1:4" x14ac:dyDescent="0.3">
      <c r="A131" s="375">
        <f t="shared" si="1"/>
        <v>128</v>
      </c>
      <c r="B131" s="371" t="s">
        <v>946</v>
      </c>
      <c r="C131" s="437">
        <v>855.13</v>
      </c>
      <c r="D131" s="432"/>
    </row>
    <row r="132" spans="1:4" x14ac:dyDescent="0.3">
      <c r="A132" s="375">
        <f t="shared" si="1"/>
        <v>129</v>
      </c>
      <c r="B132" s="371" t="s">
        <v>947</v>
      </c>
      <c r="C132" s="437">
        <v>855.13</v>
      </c>
      <c r="D132" s="432"/>
    </row>
    <row r="133" spans="1:4" x14ac:dyDescent="0.3">
      <c r="A133" s="375">
        <f t="shared" si="1"/>
        <v>130</v>
      </c>
      <c r="B133" s="371" t="s">
        <v>947</v>
      </c>
      <c r="C133" s="437">
        <v>855.13</v>
      </c>
      <c r="D133" s="432"/>
    </row>
    <row r="134" spans="1:4" x14ac:dyDescent="0.3">
      <c r="A134" s="375">
        <f t="shared" ref="A134:A137" si="2">A133+1</f>
        <v>131</v>
      </c>
      <c r="B134" s="371" t="s">
        <v>946</v>
      </c>
      <c r="C134" s="437">
        <v>855.13</v>
      </c>
      <c r="D134" s="432"/>
    </row>
    <row r="135" spans="1:4" x14ac:dyDescent="0.3">
      <c r="A135" s="375">
        <f t="shared" si="2"/>
        <v>132</v>
      </c>
      <c r="B135" s="371" t="s">
        <v>948</v>
      </c>
      <c r="C135" s="437">
        <v>855.13</v>
      </c>
      <c r="D135" s="432"/>
    </row>
    <row r="136" spans="1:4" x14ac:dyDescent="0.3">
      <c r="A136" s="375">
        <f t="shared" si="2"/>
        <v>133</v>
      </c>
      <c r="B136" s="371" t="s">
        <v>948</v>
      </c>
      <c r="C136" s="437">
        <v>744.81</v>
      </c>
      <c r="D136" s="432"/>
    </row>
    <row r="137" spans="1:4" x14ac:dyDescent="0.3">
      <c r="A137" s="375">
        <f t="shared" si="2"/>
        <v>134</v>
      </c>
      <c r="B137" s="371" t="s">
        <v>948</v>
      </c>
      <c r="C137" s="437">
        <v>532.44000000000005</v>
      </c>
      <c r="D137" s="432">
        <v>75.55</v>
      </c>
    </row>
    <row r="138" spans="1:4" x14ac:dyDescent="0.3">
      <c r="A138" s="380">
        <v>1</v>
      </c>
      <c r="B138" s="378" t="s">
        <v>952</v>
      </c>
      <c r="C138" s="438">
        <v>825.48</v>
      </c>
      <c r="D138" s="430">
        <v>75.55</v>
      </c>
    </row>
    <row r="139" spans="1:4" x14ac:dyDescent="0.3">
      <c r="A139" s="380">
        <f>A138+1</f>
        <v>2</v>
      </c>
      <c r="B139" s="378" t="s">
        <v>952</v>
      </c>
      <c r="C139" s="438">
        <v>825.48</v>
      </c>
      <c r="D139" s="430">
        <v>75.55</v>
      </c>
    </row>
    <row r="140" spans="1:4" x14ac:dyDescent="0.3">
      <c r="A140" s="380">
        <f t="shared" ref="A140:A166" si="3">A139+1</f>
        <v>3</v>
      </c>
      <c r="B140" s="378" t="s">
        <v>952</v>
      </c>
      <c r="C140" s="438">
        <v>938.05</v>
      </c>
      <c r="D140" s="430">
        <v>75.55</v>
      </c>
    </row>
    <row r="141" spans="1:4" x14ac:dyDescent="0.3">
      <c r="A141" s="380">
        <f t="shared" si="3"/>
        <v>4</v>
      </c>
      <c r="B141" s="378" t="s">
        <v>952</v>
      </c>
      <c r="C141" s="438">
        <v>825.48</v>
      </c>
      <c r="D141" s="430">
        <v>75.55</v>
      </c>
    </row>
    <row r="142" spans="1:4" x14ac:dyDescent="0.3">
      <c r="A142" s="380">
        <f t="shared" si="3"/>
        <v>5</v>
      </c>
      <c r="B142" s="378" t="s">
        <v>953</v>
      </c>
      <c r="C142" s="438">
        <v>1378.93</v>
      </c>
      <c r="D142" s="430"/>
    </row>
    <row r="143" spans="1:4" x14ac:dyDescent="0.3">
      <c r="A143" s="380">
        <f t="shared" si="3"/>
        <v>6</v>
      </c>
      <c r="B143" s="378" t="s">
        <v>953</v>
      </c>
      <c r="C143" s="438">
        <v>1378.93</v>
      </c>
      <c r="D143" s="430"/>
    </row>
    <row r="144" spans="1:4" x14ac:dyDescent="0.3">
      <c r="A144" s="380">
        <f t="shared" si="3"/>
        <v>7</v>
      </c>
      <c r="B144" s="378" t="s">
        <v>953</v>
      </c>
      <c r="C144" s="438">
        <v>1378.93</v>
      </c>
      <c r="D144" s="430"/>
    </row>
    <row r="145" spans="1:4" x14ac:dyDescent="0.3">
      <c r="A145" s="380">
        <f t="shared" si="3"/>
        <v>8</v>
      </c>
      <c r="B145" s="378" t="s">
        <v>954</v>
      </c>
      <c r="C145" s="438">
        <v>1069.3800000000001</v>
      </c>
      <c r="D145" s="430">
        <v>75.55</v>
      </c>
    </row>
    <row r="146" spans="1:4" x14ac:dyDescent="0.3">
      <c r="A146" s="380">
        <f t="shared" si="3"/>
        <v>9</v>
      </c>
      <c r="B146" s="378" t="s">
        <v>954</v>
      </c>
      <c r="C146" s="438">
        <v>1052.49</v>
      </c>
      <c r="D146" s="430">
        <v>75.55</v>
      </c>
    </row>
    <row r="147" spans="1:4" x14ac:dyDescent="0.3">
      <c r="A147" s="380">
        <f t="shared" si="3"/>
        <v>10</v>
      </c>
      <c r="B147" s="378" t="s">
        <v>955</v>
      </c>
      <c r="C147" s="438">
        <v>712.92</v>
      </c>
      <c r="D147" s="430">
        <v>75.55</v>
      </c>
    </row>
    <row r="148" spans="1:4" x14ac:dyDescent="0.3">
      <c r="A148" s="380">
        <f t="shared" si="3"/>
        <v>11</v>
      </c>
      <c r="B148" s="378" t="s">
        <v>955</v>
      </c>
      <c r="C148" s="438">
        <v>712.92</v>
      </c>
      <c r="D148" s="430">
        <v>75.55</v>
      </c>
    </row>
    <row r="149" spans="1:4" x14ac:dyDescent="0.3">
      <c r="A149" s="380">
        <f t="shared" si="3"/>
        <v>12</v>
      </c>
      <c r="B149" s="378" t="s">
        <v>955</v>
      </c>
      <c r="C149" s="438">
        <v>825.48</v>
      </c>
      <c r="D149" s="430">
        <v>75.55</v>
      </c>
    </row>
    <row r="150" spans="1:4" x14ac:dyDescent="0.3">
      <c r="A150" s="380">
        <f t="shared" si="3"/>
        <v>13</v>
      </c>
      <c r="B150" s="378" t="s">
        <v>955</v>
      </c>
      <c r="C150" s="438">
        <v>600.35</v>
      </c>
      <c r="D150" s="430">
        <v>75.55</v>
      </c>
    </row>
    <row r="151" spans="1:4" x14ac:dyDescent="0.3">
      <c r="A151" s="380">
        <f t="shared" si="3"/>
        <v>14</v>
      </c>
      <c r="B151" s="378" t="s">
        <v>955</v>
      </c>
      <c r="C151" s="438">
        <v>712.92</v>
      </c>
      <c r="D151" s="430">
        <v>75.55</v>
      </c>
    </row>
    <row r="152" spans="1:4" x14ac:dyDescent="0.3">
      <c r="A152" s="380">
        <f t="shared" si="3"/>
        <v>15</v>
      </c>
      <c r="B152" s="378" t="s">
        <v>955</v>
      </c>
      <c r="C152" s="438">
        <v>712.92</v>
      </c>
      <c r="D152" s="430">
        <v>75.55</v>
      </c>
    </row>
    <row r="153" spans="1:4" x14ac:dyDescent="0.3">
      <c r="A153" s="380">
        <f t="shared" si="3"/>
        <v>16</v>
      </c>
      <c r="B153" s="378" t="s">
        <v>956</v>
      </c>
      <c r="C153" s="438">
        <v>712.92</v>
      </c>
      <c r="D153" s="430">
        <v>75.55</v>
      </c>
    </row>
    <row r="154" spans="1:4" x14ac:dyDescent="0.3">
      <c r="A154" s="380">
        <f t="shared" si="3"/>
        <v>17</v>
      </c>
      <c r="B154" s="378" t="s">
        <v>956</v>
      </c>
      <c r="C154" s="438">
        <v>1378.93</v>
      </c>
      <c r="D154" s="430"/>
    </row>
    <row r="155" spans="1:4" x14ac:dyDescent="0.3">
      <c r="A155" s="380">
        <f t="shared" si="3"/>
        <v>18</v>
      </c>
      <c r="B155" s="378" t="s">
        <v>957</v>
      </c>
      <c r="C155" s="438">
        <v>1378.93</v>
      </c>
      <c r="D155" s="430"/>
    </row>
    <row r="156" spans="1:4" x14ac:dyDescent="0.3">
      <c r="A156" s="380">
        <f t="shared" si="3"/>
        <v>19</v>
      </c>
      <c r="B156" s="378" t="s">
        <v>957</v>
      </c>
      <c r="C156" s="438">
        <v>1378.93</v>
      </c>
      <c r="D156" s="430"/>
    </row>
    <row r="157" spans="1:4" x14ac:dyDescent="0.3">
      <c r="A157" s="380">
        <f t="shared" si="3"/>
        <v>20</v>
      </c>
      <c r="B157" s="378" t="s">
        <v>957</v>
      </c>
      <c r="C157" s="438">
        <v>1378.93</v>
      </c>
      <c r="D157" s="430"/>
    </row>
    <row r="158" spans="1:4" x14ac:dyDescent="0.3">
      <c r="A158" s="380">
        <f t="shared" si="3"/>
        <v>21</v>
      </c>
      <c r="B158" s="378" t="s">
        <v>956</v>
      </c>
      <c r="C158" s="438">
        <v>1378.93</v>
      </c>
      <c r="D158" s="430"/>
    </row>
    <row r="159" spans="1:4" x14ac:dyDescent="0.3">
      <c r="A159" s="380">
        <f t="shared" si="3"/>
        <v>22</v>
      </c>
      <c r="B159" s="378" t="s">
        <v>956</v>
      </c>
      <c r="C159" s="438">
        <v>1378.93</v>
      </c>
      <c r="D159" s="430"/>
    </row>
    <row r="160" spans="1:4" x14ac:dyDescent="0.3">
      <c r="A160" s="380">
        <f t="shared" si="3"/>
        <v>23</v>
      </c>
      <c r="B160" s="378" t="s">
        <v>956</v>
      </c>
      <c r="C160" s="438">
        <v>1378.93</v>
      </c>
      <c r="D160" s="430"/>
    </row>
    <row r="161" spans="1:4" x14ac:dyDescent="0.3">
      <c r="A161" s="380">
        <f t="shared" si="3"/>
        <v>24</v>
      </c>
      <c r="B161" s="378" t="s">
        <v>956</v>
      </c>
      <c r="C161" s="438">
        <v>712.92</v>
      </c>
      <c r="D161" s="430">
        <v>75.55</v>
      </c>
    </row>
    <row r="162" spans="1:4" x14ac:dyDescent="0.3">
      <c r="A162" s="380">
        <f t="shared" si="3"/>
        <v>25</v>
      </c>
      <c r="B162" s="378" t="s">
        <v>956</v>
      </c>
      <c r="C162" s="438">
        <v>825.48</v>
      </c>
      <c r="D162" s="430">
        <v>75.55</v>
      </c>
    </row>
    <row r="163" spans="1:4" x14ac:dyDescent="0.3">
      <c r="A163" s="380">
        <f t="shared" si="3"/>
        <v>26</v>
      </c>
      <c r="B163" s="378" t="s">
        <v>958</v>
      </c>
      <c r="C163" s="438">
        <v>825.48</v>
      </c>
      <c r="D163" s="430">
        <v>75.55</v>
      </c>
    </row>
    <row r="164" spans="1:4" x14ac:dyDescent="0.3">
      <c r="A164" s="380">
        <f t="shared" si="3"/>
        <v>27</v>
      </c>
      <c r="B164" s="378" t="s">
        <v>958</v>
      </c>
      <c r="C164" s="438">
        <v>825.48</v>
      </c>
      <c r="D164" s="430">
        <v>75.55</v>
      </c>
    </row>
    <row r="165" spans="1:4" x14ac:dyDescent="0.3">
      <c r="A165" s="380">
        <f t="shared" si="3"/>
        <v>28</v>
      </c>
      <c r="B165" s="378" t="s">
        <v>959</v>
      </c>
      <c r="C165" s="438">
        <v>1334.66</v>
      </c>
      <c r="D165" s="430"/>
    </row>
    <row r="166" spans="1:4" x14ac:dyDescent="0.3">
      <c r="A166" s="380">
        <f t="shared" si="3"/>
        <v>29</v>
      </c>
      <c r="B166" s="378" t="s">
        <v>960</v>
      </c>
      <c r="C166" s="438">
        <v>1378.93</v>
      </c>
      <c r="D166" s="430"/>
    </row>
    <row r="167" spans="1:4" x14ac:dyDescent="0.3">
      <c r="A167" s="380">
        <f t="shared" ref="A167:A176" si="4">A166+1</f>
        <v>30</v>
      </c>
      <c r="B167" s="378" t="s">
        <v>961</v>
      </c>
      <c r="C167" s="438">
        <v>615.36</v>
      </c>
      <c r="D167" s="430">
        <v>75.55</v>
      </c>
    </row>
    <row r="168" spans="1:4" x14ac:dyDescent="0.3">
      <c r="A168" s="380">
        <f t="shared" si="4"/>
        <v>31</v>
      </c>
      <c r="B168" s="378" t="s">
        <v>961</v>
      </c>
      <c r="C168" s="438">
        <v>615.36</v>
      </c>
      <c r="D168" s="430">
        <v>75.55</v>
      </c>
    </row>
    <row r="169" spans="1:4" x14ac:dyDescent="0.3">
      <c r="A169" s="380">
        <f t="shared" si="4"/>
        <v>32</v>
      </c>
      <c r="B169" s="378" t="s">
        <v>962</v>
      </c>
      <c r="C169" s="438">
        <v>615.36</v>
      </c>
      <c r="D169" s="430">
        <v>75.55</v>
      </c>
    </row>
    <row r="170" spans="1:4" x14ac:dyDescent="0.3">
      <c r="A170" s="380">
        <f t="shared" si="4"/>
        <v>33</v>
      </c>
      <c r="B170" s="378" t="s">
        <v>963</v>
      </c>
      <c r="C170" s="438">
        <v>992.83</v>
      </c>
      <c r="D170" s="430"/>
    </row>
    <row r="171" spans="1:4" x14ac:dyDescent="0.3">
      <c r="A171" s="380">
        <f t="shared" si="4"/>
        <v>34</v>
      </c>
      <c r="B171" s="378" t="s">
        <v>963</v>
      </c>
      <c r="C171" s="438">
        <v>992.83</v>
      </c>
      <c r="D171" s="430"/>
    </row>
    <row r="172" spans="1:4" x14ac:dyDescent="0.3">
      <c r="A172" s="380">
        <f t="shared" si="4"/>
        <v>35</v>
      </c>
      <c r="B172" s="378" t="s">
        <v>964</v>
      </c>
      <c r="C172" s="438">
        <v>855.13</v>
      </c>
      <c r="D172" s="430"/>
    </row>
    <row r="173" spans="1:4" x14ac:dyDescent="0.3">
      <c r="A173" s="380">
        <f t="shared" si="4"/>
        <v>36</v>
      </c>
      <c r="B173" s="378" t="s">
        <v>965</v>
      </c>
      <c r="C173" s="438">
        <v>744.81</v>
      </c>
      <c r="D173" s="430"/>
    </row>
    <row r="174" spans="1:4" x14ac:dyDescent="0.3">
      <c r="A174" s="380">
        <f t="shared" si="4"/>
        <v>37</v>
      </c>
      <c r="B174" s="378" t="s">
        <v>966</v>
      </c>
      <c r="C174" s="438">
        <v>788.71</v>
      </c>
      <c r="D174" s="430"/>
    </row>
    <row r="175" spans="1:4" x14ac:dyDescent="0.3">
      <c r="A175" s="380">
        <f t="shared" si="4"/>
        <v>38</v>
      </c>
      <c r="B175" s="378" t="s">
        <v>966</v>
      </c>
      <c r="C175" s="438">
        <v>788.71</v>
      </c>
      <c r="D175" s="430"/>
    </row>
    <row r="176" spans="1:4" x14ac:dyDescent="0.3">
      <c r="A176" s="380">
        <f t="shared" si="4"/>
        <v>39</v>
      </c>
      <c r="B176" s="378" t="s">
        <v>967</v>
      </c>
      <c r="C176" s="438">
        <v>717.05</v>
      </c>
      <c r="D176" s="430"/>
    </row>
    <row r="177" spans="1:4" x14ac:dyDescent="0.3">
      <c r="A177" s="383">
        <v>1</v>
      </c>
      <c r="B177" s="381" t="s">
        <v>968</v>
      </c>
      <c r="C177" s="440">
        <v>825.48</v>
      </c>
      <c r="D177" s="441">
        <v>75.55</v>
      </c>
    </row>
    <row r="178" spans="1:4" x14ac:dyDescent="0.3">
      <c r="A178" s="383">
        <f>A177+1</f>
        <v>2</v>
      </c>
      <c r="B178" s="381" t="s">
        <v>968</v>
      </c>
      <c r="C178" s="440">
        <v>825.48</v>
      </c>
      <c r="D178" s="441">
        <v>75.55</v>
      </c>
    </row>
    <row r="179" spans="1:4" x14ac:dyDescent="0.3">
      <c r="A179" s="383">
        <f t="shared" ref="A179:A242" si="5">A178+1</f>
        <v>3</v>
      </c>
      <c r="B179" s="381" t="s">
        <v>968</v>
      </c>
      <c r="C179" s="440">
        <v>825.48</v>
      </c>
      <c r="D179" s="441">
        <v>75.55</v>
      </c>
    </row>
    <row r="180" spans="1:4" x14ac:dyDescent="0.3">
      <c r="A180" s="383">
        <f t="shared" si="5"/>
        <v>4</v>
      </c>
      <c r="B180" s="381" t="s">
        <v>969</v>
      </c>
      <c r="C180" s="440">
        <v>825.48</v>
      </c>
      <c r="D180" s="441">
        <v>75.55</v>
      </c>
    </row>
    <row r="181" spans="1:4" x14ac:dyDescent="0.3">
      <c r="A181" s="383">
        <f t="shared" si="5"/>
        <v>5</v>
      </c>
      <c r="B181" s="381" t="s">
        <v>969</v>
      </c>
      <c r="C181" s="440">
        <v>825.48</v>
      </c>
      <c r="D181" s="441">
        <v>75.55</v>
      </c>
    </row>
    <row r="182" spans="1:4" x14ac:dyDescent="0.3">
      <c r="A182" s="383">
        <f t="shared" si="5"/>
        <v>6</v>
      </c>
      <c r="B182" s="381" t="s">
        <v>969</v>
      </c>
      <c r="C182" s="440">
        <v>825.48</v>
      </c>
      <c r="D182" s="441">
        <v>75.55</v>
      </c>
    </row>
    <row r="183" spans="1:4" x14ac:dyDescent="0.3">
      <c r="A183" s="383">
        <f t="shared" si="5"/>
        <v>7</v>
      </c>
      <c r="B183" s="381" t="s">
        <v>970</v>
      </c>
      <c r="C183" s="440">
        <v>1378.93</v>
      </c>
      <c r="D183" s="441"/>
    </row>
    <row r="184" spans="1:4" x14ac:dyDescent="0.3">
      <c r="A184" s="383">
        <f t="shared" si="5"/>
        <v>8</v>
      </c>
      <c r="B184" s="381" t="s">
        <v>970</v>
      </c>
      <c r="C184" s="440">
        <v>1378.93</v>
      </c>
      <c r="D184" s="441"/>
    </row>
    <row r="185" spans="1:4" x14ac:dyDescent="0.3">
      <c r="A185" s="383">
        <f t="shared" si="5"/>
        <v>9</v>
      </c>
      <c r="B185" s="381" t="s">
        <v>970</v>
      </c>
      <c r="C185" s="440">
        <v>1378.93</v>
      </c>
      <c r="D185" s="441"/>
    </row>
    <row r="186" spans="1:4" x14ac:dyDescent="0.3">
      <c r="A186" s="383">
        <f t="shared" si="5"/>
        <v>10</v>
      </c>
      <c r="B186" s="381" t="s">
        <v>971</v>
      </c>
      <c r="C186" s="440">
        <v>992.83</v>
      </c>
      <c r="D186" s="441"/>
    </row>
    <row r="187" spans="1:4" x14ac:dyDescent="0.3">
      <c r="A187" s="383">
        <f t="shared" si="5"/>
        <v>11</v>
      </c>
      <c r="B187" s="381" t="s">
        <v>971</v>
      </c>
      <c r="C187" s="440">
        <v>992.83</v>
      </c>
      <c r="D187" s="441"/>
    </row>
    <row r="188" spans="1:4" x14ac:dyDescent="0.3">
      <c r="A188" s="383">
        <f t="shared" si="5"/>
        <v>12</v>
      </c>
      <c r="B188" s="381" t="s">
        <v>972</v>
      </c>
      <c r="C188" s="440">
        <v>600.35</v>
      </c>
      <c r="D188" s="441">
        <v>75.55</v>
      </c>
    </row>
    <row r="189" spans="1:4" x14ac:dyDescent="0.3">
      <c r="A189" s="383">
        <f t="shared" si="5"/>
        <v>13</v>
      </c>
      <c r="B189" s="381" t="s">
        <v>973</v>
      </c>
      <c r="C189" s="440">
        <v>992.83</v>
      </c>
      <c r="D189" s="441"/>
    </row>
    <row r="190" spans="1:4" x14ac:dyDescent="0.3">
      <c r="A190" s="383">
        <f t="shared" si="5"/>
        <v>14</v>
      </c>
      <c r="B190" s="381" t="s">
        <v>973</v>
      </c>
      <c r="C190" s="440">
        <v>992.83</v>
      </c>
      <c r="D190" s="441"/>
    </row>
    <row r="191" spans="1:4" x14ac:dyDescent="0.3">
      <c r="A191" s="383">
        <f t="shared" si="5"/>
        <v>15</v>
      </c>
      <c r="B191" s="381" t="s">
        <v>973</v>
      </c>
      <c r="C191" s="440">
        <v>1020.6</v>
      </c>
      <c r="D191" s="441"/>
    </row>
    <row r="192" spans="1:4" x14ac:dyDescent="0.3">
      <c r="A192" s="383">
        <f t="shared" si="5"/>
        <v>16</v>
      </c>
      <c r="B192" s="381" t="s">
        <v>974</v>
      </c>
      <c r="C192" s="440">
        <v>992.83</v>
      </c>
      <c r="D192" s="441"/>
    </row>
    <row r="193" spans="1:4" x14ac:dyDescent="0.3">
      <c r="A193" s="383">
        <f t="shared" si="5"/>
        <v>17</v>
      </c>
      <c r="B193" s="381" t="s">
        <v>974</v>
      </c>
      <c r="C193" s="440">
        <v>992.83</v>
      </c>
      <c r="D193" s="441"/>
    </row>
    <row r="194" spans="1:4" x14ac:dyDescent="0.3">
      <c r="A194" s="383">
        <f t="shared" si="5"/>
        <v>18</v>
      </c>
      <c r="B194" s="381" t="s">
        <v>974</v>
      </c>
      <c r="C194" s="440">
        <v>992.83</v>
      </c>
      <c r="D194" s="441"/>
    </row>
    <row r="195" spans="1:4" x14ac:dyDescent="0.3">
      <c r="A195" s="383">
        <f t="shared" si="5"/>
        <v>19</v>
      </c>
      <c r="B195" s="381" t="s">
        <v>975</v>
      </c>
      <c r="C195" s="440">
        <v>992.83</v>
      </c>
      <c r="D195" s="441"/>
    </row>
    <row r="196" spans="1:4" x14ac:dyDescent="0.3">
      <c r="A196" s="383">
        <f t="shared" si="5"/>
        <v>20</v>
      </c>
      <c r="B196" s="381" t="s">
        <v>975</v>
      </c>
      <c r="C196" s="440">
        <v>992.83</v>
      </c>
      <c r="D196" s="441"/>
    </row>
    <row r="197" spans="1:4" x14ac:dyDescent="0.3">
      <c r="A197" s="383">
        <f t="shared" si="5"/>
        <v>21</v>
      </c>
      <c r="B197" s="381" t="s">
        <v>975</v>
      </c>
      <c r="C197" s="440">
        <v>992.83</v>
      </c>
      <c r="D197" s="441"/>
    </row>
    <row r="198" spans="1:4" x14ac:dyDescent="0.3">
      <c r="A198" s="383">
        <f t="shared" si="5"/>
        <v>22</v>
      </c>
      <c r="B198" s="381" t="s">
        <v>976</v>
      </c>
      <c r="C198" s="440">
        <v>615.36</v>
      </c>
      <c r="D198" s="441">
        <v>75.55</v>
      </c>
    </row>
    <row r="199" spans="1:4" x14ac:dyDescent="0.3">
      <c r="A199" s="383">
        <f t="shared" si="5"/>
        <v>23</v>
      </c>
      <c r="B199" s="381" t="s">
        <v>977</v>
      </c>
      <c r="C199" s="440">
        <v>992.83</v>
      </c>
      <c r="D199" s="441"/>
    </row>
    <row r="200" spans="1:4" x14ac:dyDescent="0.3">
      <c r="A200" s="383">
        <f t="shared" si="5"/>
        <v>24</v>
      </c>
      <c r="B200" s="381" t="s">
        <v>977</v>
      </c>
      <c r="C200" s="440">
        <v>992.83</v>
      </c>
      <c r="D200" s="441"/>
    </row>
    <row r="201" spans="1:4" x14ac:dyDescent="0.3">
      <c r="A201" s="383">
        <f t="shared" si="5"/>
        <v>25</v>
      </c>
      <c r="B201" s="381" t="s">
        <v>978</v>
      </c>
      <c r="C201" s="440">
        <v>992.83</v>
      </c>
      <c r="D201" s="441"/>
    </row>
    <row r="202" spans="1:4" x14ac:dyDescent="0.3">
      <c r="A202" s="383">
        <f t="shared" si="5"/>
        <v>26</v>
      </c>
      <c r="B202" s="381" t="s">
        <v>978</v>
      </c>
      <c r="C202" s="440">
        <v>615.36</v>
      </c>
      <c r="D202" s="441">
        <v>75.55</v>
      </c>
    </row>
    <row r="203" spans="1:4" x14ac:dyDescent="0.3">
      <c r="A203" s="383">
        <f t="shared" si="5"/>
        <v>27</v>
      </c>
      <c r="B203" s="381" t="s">
        <v>978</v>
      </c>
      <c r="C203" s="440">
        <v>992.83</v>
      </c>
      <c r="D203" s="441"/>
    </row>
    <row r="204" spans="1:4" x14ac:dyDescent="0.3">
      <c r="A204" s="383">
        <f t="shared" si="5"/>
        <v>28</v>
      </c>
      <c r="B204" s="381" t="s">
        <v>979</v>
      </c>
      <c r="C204" s="440">
        <v>992.83</v>
      </c>
      <c r="D204" s="441"/>
    </row>
    <row r="205" spans="1:4" x14ac:dyDescent="0.3">
      <c r="A205" s="383">
        <f t="shared" si="5"/>
        <v>29</v>
      </c>
      <c r="B205" s="381" t="s">
        <v>979</v>
      </c>
      <c r="C205" s="440">
        <v>992.83</v>
      </c>
      <c r="D205" s="441"/>
    </row>
    <row r="206" spans="1:4" x14ac:dyDescent="0.3">
      <c r="A206" s="383">
        <f t="shared" si="5"/>
        <v>30</v>
      </c>
      <c r="B206" s="381" t="s">
        <v>980</v>
      </c>
      <c r="C206" s="440">
        <v>992.83</v>
      </c>
      <c r="D206" s="441"/>
    </row>
    <row r="207" spans="1:4" x14ac:dyDescent="0.3">
      <c r="A207" s="383">
        <f t="shared" si="5"/>
        <v>31</v>
      </c>
      <c r="B207" s="381" t="s">
        <v>980</v>
      </c>
      <c r="C207" s="440">
        <v>992.83</v>
      </c>
      <c r="D207" s="441"/>
    </row>
    <row r="208" spans="1:4" x14ac:dyDescent="0.3">
      <c r="A208" s="383">
        <f t="shared" si="5"/>
        <v>32</v>
      </c>
      <c r="B208" s="381" t="s">
        <v>980</v>
      </c>
      <c r="C208" s="440">
        <v>992.83</v>
      </c>
      <c r="D208" s="441"/>
    </row>
    <row r="209" spans="1:4" x14ac:dyDescent="0.3">
      <c r="A209" s="383">
        <f t="shared" si="5"/>
        <v>33</v>
      </c>
      <c r="B209" s="381" t="s">
        <v>981</v>
      </c>
      <c r="C209" s="440">
        <v>992.83</v>
      </c>
      <c r="D209" s="441"/>
    </row>
    <row r="210" spans="1:4" x14ac:dyDescent="0.3">
      <c r="A210" s="383">
        <f t="shared" si="5"/>
        <v>34</v>
      </c>
      <c r="B210" s="381" t="s">
        <v>981</v>
      </c>
      <c r="C210" s="440">
        <v>992.83</v>
      </c>
      <c r="D210" s="441"/>
    </row>
    <row r="211" spans="1:4" x14ac:dyDescent="0.3">
      <c r="A211" s="383">
        <f t="shared" si="5"/>
        <v>35</v>
      </c>
      <c r="B211" s="381" t="s">
        <v>981</v>
      </c>
      <c r="C211" s="440">
        <v>992.83</v>
      </c>
      <c r="D211" s="441"/>
    </row>
    <row r="212" spans="1:4" x14ac:dyDescent="0.3">
      <c r="A212" s="383">
        <f t="shared" si="5"/>
        <v>36</v>
      </c>
      <c r="B212" s="381" t="s">
        <v>982</v>
      </c>
      <c r="C212" s="440">
        <v>992.83</v>
      </c>
      <c r="D212" s="441"/>
    </row>
    <row r="213" spans="1:4" x14ac:dyDescent="0.3">
      <c r="A213" s="383">
        <f t="shared" si="5"/>
        <v>37</v>
      </c>
      <c r="B213" s="381" t="s">
        <v>982</v>
      </c>
      <c r="C213" s="440">
        <v>992.83</v>
      </c>
      <c r="D213" s="441"/>
    </row>
    <row r="214" spans="1:4" x14ac:dyDescent="0.3">
      <c r="A214" s="383">
        <f t="shared" si="5"/>
        <v>38</v>
      </c>
      <c r="B214" s="381" t="s">
        <v>983</v>
      </c>
      <c r="C214" s="440">
        <v>992.83</v>
      </c>
      <c r="D214" s="441"/>
    </row>
    <row r="215" spans="1:4" x14ac:dyDescent="0.3">
      <c r="A215" s="383">
        <f t="shared" si="5"/>
        <v>39</v>
      </c>
      <c r="B215" s="381" t="s">
        <v>983</v>
      </c>
      <c r="C215" s="440">
        <v>992.83</v>
      </c>
      <c r="D215" s="441"/>
    </row>
    <row r="216" spans="1:4" x14ac:dyDescent="0.3">
      <c r="A216" s="383">
        <f t="shared" si="5"/>
        <v>40</v>
      </c>
      <c r="B216" s="381" t="s">
        <v>984</v>
      </c>
      <c r="C216" s="440">
        <v>675.4</v>
      </c>
      <c r="D216" s="441">
        <v>75.55</v>
      </c>
    </row>
    <row r="217" spans="1:4" x14ac:dyDescent="0.3">
      <c r="A217" s="383">
        <f t="shared" si="5"/>
        <v>41</v>
      </c>
      <c r="B217" s="381" t="s">
        <v>984</v>
      </c>
      <c r="C217" s="440">
        <v>992.83</v>
      </c>
      <c r="D217" s="441"/>
    </row>
    <row r="218" spans="1:4" x14ac:dyDescent="0.3">
      <c r="A218" s="383">
        <f t="shared" si="5"/>
        <v>42</v>
      </c>
      <c r="B218" s="381" t="s">
        <v>984</v>
      </c>
      <c r="C218" s="440">
        <v>992.83</v>
      </c>
      <c r="D218" s="441"/>
    </row>
    <row r="219" spans="1:4" x14ac:dyDescent="0.3">
      <c r="A219" s="383">
        <f t="shared" si="5"/>
        <v>43</v>
      </c>
      <c r="B219" s="381" t="s">
        <v>985</v>
      </c>
      <c r="C219" s="440">
        <v>992.83</v>
      </c>
      <c r="D219" s="441"/>
    </row>
    <row r="220" spans="1:4" x14ac:dyDescent="0.3">
      <c r="A220" s="383">
        <f t="shared" si="5"/>
        <v>44</v>
      </c>
      <c r="B220" s="381" t="s">
        <v>985</v>
      </c>
      <c r="C220" s="440">
        <v>992.83</v>
      </c>
      <c r="D220" s="441"/>
    </row>
    <row r="221" spans="1:4" x14ac:dyDescent="0.3">
      <c r="A221" s="383">
        <f t="shared" si="5"/>
        <v>45</v>
      </c>
      <c r="B221" s="381" t="s">
        <v>986</v>
      </c>
      <c r="C221" s="440">
        <v>656.64</v>
      </c>
      <c r="D221" s="441">
        <v>75.55</v>
      </c>
    </row>
    <row r="222" spans="1:4" x14ac:dyDescent="0.3">
      <c r="A222" s="383">
        <f t="shared" si="5"/>
        <v>46</v>
      </c>
      <c r="B222" s="381" t="s">
        <v>986</v>
      </c>
      <c r="C222" s="440">
        <v>910.28</v>
      </c>
      <c r="D222" s="441"/>
    </row>
    <row r="223" spans="1:4" x14ac:dyDescent="0.3">
      <c r="A223" s="383">
        <f t="shared" si="5"/>
        <v>47</v>
      </c>
      <c r="B223" s="381" t="s">
        <v>987</v>
      </c>
      <c r="C223" s="440">
        <v>992.83</v>
      </c>
      <c r="D223" s="441"/>
    </row>
    <row r="224" spans="1:4" x14ac:dyDescent="0.3">
      <c r="A224" s="383">
        <f t="shared" si="5"/>
        <v>48</v>
      </c>
      <c r="B224" s="381" t="s">
        <v>987</v>
      </c>
      <c r="C224" s="440">
        <v>992.83</v>
      </c>
      <c r="D224" s="441"/>
    </row>
    <row r="225" spans="1:4" x14ac:dyDescent="0.3">
      <c r="A225" s="383">
        <f t="shared" si="5"/>
        <v>49</v>
      </c>
      <c r="B225" s="381" t="s">
        <v>987</v>
      </c>
      <c r="C225" s="440">
        <v>992.83</v>
      </c>
      <c r="D225" s="441"/>
    </row>
    <row r="226" spans="1:4" x14ac:dyDescent="0.3">
      <c r="A226" s="383">
        <f t="shared" si="5"/>
        <v>50</v>
      </c>
      <c r="B226" s="381" t="s">
        <v>988</v>
      </c>
      <c r="C226" s="440">
        <v>827.36</v>
      </c>
      <c r="D226" s="441"/>
    </row>
    <row r="227" spans="1:4" x14ac:dyDescent="0.3">
      <c r="A227" s="383">
        <f t="shared" si="5"/>
        <v>51</v>
      </c>
      <c r="B227" s="381" t="s">
        <v>988</v>
      </c>
      <c r="C227" s="440">
        <v>827.36</v>
      </c>
      <c r="D227" s="441"/>
    </row>
    <row r="228" spans="1:4" x14ac:dyDescent="0.3">
      <c r="A228" s="383">
        <f t="shared" si="5"/>
        <v>52</v>
      </c>
      <c r="B228" s="381" t="s">
        <v>989</v>
      </c>
      <c r="C228" s="440">
        <v>827.36</v>
      </c>
      <c r="D228" s="441"/>
    </row>
    <row r="229" spans="1:4" x14ac:dyDescent="0.3">
      <c r="A229" s="383">
        <f t="shared" si="5"/>
        <v>53</v>
      </c>
      <c r="B229" s="381" t="s">
        <v>990</v>
      </c>
      <c r="C229" s="440">
        <v>799.97</v>
      </c>
      <c r="D229" s="441"/>
    </row>
    <row r="230" spans="1:4" x14ac:dyDescent="0.3">
      <c r="A230" s="383">
        <f t="shared" si="5"/>
        <v>54</v>
      </c>
      <c r="B230" s="381" t="s">
        <v>990</v>
      </c>
      <c r="C230" s="440">
        <v>855.13</v>
      </c>
      <c r="D230" s="441"/>
    </row>
    <row r="231" spans="1:4" x14ac:dyDescent="0.3">
      <c r="A231" s="383">
        <f t="shared" si="5"/>
        <v>55</v>
      </c>
      <c r="B231" s="381" t="s">
        <v>990</v>
      </c>
      <c r="C231" s="440">
        <v>827.36</v>
      </c>
      <c r="D231" s="441"/>
    </row>
    <row r="232" spans="1:4" x14ac:dyDescent="0.3">
      <c r="A232" s="383">
        <f t="shared" si="5"/>
        <v>56</v>
      </c>
      <c r="B232" s="381" t="s">
        <v>990</v>
      </c>
      <c r="C232" s="440">
        <v>827.36</v>
      </c>
      <c r="D232" s="441"/>
    </row>
    <row r="233" spans="1:4" x14ac:dyDescent="0.3">
      <c r="A233" s="383">
        <f t="shared" si="5"/>
        <v>57</v>
      </c>
      <c r="B233" s="381" t="s">
        <v>991</v>
      </c>
      <c r="C233" s="440">
        <v>827.36</v>
      </c>
      <c r="D233" s="441"/>
    </row>
    <row r="234" spans="1:4" x14ac:dyDescent="0.3">
      <c r="A234" s="383">
        <f t="shared" si="5"/>
        <v>58</v>
      </c>
      <c r="B234" s="381" t="s">
        <v>992</v>
      </c>
      <c r="C234" s="440">
        <v>827.36</v>
      </c>
      <c r="D234" s="441"/>
    </row>
    <row r="235" spans="1:4" x14ac:dyDescent="0.3">
      <c r="A235" s="383">
        <f t="shared" si="5"/>
        <v>59</v>
      </c>
      <c r="B235" s="381" t="s">
        <v>992</v>
      </c>
      <c r="C235" s="440">
        <v>827.36</v>
      </c>
      <c r="D235" s="441"/>
    </row>
    <row r="236" spans="1:4" x14ac:dyDescent="0.3">
      <c r="A236" s="383">
        <f t="shared" si="5"/>
        <v>60</v>
      </c>
      <c r="B236" s="381" t="s">
        <v>993</v>
      </c>
      <c r="C236" s="440">
        <v>827.36</v>
      </c>
      <c r="D236" s="441"/>
    </row>
    <row r="237" spans="1:4" x14ac:dyDescent="0.3">
      <c r="A237" s="383">
        <f t="shared" si="5"/>
        <v>61</v>
      </c>
      <c r="B237" s="381" t="s">
        <v>993</v>
      </c>
      <c r="C237" s="440">
        <v>827.36</v>
      </c>
      <c r="D237" s="441"/>
    </row>
    <row r="238" spans="1:4" x14ac:dyDescent="0.3">
      <c r="A238" s="383">
        <f t="shared" si="5"/>
        <v>62</v>
      </c>
      <c r="B238" s="381" t="s">
        <v>993</v>
      </c>
      <c r="C238" s="440">
        <v>827.36</v>
      </c>
      <c r="D238" s="441"/>
    </row>
    <row r="239" spans="1:4" x14ac:dyDescent="0.3">
      <c r="A239" s="383">
        <f t="shared" si="5"/>
        <v>63</v>
      </c>
      <c r="B239" s="381" t="s">
        <v>994</v>
      </c>
      <c r="C239" s="440">
        <v>855.13</v>
      </c>
      <c r="D239" s="441"/>
    </row>
    <row r="240" spans="1:4" x14ac:dyDescent="0.3">
      <c r="A240" s="383">
        <f t="shared" si="5"/>
        <v>64</v>
      </c>
      <c r="B240" s="381" t="s">
        <v>994</v>
      </c>
      <c r="C240" s="440">
        <v>855.13</v>
      </c>
      <c r="D240" s="441"/>
    </row>
    <row r="241" spans="1:4" x14ac:dyDescent="0.3">
      <c r="A241" s="383">
        <f t="shared" si="5"/>
        <v>65</v>
      </c>
      <c r="B241" s="381" t="s">
        <v>995</v>
      </c>
      <c r="C241" s="440">
        <v>827.36</v>
      </c>
      <c r="D241" s="441"/>
    </row>
    <row r="242" spans="1:4" x14ac:dyDescent="0.3">
      <c r="A242" s="383">
        <f t="shared" si="5"/>
        <v>66</v>
      </c>
      <c r="B242" s="381" t="s">
        <v>995</v>
      </c>
      <c r="C242" s="440">
        <v>544.07000000000005</v>
      </c>
      <c r="D242" s="441">
        <v>75.55</v>
      </c>
    </row>
    <row r="243" spans="1:4" x14ac:dyDescent="0.3">
      <c r="A243" s="383">
        <f t="shared" ref="A243:A252" si="6">A242+1</f>
        <v>67</v>
      </c>
      <c r="B243" s="381" t="s">
        <v>996</v>
      </c>
      <c r="C243" s="440">
        <v>562.83000000000004</v>
      </c>
      <c r="D243" s="441">
        <v>75.55</v>
      </c>
    </row>
    <row r="244" spans="1:4" x14ac:dyDescent="0.3">
      <c r="A244" s="383">
        <f t="shared" si="6"/>
        <v>68</v>
      </c>
      <c r="B244" s="381" t="s">
        <v>996</v>
      </c>
      <c r="C244" s="440">
        <v>562.83000000000004</v>
      </c>
      <c r="D244" s="441">
        <v>75.55</v>
      </c>
    </row>
    <row r="245" spans="1:4" x14ac:dyDescent="0.3">
      <c r="A245" s="383">
        <f t="shared" si="6"/>
        <v>69</v>
      </c>
      <c r="B245" s="381" t="s">
        <v>997</v>
      </c>
      <c r="C245" s="440">
        <v>827.36</v>
      </c>
      <c r="D245" s="441"/>
    </row>
    <row r="246" spans="1:4" x14ac:dyDescent="0.3">
      <c r="A246" s="383">
        <f t="shared" si="6"/>
        <v>70</v>
      </c>
      <c r="B246" s="381" t="s">
        <v>997</v>
      </c>
      <c r="C246" s="440">
        <v>855.13</v>
      </c>
      <c r="D246" s="441"/>
    </row>
    <row r="247" spans="1:4" x14ac:dyDescent="0.3">
      <c r="A247" s="383">
        <f t="shared" si="6"/>
        <v>71</v>
      </c>
      <c r="B247" s="381" t="s">
        <v>998</v>
      </c>
      <c r="C247" s="440">
        <v>855.13</v>
      </c>
      <c r="D247" s="441"/>
    </row>
    <row r="248" spans="1:4" x14ac:dyDescent="0.3">
      <c r="A248" s="383">
        <f t="shared" si="6"/>
        <v>72</v>
      </c>
      <c r="B248" s="381" t="s">
        <v>998</v>
      </c>
      <c r="C248" s="440">
        <v>855.13</v>
      </c>
      <c r="D248" s="441"/>
    </row>
    <row r="249" spans="1:4" x14ac:dyDescent="0.3">
      <c r="A249" s="383">
        <f t="shared" si="6"/>
        <v>73</v>
      </c>
      <c r="B249" s="381" t="s">
        <v>994</v>
      </c>
      <c r="C249" s="440">
        <v>855.13</v>
      </c>
      <c r="D249" s="441"/>
    </row>
    <row r="250" spans="1:4" x14ac:dyDescent="0.3">
      <c r="A250" s="383">
        <f t="shared" si="6"/>
        <v>74</v>
      </c>
      <c r="B250" s="381" t="s">
        <v>999</v>
      </c>
      <c r="C250" s="440">
        <v>940.3</v>
      </c>
      <c r="D250" s="441"/>
    </row>
    <row r="251" spans="1:4" x14ac:dyDescent="0.3">
      <c r="A251" s="383">
        <f t="shared" si="6"/>
        <v>75</v>
      </c>
      <c r="B251" s="381" t="s">
        <v>999</v>
      </c>
      <c r="C251" s="440">
        <v>855.13</v>
      </c>
      <c r="D251" s="441"/>
    </row>
    <row r="252" spans="1:4" x14ac:dyDescent="0.3">
      <c r="A252" s="383">
        <f t="shared" si="6"/>
        <v>76</v>
      </c>
      <c r="B252" s="381" t="s">
        <v>1000</v>
      </c>
      <c r="C252" s="440">
        <v>717.05</v>
      </c>
      <c r="D252" s="441"/>
    </row>
    <row r="253" spans="1:4" x14ac:dyDescent="0.3">
      <c r="C253" s="374">
        <f>SUM(C4:C252)</f>
        <v>231314.2799999995</v>
      </c>
      <c r="D253" s="374">
        <f>SUM(D4:D252)</f>
        <v>7252.8000000000111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53"/>
  <sheetViews>
    <sheetView zoomScale="75" zoomScaleNormal="75" workbookViewId="0">
      <pane xSplit="2" ySplit="3" topLeftCell="C151" activePane="bottomRight" state="frozen"/>
      <selection pane="topRight" activeCell="C1" sqref="C1"/>
      <selection pane="bottomLeft" activeCell="A4" sqref="A4"/>
      <selection pane="bottomRight" activeCell="U177" sqref="U177"/>
    </sheetView>
  </sheetViews>
  <sheetFormatPr defaultRowHeight="14" x14ac:dyDescent="0.3"/>
  <cols>
    <col min="1" max="1" width="8.796875" style="401"/>
    <col min="2" max="2" width="24.59765625" style="401" customWidth="1"/>
    <col min="3" max="3" width="8.19921875" style="416" customWidth="1"/>
    <col min="4" max="5" width="6.59765625" style="416" customWidth="1"/>
    <col min="6" max="6" width="7.8984375" style="416" customWidth="1"/>
    <col min="7" max="7" width="6.3984375" style="416" customWidth="1"/>
    <col min="8" max="8" width="6.59765625" style="416" customWidth="1"/>
    <col min="9" max="9" width="8.59765625" style="416" customWidth="1"/>
    <col min="10" max="10" width="7.69921875" style="416" customWidth="1"/>
    <col min="11" max="11" width="8.69921875" style="416" customWidth="1"/>
    <col min="12" max="12" width="10" style="419" customWidth="1"/>
    <col min="13" max="13" width="12.5" style="417" customWidth="1"/>
    <col min="14" max="14" width="9.69921875" style="417" customWidth="1"/>
    <col min="15" max="15" width="9.3984375" style="419" customWidth="1"/>
    <col min="16" max="16" width="12.8984375" style="416" customWidth="1"/>
    <col min="17" max="17" width="10.09765625" style="423" customWidth="1"/>
    <col min="18" max="18" width="13" style="418" customWidth="1"/>
    <col min="19" max="19" width="11.5" style="435" customWidth="1"/>
    <col min="20" max="20" width="11.69921875" style="416" customWidth="1"/>
    <col min="21" max="16384" width="8.796875" style="401"/>
  </cols>
  <sheetData>
    <row r="1" spans="1:20" x14ac:dyDescent="0.3">
      <c r="Q1" s="420">
        <v>375.22</v>
      </c>
    </row>
    <row r="3" spans="1:20" ht="49.45" customHeight="1" x14ac:dyDescent="0.3">
      <c r="A3" s="396" t="s">
        <v>951</v>
      </c>
      <c r="B3" s="396" t="s">
        <v>22</v>
      </c>
      <c r="C3" s="397" t="s">
        <v>1001</v>
      </c>
      <c r="D3" s="397" t="s">
        <v>1002</v>
      </c>
      <c r="E3" s="397" t="s">
        <v>1013</v>
      </c>
      <c r="F3" s="397" t="s">
        <v>1004</v>
      </c>
      <c r="G3" s="397" t="s">
        <v>1005</v>
      </c>
      <c r="H3" s="397" t="s">
        <v>1008</v>
      </c>
      <c r="I3" s="397" t="s">
        <v>1009</v>
      </c>
      <c r="J3" s="397"/>
      <c r="K3" s="399" t="s">
        <v>1010</v>
      </c>
      <c r="L3" s="428" t="s">
        <v>1011</v>
      </c>
      <c r="M3" s="398" t="s">
        <v>1012</v>
      </c>
      <c r="N3" s="398" t="s">
        <v>1014</v>
      </c>
      <c r="O3" s="428" t="s">
        <v>1015</v>
      </c>
      <c r="P3" s="399" t="s">
        <v>1016</v>
      </c>
      <c r="Q3" s="421" t="s">
        <v>949</v>
      </c>
      <c r="R3" s="400" t="s">
        <v>12</v>
      </c>
      <c r="S3" s="436" t="s">
        <v>1018</v>
      </c>
    </row>
    <row r="4" spans="1:20" x14ac:dyDescent="0.3">
      <c r="A4" s="402">
        <v>1</v>
      </c>
      <c r="B4" s="403" t="s">
        <v>901</v>
      </c>
      <c r="C4" s="402">
        <v>1977</v>
      </c>
      <c r="D4" s="402" t="s">
        <v>1003</v>
      </c>
      <c r="E4" s="402">
        <v>320</v>
      </c>
      <c r="F4" s="402">
        <v>9</v>
      </c>
      <c r="G4" s="402" t="s">
        <v>1006</v>
      </c>
      <c r="H4" s="402">
        <v>2013</v>
      </c>
      <c r="I4" s="402">
        <v>1</v>
      </c>
      <c r="J4" s="402">
        <v>0.8</v>
      </c>
      <c r="K4" s="402">
        <f>2018-C4</f>
        <v>41</v>
      </c>
      <c r="L4" s="405">
        <v>1.5</v>
      </c>
      <c r="M4" s="405">
        <f>J4*L4</f>
        <v>1.2000000000000002</v>
      </c>
      <c r="N4" s="405">
        <v>1</v>
      </c>
      <c r="O4" s="405">
        <v>1</v>
      </c>
      <c r="P4" s="406">
        <f>1*N4*(1+(F4-9)*0.05+M4)</f>
        <v>2.2000000000000002</v>
      </c>
      <c r="Q4" s="422">
        <f>P4*$Q$1</f>
        <v>825.48400000000015</v>
      </c>
      <c r="R4" s="407">
        <v>75.55</v>
      </c>
      <c r="S4" s="437">
        <v>825.48</v>
      </c>
      <c r="T4" s="431">
        <v>75.55</v>
      </c>
    </row>
    <row r="5" spans="1:20" x14ac:dyDescent="0.3">
      <c r="A5" s="402">
        <f>A4+1</f>
        <v>2</v>
      </c>
      <c r="B5" s="403" t="s">
        <v>902</v>
      </c>
      <c r="C5" s="402">
        <v>1979</v>
      </c>
      <c r="D5" s="402" t="s">
        <v>1003</v>
      </c>
      <c r="E5" s="402">
        <v>320</v>
      </c>
      <c r="F5" s="402">
        <v>9</v>
      </c>
      <c r="G5" s="402" t="s">
        <v>1006</v>
      </c>
      <c r="H5" s="402">
        <v>2015</v>
      </c>
      <c r="I5" s="402">
        <v>1</v>
      </c>
      <c r="J5" s="402">
        <v>0.8</v>
      </c>
      <c r="K5" s="402">
        <f t="shared" ref="K5:K68" si="0">2018-C5</f>
        <v>39</v>
      </c>
      <c r="L5" s="405">
        <v>1.5</v>
      </c>
      <c r="M5" s="405">
        <f>J5*L5</f>
        <v>1.2000000000000002</v>
      </c>
      <c r="N5" s="405">
        <v>1</v>
      </c>
      <c r="O5" s="405">
        <v>1</v>
      </c>
      <c r="P5" s="406">
        <f>1*N5*(1+(F5-9)*0.05+M5)</f>
        <v>2.2000000000000002</v>
      </c>
      <c r="Q5" s="422">
        <f t="shared" ref="Q5:Q68" si="1">P5*$Q$1</f>
        <v>825.48400000000015</v>
      </c>
      <c r="R5" s="407">
        <v>75.55</v>
      </c>
      <c r="S5" s="437">
        <v>825.48</v>
      </c>
      <c r="T5" s="431">
        <v>75.55</v>
      </c>
    </row>
    <row r="6" spans="1:20" x14ac:dyDescent="0.3">
      <c r="A6" s="402">
        <f t="shared" ref="A6:A69" si="2">A5+1</f>
        <v>3</v>
      </c>
      <c r="B6" s="403" t="s">
        <v>902</v>
      </c>
      <c r="C6" s="402">
        <v>1978</v>
      </c>
      <c r="D6" s="402" t="s">
        <v>1003</v>
      </c>
      <c r="E6" s="402">
        <v>320</v>
      </c>
      <c r="F6" s="402">
        <v>9</v>
      </c>
      <c r="G6" s="402" t="s">
        <v>1006</v>
      </c>
      <c r="H6" s="402"/>
      <c r="I6" s="402"/>
      <c r="J6" s="402"/>
      <c r="K6" s="402">
        <f t="shared" si="0"/>
        <v>40</v>
      </c>
      <c r="L6" s="405">
        <v>1.5</v>
      </c>
      <c r="M6" s="404"/>
      <c r="N6" s="405">
        <v>1</v>
      </c>
      <c r="O6" s="405">
        <v>1</v>
      </c>
      <c r="P6" s="406">
        <f>1*N6*(1+(F6-9)*0.05+L6)</f>
        <v>2.5</v>
      </c>
      <c r="Q6" s="422">
        <f t="shared" si="1"/>
        <v>938.05000000000007</v>
      </c>
      <c r="R6" s="407">
        <v>75.55</v>
      </c>
      <c r="S6" s="437">
        <v>938.05</v>
      </c>
      <c r="T6" s="431">
        <v>75.55</v>
      </c>
    </row>
    <row r="7" spans="1:20" x14ac:dyDescent="0.3">
      <c r="A7" s="402">
        <f t="shared" si="2"/>
        <v>4</v>
      </c>
      <c r="B7" s="403" t="s">
        <v>903</v>
      </c>
      <c r="C7" s="402">
        <v>1979</v>
      </c>
      <c r="D7" s="402" t="s">
        <v>1003</v>
      </c>
      <c r="E7" s="402">
        <v>320</v>
      </c>
      <c r="F7" s="402">
        <v>9</v>
      </c>
      <c r="G7" s="402" t="s">
        <v>1006</v>
      </c>
      <c r="H7" s="402"/>
      <c r="I7" s="402"/>
      <c r="J7" s="402"/>
      <c r="K7" s="402">
        <f t="shared" si="0"/>
        <v>39</v>
      </c>
      <c r="L7" s="405">
        <v>1.5</v>
      </c>
      <c r="M7" s="404"/>
      <c r="N7" s="405">
        <v>1</v>
      </c>
      <c r="O7" s="405">
        <v>1</v>
      </c>
      <c r="P7" s="406">
        <f>1*N7*(1+(F7-9)*0.05+L7)</f>
        <v>2.5</v>
      </c>
      <c r="Q7" s="422">
        <f t="shared" si="1"/>
        <v>938.05000000000007</v>
      </c>
      <c r="R7" s="407">
        <v>75.55</v>
      </c>
      <c r="S7" s="437">
        <v>938.05</v>
      </c>
      <c r="T7" s="431">
        <v>75.55</v>
      </c>
    </row>
    <row r="8" spans="1:20" x14ac:dyDescent="0.3">
      <c r="A8" s="402">
        <f t="shared" si="2"/>
        <v>5</v>
      </c>
      <c r="B8" s="403" t="s">
        <v>904</v>
      </c>
      <c r="C8" s="402">
        <v>1980</v>
      </c>
      <c r="D8" s="402" t="s">
        <v>1003</v>
      </c>
      <c r="E8" s="402">
        <v>320</v>
      </c>
      <c r="F8" s="402">
        <v>9</v>
      </c>
      <c r="G8" s="402" t="s">
        <v>1006</v>
      </c>
      <c r="H8" s="402">
        <v>2013</v>
      </c>
      <c r="I8" s="402">
        <v>1</v>
      </c>
      <c r="J8" s="402">
        <v>0.8</v>
      </c>
      <c r="K8" s="402">
        <f t="shared" si="0"/>
        <v>38</v>
      </c>
      <c r="L8" s="405">
        <v>1.5</v>
      </c>
      <c r="M8" s="405">
        <f t="shared" ref="M8:M13" si="3">J8*L8</f>
        <v>1.2000000000000002</v>
      </c>
      <c r="N8" s="405">
        <v>1</v>
      </c>
      <c r="O8" s="405">
        <v>1</v>
      </c>
      <c r="P8" s="406">
        <f t="shared" ref="P8:P13" si="4">1*N8*(1+(F8-9)*0.05+M8)</f>
        <v>2.2000000000000002</v>
      </c>
      <c r="Q8" s="422">
        <f t="shared" si="1"/>
        <v>825.48400000000015</v>
      </c>
      <c r="R8" s="407">
        <v>75.55</v>
      </c>
      <c r="S8" s="437">
        <v>825.48</v>
      </c>
      <c r="T8" s="431">
        <v>75.55</v>
      </c>
    </row>
    <row r="9" spans="1:20" x14ac:dyDescent="0.3">
      <c r="A9" s="402">
        <f t="shared" si="2"/>
        <v>6</v>
      </c>
      <c r="B9" s="403" t="s">
        <v>904</v>
      </c>
      <c r="C9" s="402">
        <v>1980</v>
      </c>
      <c r="D9" s="402" t="s">
        <v>1003</v>
      </c>
      <c r="E9" s="402">
        <v>320</v>
      </c>
      <c r="F9" s="402">
        <v>9</v>
      </c>
      <c r="G9" s="402" t="s">
        <v>1006</v>
      </c>
      <c r="H9" s="402">
        <v>2013</v>
      </c>
      <c r="I9" s="402">
        <v>1</v>
      </c>
      <c r="J9" s="402">
        <v>0.8</v>
      </c>
      <c r="K9" s="402">
        <f t="shared" si="0"/>
        <v>38</v>
      </c>
      <c r="L9" s="405">
        <v>1.5</v>
      </c>
      <c r="M9" s="405">
        <f t="shared" si="3"/>
        <v>1.2000000000000002</v>
      </c>
      <c r="N9" s="405">
        <v>1</v>
      </c>
      <c r="O9" s="405">
        <v>1</v>
      </c>
      <c r="P9" s="406">
        <f t="shared" si="4"/>
        <v>2.2000000000000002</v>
      </c>
      <c r="Q9" s="422">
        <f t="shared" si="1"/>
        <v>825.48400000000015</v>
      </c>
      <c r="R9" s="407">
        <v>75.55</v>
      </c>
      <c r="S9" s="437">
        <v>825.48</v>
      </c>
      <c r="T9" s="431">
        <v>75.55</v>
      </c>
    </row>
    <row r="10" spans="1:20" x14ac:dyDescent="0.3">
      <c r="A10" s="402">
        <f t="shared" si="2"/>
        <v>7</v>
      </c>
      <c r="B10" s="403" t="s">
        <v>905</v>
      </c>
      <c r="C10" s="402">
        <v>1980</v>
      </c>
      <c r="D10" s="402" t="s">
        <v>1003</v>
      </c>
      <c r="E10" s="402">
        <v>320</v>
      </c>
      <c r="F10" s="402">
        <v>9</v>
      </c>
      <c r="G10" s="402" t="s">
        <v>1006</v>
      </c>
      <c r="H10" s="402">
        <v>2015</v>
      </c>
      <c r="I10" s="402">
        <v>1</v>
      </c>
      <c r="J10" s="402">
        <v>0.8</v>
      </c>
      <c r="K10" s="402">
        <f t="shared" si="0"/>
        <v>38</v>
      </c>
      <c r="L10" s="405">
        <v>1.5</v>
      </c>
      <c r="M10" s="405">
        <f t="shared" si="3"/>
        <v>1.2000000000000002</v>
      </c>
      <c r="N10" s="405">
        <v>1</v>
      </c>
      <c r="O10" s="405">
        <v>1</v>
      </c>
      <c r="P10" s="406">
        <f t="shared" si="4"/>
        <v>2.2000000000000002</v>
      </c>
      <c r="Q10" s="422">
        <f t="shared" si="1"/>
        <v>825.48400000000015</v>
      </c>
      <c r="R10" s="407">
        <v>75.55</v>
      </c>
      <c r="S10" s="437">
        <v>825.48</v>
      </c>
      <c r="T10" s="431">
        <v>75.55</v>
      </c>
    </row>
    <row r="11" spans="1:20" x14ac:dyDescent="0.3">
      <c r="A11" s="402">
        <f t="shared" si="2"/>
        <v>8</v>
      </c>
      <c r="B11" s="403" t="s">
        <v>906</v>
      </c>
      <c r="C11" s="402">
        <v>1980</v>
      </c>
      <c r="D11" s="402" t="s">
        <v>1003</v>
      </c>
      <c r="E11" s="402">
        <v>320</v>
      </c>
      <c r="F11" s="402">
        <v>9</v>
      </c>
      <c r="G11" s="402" t="s">
        <v>1006</v>
      </c>
      <c r="H11" s="402">
        <v>2016</v>
      </c>
      <c r="I11" s="402">
        <v>1</v>
      </c>
      <c r="J11" s="402">
        <v>0.8</v>
      </c>
      <c r="K11" s="402">
        <f t="shared" si="0"/>
        <v>38</v>
      </c>
      <c r="L11" s="405">
        <v>1.5</v>
      </c>
      <c r="M11" s="405">
        <f t="shared" si="3"/>
        <v>1.2000000000000002</v>
      </c>
      <c r="N11" s="405">
        <v>1</v>
      </c>
      <c r="O11" s="405">
        <v>1</v>
      </c>
      <c r="P11" s="406">
        <f t="shared" si="4"/>
        <v>2.2000000000000002</v>
      </c>
      <c r="Q11" s="422">
        <f t="shared" si="1"/>
        <v>825.48400000000015</v>
      </c>
      <c r="R11" s="407">
        <v>75.55</v>
      </c>
      <c r="S11" s="437">
        <v>825.48</v>
      </c>
      <c r="T11" s="431">
        <v>75.55</v>
      </c>
    </row>
    <row r="12" spans="1:20" x14ac:dyDescent="0.3">
      <c r="A12" s="402">
        <f t="shared" si="2"/>
        <v>9</v>
      </c>
      <c r="B12" s="403" t="s">
        <v>906</v>
      </c>
      <c r="C12" s="402">
        <v>1980</v>
      </c>
      <c r="D12" s="402" t="s">
        <v>1003</v>
      </c>
      <c r="E12" s="402">
        <v>320</v>
      </c>
      <c r="F12" s="402">
        <v>9</v>
      </c>
      <c r="G12" s="402" t="s">
        <v>1006</v>
      </c>
      <c r="H12" s="402">
        <v>2016</v>
      </c>
      <c r="I12" s="402">
        <v>1</v>
      </c>
      <c r="J12" s="402">
        <v>0.8</v>
      </c>
      <c r="K12" s="402">
        <f t="shared" si="0"/>
        <v>38</v>
      </c>
      <c r="L12" s="405">
        <v>1.5</v>
      </c>
      <c r="M12" s="405">
        <f t="shared" si="3"/>
        <v>1.2000000000000002</v>
      </c>
      <c r="N12" s="405">
        <v>1</v>
      </c>
      <c r="O12" s="405">
        <v>1</v>
      </c>
      <c r="P12" s="406">
        <f t="shared" si="4"/>
        <v>2.2000000000000002</v>
      </c>
      <c r="Q12" s="422">
        <f t="shared" si="1"/>
        <v>825.48400000000015</v>
      </c>
      <c r="R12" s="407">
        <v>75.55</v>
      </c>
      <c r="S12" s="437">
        <v>825.48</v>
      </c>
      <c r="T12" s="431">
        <v>75.55</v>
      </c>
    </row>
    <row r="13" spans="1:20" x14ac:dyDescent="0.3">
      <c r="A13" s="402">
        <f t="shared" si="2"/>
        <v>10</v>
      </c>
      <c r="B13" s="403" t="s">
        <v>907</v>
      </c>
      <c r="C13" s="402">
        <v>1981</v>
      </c>
      <c r="D13" s="402" t="s">
        <v>1003</v>
      </c>
      <c r="E13" s="402">
        <v>320</v>
      </c>
      <c r="F13" s="402">
        <v>9</v>
      </c>
      <c r="G13" s="402" t="s">
        <v>1006</v>
      </c>
      <c r="H13" s="402">
        <v>2015</v>
      </c>
      <c r="I13" s="402">
        <v>1</v>
      </c>
      <c r="J13" s="402">
        <v>0.8</v>
      </c>
      <c r="K13" s="402">
        <f t="shared" si="0"/>
        <v>37</v>
      </c>
      <c r="L13" s="405">
        <v>1.5</v>
      </c>
      <c r="M13" s="405">
        <f t="shared" si="3"/>
        <v>1.2000000000000002</v>
      </c>
      <c r="N13" s="405">
        <v>1</v>
      </c>
      <c r="O13" s="405">
        <v>1</v>
      </c>
      <c r="P13" s="406">
        <f t="shared" si="4"/>
        <v>2.2000000000000002</v>
      </c>
      <c r="Q13" s="422">
        <f t="shared" si="1"/>
        <v>825.48400000000015</v>
      </c>
      <c r="R13" s="407">
        <v>75.55</v>
      </c>
      <c r="S13" s="437">
        <v>825.48</v>
      </c>
      <c r="T13" s="431">
        <v>75.55</v>
      </c>
    </row>
    <row r="14" spans="1:20" x14ac:dyDescent="0.25">
      <c r="A14" s="402">
        <f t="shared" si="2"/>
        <v>11</v>
      </c>
      <c r="B14" s="403" t="s">
        <v>908</v>
      </c>
      <c r="C14" s="402">
        <v>1981</v>
      </c>
      <c r="D14" s="402" t="s">
        <v>1003</v>
      </c>
      <c r="E14" s="402">
        <v>320</v>
      </c>
      <c r="F14" s="402">
        <v>9</v>
      </c>
      <c r="G14" s="402" t="s">
        <v>1007</v>
      </c>
      <c r="H14" s="402"/>
      <c r="I14" s="402"/>
      <c r="J14" s="402"/>
      <c r="K14" s="402">
        <f t="shared" si="0"/>
        <v>37</v>
      </c>
      <c r="L14" s="405">
        <v>1.5</v>
      </c>
      <c r="M14" s="404"/>
      <c r="N14" s="405">
        <v>1</v>
      </c>
      <c r="O14" s="405">
        <v>1.47</v>
      </c>
      <c r="P14" s="406">
        <f>1*N14*O14*(1+(F14-9)*0.05+L14)</f>
        <v>3.6749999999999998</v>
      </c>
      <c r="Q14" s="422">
        <f t="shared" si="1"/>
        <v>1378.9335000000001</v>
      </c>
      <c r="R14" s="407"/>
      <c r="S14" s="437">
        <v>1378.93</v>
      </c>
      <c r="T14" s="432"/>
    </row>
    <row r="15" spans="1:20" x14ac:dyDescent="0.25">
      <c r="A15" s="402">
        <f t="shared" si="2"/>
        <v>12</v>
      </c>
      <c r="B15" s="403" t="s">
        <v>908</v>
      </c>
      <c r="C15" s="402">
        <v>1981</v>
      </c>
      <c r="D15" s="402" t="s">
        <v>1003</v>
      </c>
      <c r="E15" s="402">
        <v>320</v>
      </c>
      <c r="F15" s="402">
        <v>9</v>
      </c>
      <c r="G15" s="402" t="s">
        <v>1007</v>
      </c>
      <c r="H15" s="402"/>
      <c r="I15" s="402"/>
      <c r="J15" s="402"/>
      <c r="K15" s="402">
        <f t="shared" si="0"/>
        <v>37</v>
      </c>
      <c r="L15" s="405">
        <v>1.5</v>
      </c>
      <c r="M15" s="404"/>
      <c r="N15" s="405">
        <v>1</v>
      </c>
      <c r="O15" s="405">
        <v>1.47</v>
      </c>
      <c r="P15" s="406">
        <f t="shared" ref="P15:P17" si="5">1*N15*O15*(1+(F15-9)*0.05+L15)</f>
        <v>3.6749999999999998</v>
      </c>
      <c r="Q15" s="422">
        <f t="shared" si="1"/>
        <v>1378.9335000000001</v>
      </c>
      <c r="R15" s="407"/>
      <c r="S15" s="437">
        <v>1378.93</v>
      </c>
      <c r="T15" s="432"/>
    </row>
    <row r="16" spans="1:20" x14ac:dyDescent="0.25">
      <c r="A16" s="402">
        <f t="shared" si="2"/>
        <v>13</v>
      </c>
      <c r="B16" s="403" t="s">
        <v>908</v>
      </c>
      <c r="C16" s="402">
        <v>1981</v>
      </c>
      <c r="D16" s="402" t="s">
        <v>1003</v>
      </c>
      <c r="E16" s="402">
        <v>320</v>
      </c>
      <c r="F16" s="402">
        <v>9</v>
      </c>
      <c r="G16" s="402" t="s">
        <v>1007</v>
      </c>
      <c r="H16" s="402"/>
      <c r="I16" s="402"/>
      <c r="J16" s="402"/>
      <c r="K16" s="402">
        <f t="shared" si="0"/>
        <v>37</v>
      </c>
      <c r="L16" s="405">
        <v>1.5</v>
      </c>
      <c r="M16" s="404"/>
      <c r="N16" s="405">
        <v>1</v>
      </c>
      <c r="O16" s="405">
        <v>1.47</v>
      </c>
      <c r="P16" s="406">
        <f t="shared" si="5"/>
        <v>3.6749999999999998</v>
      </c>
      <c r="Q16" s="422">
        <f t="shared" si="1"/>
        <v>1378.9335000000001</v>
      </c>
      <c r="R16" s="407"/>
      <c r="S16" s="437">
        <v>1378.93</v>
      </c>
      <c r="T16" s="432"/>
    </row>
    <row r="17" spans="1:20" x14ac:dyDescent="0.25">
      <c r="A17" s="402">
        <f t="shared" si="2"/>
        <v>14</v>
      </c>
      <c r="B17" s="403" t="s">
        <v>908</v>
      </c>
      <c r="C17" s="402">
        <v>1981</v>
      </c>
      <c r="D17" s="402" t="s">
        <v>1003</v>
      </c>
      <c r="E17" s="402">
        <v>320</v>
      </c>
      <c r="F17" s="402">
        <v>9</v>
      </c>
      <c r="G17" s="402" t="s">
        <v>1007</v>
      </c>
      <c r="H17" s="402"/>
      <c r="I17" s="402"/>
      <c r="J17" s="402"/>
      <c r="K17" s="402">
        <f t="shared" si="0"/>
        <v>37</v>
      </c>
      <c r="L17" s="405">
        <v>1.5</v>
      </c>
      <c r="M17" s="404"/>
      <c r="N17" s="405">
        <v>1</v>
      </c>
      <c r="O17" s="405">
        <v>1.47</v>
      </c>
      <c r="P17" s="406">
        <f t="shared" si="5"/>
        <v>3.6749999999999998</v>
      </c>
      <c r="Q17" s="422">
        <f t="shared" si="1"/>
        <v>1378.9335000000001</v>
      </c>
      <c r="R17" s="407"/>
      <c r="S17" s="437">
        <v>1378.93</v>
      </c>
      <c r="T17" s="432"/>
    </row>
    <row r="18" spans="1:20" x14ac:dyDescent="0.25">
      <c r="A18" s="402">
        <f t="shared" si="2"/>
        <v>15</v>
      </c>
      <c r="B18" s="403" t="s">
        <v>908</v>
      </c>
      <c r="C18" s="402">
        <v>1981</v>
      </c>
      <c r="D18" s="402" t="s">
        <v>1003</v>
      </c>
      <c r="E18" s="402">
        <v>320</v>
      </c>
      <c r="F18" s="402">
        <v>9</v>
      </c>
      <c r="G18" s="402" t="s">
        <v>1006</v>
      </c>
      <c r="H18" s="402"/>
      <c r="I18" s="402"/>
      <c r="J18" s="402"/>
      <c r="K18" s="402">
        <f t="shared" si="0"/>
        <v>37</v>
      </c>
      <c r="L18" s="405">
        <v>1.5</v>
      </c>
      <c r="M18" s="404"/>
      <c r="N18" s="405">
        <v>1</v>
      </c>
      <c r="O18" s="405">
        <v>1</v>
      </c>
      <c r="P18" s="406">
        <f>1*N18*(1+(F18-9)*0.05+L18)</f>
        <v>2.5</v>
      </c>
      <c r="Q18" s="422">
        <f t="shared" si="1"/>
        <v>938.05000000000007</v>
      </c>
      <c r="R18" s="407">
        <v>75.55</v>
      </c>
      <c r="S18" s="437">
        <v>938.05</v>
      </c>
      <c r="T18" s="432">
        <v>75.55</v>
      </c>
    </row>
    <row r="19" spans="1:20" x14ac:dyDescent="0.25">
      <c r="A19" s="402">
        <f t="shared" si="2"/>
        <v>16</v>
      </c>
      <c r="B19" s="403" t="s">
        <v>909</v>
      </c>
      <c r="C19" s="402">
        <v>1982</v>
      </c>
      <c r="D19" s="402" t="s">
        <v>1003</v>
      </c>
      <c r="E19" s="402">
        <v>320</v>
      </c>
      <c r="F19" s="402">
        <v>9</v>
      </c>
      <c r="G19" s="402" t="s">
        <v>1006</v>
      </c>
      <c r="H19" s="402">
        <v>2017</v>
      </c>
      <c r="I19" s="402">
        <v>2</v>
      </c>
      <c r="J19" s="402">
        <v>0.6</v>
      </c>
      <c r="K19" s="402">
        <f t="shared" si="0"/>
        <v>36</v>
      </c>
      <c r="L19" s="405">
        <v>1.5</v>
      </c>
      <c r="M19" s="405">
        <f>J19*L19</f>
        <v>0.89999999999999991</v>
      </c>
      <c r="N19" s="405">
        <v>1</v>
      </c>
      <c r="O19" s="405">
        <v>1</v>
      </c>
      <c r="P19" s="406">
        <f>1*N19*O19*(1+(F19-9)*0.05+M19)</f>
        <v>1.9</v>
      </c>
      <c r="Q19" s="422">
        <f t="shared" si="1"/>
        <v>712.91800000000001</v>
      </c>
      <c r="R19" s="407">
        <v>75.55</v>
      </c>
      <c r="S19" s="437">
        <v>712.92</v>
      </c>
      <c r="T19" s="432">
        <v>75.55</v>
      </c>
    </row>
    <row r="20" spans="1:20" x14ac:dyDescent="0.25">
      <c r="A20" s="402">
        <f t="shared" si="2"/>
        <v>17</v>
      </c>
      <c r="B20" s="403" t="s">
        <v>909</v>
      </c>
      <c r="C20" s="402">
        <v>1982</v>
      </c>
      <c r="D20" s="402" t="s">
        <v>1003</v>
      </c>
      <c r="E20" s="402">
        <v>320</v>
      </c>
      <c r="F20" s="402">
        <v>9</v>
      </c>
      <c r="G20" s="402" t="s">
        <v>1006</v>
      </c>
      <c r="H20" s="402">
        <v>2017</v>
      </c>
      <c r="I20" s="402">
        <v>2</v>
      </c>
      <c r="J20" s="402">
        <v>0.6</v>
      </c>
      <c r="K20" s="402">
        <f t="shared" si="0"/>
        <v>36</v>
      </c>
      <c r="L20" s="405">
        <v>1.5</v>
      </c>
      <c r="M20" s="405">
        <f t="shared" ref="M20:M22" si="6">J20*L20</f>
        <v>0.89999999999999991</v>
      </c>
      <c r="N20" s="405">
        <v>1</v>
      </c>
      <c r="O20" s="405">
        <v>1</v>
      </c>
      <c r="P20" s="406">
        <f t="shared" ref="P20:P22" si="7">1*N20*O20*(1+(F20-9)*0.05+M20)</f>
        <v>1.9</v>
      </c>
      <c r="Q20" s="422">
        <f t="shared" si="1"/>
        <v>712.91800000000001</v>
      </c>
      <c r="R20" s="407">
        <v>75.55</v>
      </c>
      <c r="S20" s="437">
        <v>712.92</v>
      </c>
      <c r="T20" s="432">
        <v>75.55</v>
      </c>
    </row>
    <row r="21" spans="1:20" x14ac:dyDescent="0.25">
      <c r="A21" s="402">
        <f t="shared" si="2"/>
        <v>18</v>
      </c>
      <c r="B21" s="403" t="s">
        <v>909</v>
      </c>
      <c r="C21" s="402">
        <v>1982</v>
      </c>
      <c r="D21" s="402" t="s">
        <v>1003</v>
      </c>
      <c r="E21" s="402">
        <v>320</v>
      </c>
      <c r="F21" s="402">
        <v>9</v>
      </c>
      <c r="G21" s="402" t="s">
        <v>1006</v>
      </c>
      <c r="H21" s="402">
        <v>2017</v>
      </c>
      <c r="I21" s="402">
        <v>2</v>
      </c>
      <c r="J21" s="402">
        <v>0.6</v>
      </c>
      <c r="K21" s="402">
        <f t="shared" si="0"/>
        <v>36</v>
      </c>
      <c r="L21" s="405">
        <v>1.5</v>
      </c>
      <c r="M21" s="405">
        <f t="shared" si="6"/>
        <v>0.89999999999999991</v>
      </c>
      <c r="N21" s="405">
        <v>1</v>
      </c>
      <c r="O21" s="405">
        <v>1</v>
      </c>
      <c r="P21" s="406">
        <f t="shared" si="7"/>
        <v>1.9</v>
      </c>
      <c r="Q21" s="422">
        <f t="shared" si="1"/>
        <v>712.91800000000001</v>
      </c>
      <c r="R21" s="407">
        <v>75.55</v>
      </c>
      <c r="S21" s="437">
        <v>712.92</v>
      </c>
      <c r="T21" s="432">
        <v>75.55</v>
      </c>
    </row>
    <row r="22" spans="1:20" x14ac:dyDescent="0.25">
      <c r="A22" s="402">
        <f t="shared" si="2"/>
        <v>19</v>
      </c>
      <c r="B22" s="403" t="s">
        <v>909</v>
      </c>
      <c r="C22" s="402">
        <v>1982</v>
      </c>
      <c r="D22" s="402" t="s">
        <v>1003</v>
      </c>
      <c r="E22" s="402">
        <v>320</v>
      </c>
      <c r="F22" s="402">
        <v>9</v>
      </c>
      <c r="G22" s="402" t="s">
        <v>1006</v>
      </c>
      <c r="H22" s="402">
        <v>2017</v>
      </c>
      <c r="I22" s="402">
        <v>2</v>
      </c>
      <c r="J22" s="402">
        <v>0.6</v>
      </c>
      <c r="K22" s="402">
        <f t="shared" si="0"/>
        <v>36</v>
      </c>
      <c r="L22" s="405">
        <v>1.5</v>
      </c>
      <c r="M22" s="405">
        <f t="shared" si="6"/>
        <v>0.89999999999999991</v>
      </c>
      <c r="N22" s="405">
        <v>1</v>
      </c>
      <c r="O22" s="405">
        <v>1</v>
      </c>
      <c r="P22" s="406">
        <f t="shared" si="7"/>
        <v>1.9</v>
      </c>
      <c r="Q22" s="422">
        <f t="shared" si="1"/>
        <v>712.91800000000001</v>
      </c>
      <c r="R22" s="407">
        <v>75.55</v>
      </c>
      <c r="S22" s="437">
        <v>712.92</v>
      </c>
      <c r="T22" s="432">
        <v>75.55</v>
      </c>
    </row>
    <row r="23" spans="1:20" x14ac:dyDescent="0.25">
      <c r="A23" s="402">
        <f t="shared" si="2"/>
        <v>20</v>
      </c>
      <c r="B23" s="403" t="s">
        <v>910</v>
      </c>
      <c r="C23" s="402">
        <v>1983</v>
      </c>
      <c r="D23" s="402" t="s">
        <v>1003</v>
      </c>
      <c r="E23" s="402">
        <v>320</v>
      </c>
      <c r="F23" s="402">
        <v>9</v>
      </c>
      <c r="G23" s="402" t="s">
        <v>1007</v>
      </c>
      <c r="H23" s="402"/>
      <c r="I23" s="402"/>
      <c r="J23" s="402"/>
      <c r="K23" s="402">
        <f t="shared" si="0"/>
        <v>35</v>
      </c>
      <c r="L23" s="405">
        <v>1.5</v>
      </c>
      <c r="M23" s="404"/>
      <c r="N23" s="405">
        <v>1</v>
      </c>
      <c r="O23" s="405">
        <v>1.47</v>
      </c>
      <c r="P23" s="406">
        <f t="shared" ref="P23:P26" si="8">1*N23*O23*(1+(F23-9)*0.05+L23)</f>
        <v>3.6749999999999998</v>
      </c>
      <c r="Q23" s="422">
        <f t="shared" si="1"/>
        <v>1378.9335000000001</v>
      </c>
      <c r="R23" s="407"/>
      <c r="S23" s="437">
        <v>1378.93</v>
      </c>
      <c r="T23" s="432"/>
    </row>
    <row r="24" spans="1:20" x14ac:dyDescent="0.25">
      <c r="A24" s="402">
        <f t="shared" si="2"/>
        <v>21</v>
      </c>
      <c r="B24" s="403" t="s">
        <v>910</v>
      </c>
      <c r="C24" s="402">
        <v>1983</v>
      </c>
      <c r="D24" s="402" t="s">
        <v>1003</v>
      </c>
      <c r="E24" s="402">
        <v>320</v>
      </c>
      <c r="F24" s="402">
        <v>9</v>
      </c>
      <c r="G24" s="402" t="s">
        <v>1007</v>
      </c>
      <c r="H24" s="402"/>
      <c r="I24" s="402"/>
      <c r="J24" s="402"/>
      <c r="K24" s="402">
        <f t="shared" si="0"/>
        <v>35</v>
      </c>
      <c r="L24" s="405">
        <v>1.5</v>
      </c>
      <c r="M24" s="404"/>
      <c r="N24" s="405">
        <v>1</v>
      </c>
      <c r="O24" s="405">
        <v>1.47</v>
      </c>
      <c r="P24" s="406">
        <f t="shared" si="8"/>
        <v>3.6749999999999998</v>
      </c>
      <c r="Q24" s="422">
        <f t="shared" si="1"/>
        <v>1378.9335000000001</v>
      </c>
      <c r="R24" s="407"/>
      <c r="S24" s="437">
        <v>1378.93</v>
      </c>
      <c r="T24" s="432"/>
    </row>
    <row r="25" spans="1:20" x14ac:dyDescent="0.25">
      <c r="A25" s="402">
        <f t="shared" si="2"/>
        <v>22</v>
      </c>
      <c r="B25" s="403" t="s">
        <v>910</v>
      </c>
      <c r="C25" s="402">
        <v>1983</v>
      </c>
      <c r="D25" s="402" t="s">
        <v>1003</v>
      </c>
      <c r="E25" s="402">
        <v>320</v>
      </c>
      <c r="F25" s="402">
        <v>9</v>
      </c>
      <c r="G25" s="402" t="s">
        <v>1007</v>
      </c>
      <c r="H25" s="402"/>
      <c r="I25" s="402"/>
      <c r="J25" s="402"/>
      <c r="K25" s="402">
        <f t="shared" si="0"/>
        <v>35</v>
      </c>
      <c r="L25" s="405">
        <v>1.5</v>
      </c>
      <c r="M25" s="404"/>
      <c r="N25" s="405">
        <v>1</v>
      </c>
      <c r="O25" s="405">
        <v>1.47</v>
      </c>
      <c r="P25" s="406">
        <f t="shared" si="8"/>
        <v>3.6749999999999998</v>
      </c>
      <c r="Q25" s="422">
        <f t="shared" si="1"/>
        <v>1378.9335000000001</v>
      </c>
      <c r="R25" s="407"/>
      <c r="S25" s="437">
        <v>1378.93</v>
      </c>
      <c r="T25" s="432"/>
    </row>
    <row r="26" spans="1:20" x14ac:dyDescent="0.25">
      <c r="A26" s="402">
        <f t="shared" si="2"/>
        <v>23</v>
      </c>
      <c r="B26" s="403" t="s">
        <v>911</v>
      </c>
      <c r="C26" s="402">
        <v>1983</v>
      </c>
      <c r="D26" s="402" t="s">
        <v>1003</v>
      </c>
      <c r="E26" s="402">
        <v>320</v>
      </c>
      <c r="F26" s="402">
        <v>9</v>
      </c>
      <c r="G26" s="402" t="s">
        <v>1007</v>
      </c>
      <c r="H26" s="402"/>
      <c r="I26" s="402"/>
      <c r="J26" s="402"/>
      <c r="K26" s="402">
        <f t="shared" si="0"/>
        <v>35</v>
      </c>
      <c r="L26" s="405">
        <v>1.5</v>
      </c>
      <c r="M26" s="404"/>
      <c r="N26" s="405">
        <v>1</v>
      </c>
      <c r="O26" s="405">
        <v>1.47</v>
      </c>
      <c r="P26" s="406">
        <f t="shared" si="8"/>
        <v>3.6749999999999998</v>
      </c>
      <c r="Q26" s="422">
        <f t="shared" si="1"/>
        <v>1378.9335000000001</v>
      </c>
      <c r="R26" s="407"/>
      <c r="S26" s="437">
        <v>1378.93</v>
      </c>
      <c r="T26" s="432"/>
    </row>
    <row r="27" spans="1:20" x14ac:dyDescent="0.25">
      <c r="A27" s="402">
        <f t="shared" si="2"/>
        <v>24</v>
      </c>
      <c r="B27" s="403" t="s">
        <v>911</v>
      </c>
      <c r="C27" s="402">
        <v>1983</v>
      </c>
      <c r="D27" s="402" t="s">
        <v>1003</v>
      </c>
      <c r="E27" s="402">
        <v>320</v>
      </c>
      <c r="F27" s="402">
        <v>9</v>
      </c>
      <c r="G27" s="402" t="s">
        <v>1006</v>
      </c>
      <c r="H27" s="402">
        <v>2017</v>
      </c>
      <c r="I27" s="402">
        <v>2</v>
      </c>
      <c r="J27" s="402">
        <v>0.6</v>
      </c>
      <c r="K27" s="402">
        <f t="shared" si="0"/>
        <v>35</v>
      </c>
      <c r="L27" s="405">
        <v>1.5</v>
      </c>
      <c r="M27" s="405">
        <f t="shared" ref="M27:M30" si="9">J27*L27</f>
        <v>0.89999999999999991</v>
      </c>
      <c r="N27" s="405">
        <v>1</v>
      </c>
      <c r="O27" s="405">
        <v>1</v>
      </c>
      <c r="P27" s="406">
        <f t="shared" ref="P27:P30" si="10">1*N27*O27*(1+(F27-9)*0.05+M27)</f>
        <v>1.9</v>
      </c>
      <c r="Q27" s="422">
        <f t="shared" si="1"/>
        <v>712.91800000000001</v>
      </c>
      <c r="R27" s="407">
        <v>75.55</v>
      </c>
      <c r="S27" s="437">
        <v>712.92</v>
      </c>
      <c r="T27" s="432">
        <v>75.55</v>
      </c>
    </row>
    <row r="28" spans="1:20" x14ac:dyDescent="0.25">
      <c r="A28" s="402">
        <f t="shared" si="2"/>
        <v>25</v>
      </c>
      <c r="B28" s="403" t="s">
        <v>912</v>
      </c>
      <c r="C28" s="402">
        <v>1983</v>
      </c>
      <c r="D28" s="402" t="s">
        <v>1003</v>
      </c>
      <c r="E28" s="402">
        <v>320</v>
      </c>
      <c r="F28" s="402">
        <v>9</v>
      </c>
      <c r="G28" s="402" t="s">
        <v>1006</v>
      </c>
      <c r="H28" s="402">
        <v>2017</v>
      </c>
      <c r="I28" s="402">
        <v>2</v>
      </c>
      <c r="J28" s="402">
        <v>0.6</v>
      </c>
      <c r="K28" s="402">
        <f t="shared" si="0"/>
        <v>35</v>
      </c>
      <c r="L28" s="405">
        <v>1.5</v>
      </c>
      <c r="M28" s="405">
        <f t="shared" si="9"/>
        <v>0.89999999999999991</v>
      </c>
      <c r="N28" s="405">
        <v>1</v>
      </c>
      <c r="O28" s="405">
        <v>1</v>
      </c>
      <c r="P28" s="406">
        <f t="shared" si="10"/>
        <v>1.9</v>
      </c>
      <c r="Q28" s="422">
        <f t="shared" si="1"/>
        <v>712.91800000000001</v>
      </c>
      <c r="R28" s="407">
        <v>75.55</v>
      </c>
      <c r="S28" s="437">
        <v>712.92</v>
      </c>
      <c r="T28" s="432">
        <v>75.55</v>
      </c>
    </row>
    <row r="29" spans="1:20" x14ac:dyDescent="0.25">
      <c r="A29" s="402">
        <f t="shared" si="2"/>
        <v>26</v>
      </c>
      <c r="B29" s="403" t="s">
        <v>912</v>
      </c>
      <c r="C29" s="402">
        <v>1983</v>
      </c>
      <c r="D29" s="402" t="s">
        <v>1003</v>
      </c>
      <c r="E29" s="402">
        <v>320</v>
      </c>
      <c r="F29" s="402">
        <v>9</v>
      </c>
      <c r="G29" s="402" t="s">
        <v>1006</v>
      </c>
      <c r="H29" s="402">
        <v>2017</v>
      </c>
      <c r="I29" s="402">
        <v>2</v>
      </c>
      <c r="J29" s="402">
        <v>0.6</v>
      </c>
      <c r="K29" s="402">
        <f t="shared" si="0"/>
        <v>35</v>
      </c>
      <c r="L29" s="405">
        <v>1.5</v>
      </c>
      <c r="M29" s="405">
        <f t="shared" si="9"/>
        <v>0.89999999999999991</v>
      </c>
      <c r="N29" s="405">
        <v>1</v>
      </c>
      <c r="O29" s="405">
        <v>1</v>
      </c>
      <c r="P29" s="406">
        <f t="shared" si="10"/>
        <v>1.9</v>
      </c>
      <c r="Q29" s="422">
        <f t="shared" si="1"/>
        <v>712.91800000000001</v>
      </c>
      <c r="R29" s="407">
        <v>75.55</v>
      </c>
      <c r="S29" s="437">
        <v>712.92</v>
      </c>
      <c r="T29" s="432">
        <v>75.55</v>
      </c>
    </row>
    <row r="30" spans="1:20" x14ac:dyDescent="0.25">
      <c r="A30" s="402">
        <f t="shared" si="2"/>
        <v>27</v>
      </c>
      <c r="B30" s="403" t="s">
        <v>911</v>
      </c>
      <c r="C30" s="402">
        <v>1983</v>
      </c>
      <c r="D30" s="402" t="s">
        <v>1003</v>
      </c>
      <c r="E30" s="402">
        <v>320</v>
      </c>
      <c r="F30" s="402">
        <v>9</v>
      </c>
      <c r="G30" s="402" t="s">
        <v>1006</v>
      </c>
      <c r="H30" s="402">
        <v>2017</v>
      </c>
      <c r="I30" s="402">
        <v>2</v>
      </c>
      <c r="J30" s="402">
        <v>0.6</v>
      </c>
      <c r="K30" s="402">
        <f t="shared" si="0"/>
        <v>35</v>
      </c>
      <c r="L30" s="405">
        <v>1.5</v>
      </c>
      <c r="M30" s="405">
        <f t="shared" si="9"/>
        <v>0.89999999999999991</v>
      </c>
      <c r="N30" s="405">
        <v>1</v>
      </c>
      <c r="O30" s="405">
        <v>1</v>
      </c>
      <c r="P30" s="406">
        <f t="shared" si="10"/>
        <v>1.9</v>
      </c>
      <c r="Q30" s="422">
        <f t="shared" si="1"/>
        <v>712.91800000000001</v>
      </c>
      <c r="R30" s="407">
        <v>75.55</v>
      </c>
      <c r="S30" s="437">
        <v>712.92</v>
      </c>
      <c r="T30" s="432">
        <v>75.55</v>
      </c>
    </row>
    <row r="31" spans="1:20" x14ac:dyDescent="0.25">
      <c r="A31" s="402">
        <f t="shared" si="2"/>
        <v>28</v>
      </c>
      <c r="B31" s="403" t="s">
        <v>911</v>
      </c>
      <c r="C31" s="402">
        <v>1983</v>
      </c>
      <c r="D31" s="402" t="s">
        <v>1003</v>
      </c>
      <c r="E31" s="402">
        <v>320</v>
      </c>
      <c r="F31" s="402">
        <v>9</v>
      </c>
      <c r="G31" s="402" t="s">
        <v>1006</v>
      </c>
      <c r="H31" s="402"/>
      <c r="I31" s="402"/>
      <c r="J31" s="402"/>
      <c r="K31" s="402">
        <f t="shared" si="0"/>
        <v>35</v>
      </c>
      <c r="L31" s="405">
        <v>1.5</v>
      </c>
      <c r="M31" s="404"/>
      <c r="N31" s="405">
        <v>1</v>
      </c>
      <c r="O31" s="405">
        <v>1</v>
      </c>
      <c r="P31" s="406">
        <f>1*N31*(1+(F31-9)*0.05+L31)</f>
        <v>2.5</v>
      </c>
      <c r="Q31" s="422">
        <f t="shared" si="1"/>
        <v>938.05000000000007</v>
      </c>
      <c r="R31" s="407">
        <v>75.55</v>
      </c>
      <c r="S31" s="437">
        <v>938.05</v>
      </c>
      <c r="T31" s="432">
        <v>75.55</v>
      </c>
    </row>
    <row r="32" spans="1:20" x14ac:dyDescent="0.25">
      <c r="A32" s="402">
        <f t="shared" si="2"/>
        <v>29</v>
      </c>
      <c r="B32" s="403" t="s">
        <v>950</v>
      </c>
      <c r="C32" s="402">
        <v>1983</v>
      </c>
      <c r="D32" s="402" t="s">
        <v>1003</v>
      </c>
      <c r="E32" s="402">
        <v>320</v>
      </c>
      <c r="F32" s="402">
        <v>9</v>
      </c>
      <c r="G32" s="402" t="s">
        <v>1006</v>
      </c>
      <c r="H32" s="402">
        <v>2017</v>
      </c>
      <c r="I32" s="402">
        <v>2</v>
      </c>
      <c r="J32" s="402">
        <v>0.6</v>
      </c>
      <c r="K32" s="402">
        <f t="shared" si="0"/>
        <v>35</v>
      </c>
      <c r="L32" s="405">
        <v>1.5</v>
      </c>
      <c r="M32" s="405">
        <f t="shared" ref="M32:M37" si="11">J32*L32</f>
        <v>0.89999999999999991</v>
      </c>
      <c r="N32" s="405">
        <v>1</v>
      </c>
      <c r="O32" s="405">
        <v>1</v>
      </c>
      <c r="P32" s="406">
        <f t="shared" ref="P32:P35" si="12">1*N32*O32*(1+(F32-9)*0.05+M32)</f>
        <v>1.9</v>
      </c>
      <c r="Q32" s="422">
        <f t="shared" si="1"/>
        <v>712.91800000000001</v>
      </c>
      <c r="R32" s="407">
        <v>75.55</v>
      </c>
      <c r="S32" s="437">
        <v>712.92</v>
      </c>
      <c r="T32" s="432">
        <v>75.55</v>
      </c>
    </row>
    <row r="33" spans="1:20" x14ac:dyDescent="0.25">
      <c r="A33" s="402">
        <f t="shared" si="2"/>
        <v>30</v>
      </c>
      <c r="B33" s="403" t="s">
        <v>950</v>
      </c>
      <c r="C33" s="402">
        <v>1983</v>
      </c>
      <c r="D33" s="402" t="s">
        <v>1003</v>
      </c>
      <c r="E33" s="402">
        <v>320</v>
      </c>
      <c r="F33" s="402">
        <v>9</v>
      </c>
      <c r="G33" s="402" t="s">
        <v>1006</v>
      </c>
      <c r="H33" s="402">
        <v>2017</v>
      </c>
      <c r="I33" s="402">
        <v>2</v>
      </c>
      <c r="J33" s="402">
        <v>0.6</v>
      </c>
      <c r="K33" s="402">
        <f t="shared" si="0"/>
        <v>35</v>
      </c>
      <c r="L33" s="405">
        <v>1.5</v>
      </c>
      <c r="M33" s="405">
        <f t="shared" si="11"/>
        <v>0.89999999999999991</v>
      </c>
      <c r="N33" s="405">
        <v>1</v>
      </c>
      <c r="O33" s="405">
        <v>1</v>
      </c>
      <c r="P33" s="406">
        <f t="shared" si="12"/>
        <v>1.9</v>
      </c>
      <c r="Q33" s="422">
        <f t="shared" si="1"/>
        <v>712.91800000000001</v>
      </c>
      <c r="R33" s="407">
        <v>75.55</v>
      </c>
      <c r="S33" s="437">
        <v>712.92</v>
      </c>
      <c r="T33" s="432">
        <v>75.55</v>
      </c>
    </row>
    <row r="34" spans="1:20" x14ac:dyDescent="0.25">
      <c r="A34" s="402">
        <f t="shared" si="2"/>
        <v>31</v>
      </c>
      <c r="B34" s="403" t="s">
        <v>914</v>
      </c>
      <c r="C34" s="402">
        <v>1983</v>
      </c>
      <c r="D34" s="402" t="s">
        <v>1003</v>
      </c>
      <c r="E34" s="402">
        <v>320</v>
      </c>
      <c r="F34" s="402">
        <v>9</v>
      </c>
      <c r="G34" s="402" t="s">
        <v>1006</v>
      </c>
      <c r="H34" s="402">
        <v>2016</v>
      </c>
      <c r="I34" s="402">
        <v>1</v>
      </c>
      <c r="J34" s="402">
        <v>0.8</v>
      </c>
      <c r="K34" s="402">
        <f t="shared" si="0"/>
        <v>35</v>
      </c>
      <c r="L34" s="405">
        <v>1.5</v>
      </c>
      <c r="M34" s="405">
        <f t="shared" si="11"/>
        <v>1.2000000000000002</v>
      </c>
      <c r="N34" s="405">
        <v>1</v>
      </c>
      <c r="O34" s="405">
        <v>1</v>
      </c>
      <c r="P34" s="406">
        <f t="shared" si="12"/>
        <v>2.2000000000000002</v>
      </c>
      <c r="Q34" s="422">
        <f t="shared" si="1"/>
        <v>825.48400000000015</v>
      </c>
      <c r="R34" s="407">
        <v>75.55</v>
      </c>
      <c r="S34" s="437">
        <v>825.48</v>
      </c>
      <c r="T34" s="432">
        <v>75.55</v>
      </c>
    </row>
    <row r="35" spans="1:20" x14ac:dyDescent="0.25">
      <c r="A35" s="402">
        <f t="shared" si="2"/>
        <v>32</v>
      </c>
      <c r="B35" s="403" t="s">
        <v>915</v>
      </c>
      <c r="C35" s="402">
        <v>1983</v>
      </c>
      <c r="D35" s="402" t="s">
        <v>1003</v>
      </c>
      <c r="E35" s="402">
        <v>320</v>
      </c>
      <c r="F35" s="402">
        <v>9</v>
      </c>
      <c r="G35" s="402" t="s">
        <v>1006</v>
      </c>
      <c r="H35" s="402">
        <v>2016</v>
      </c>
      <c r="I35" s="402">
        <v>1</v>
      </c>
      <c r="J35" s="402">
        <v>0.8</v>
      </c>
      <c r="K35" s="402">
        <f t="shared" si="0"/>
        <v>35</v>
      </c>
      <c r="L35" s="405">
        <v>1.5</v>
      </c>
      <c r="M35" s="405">
        <f t="shared" si="11"/>
        <v>1.2000000000000002</v>
      </c>
      <c r="N35" s="405">
        <v>1</v>
      </c>
      <c r="O35" s="405">
        <v>1</v>
      </c>
      <c r="P35" s="406">
        <f t="shared" si="12"/>
        <v>2.2000000000000002</v>
      </c>
      <c r="Q35" s="422">
        <f t="shared" si="1"/>
        <v>825.48400000000015</v>
      </c>
      <c r="R35" s="407">
        <v>75.55</v>
      </c>
      <c r="S35" s="437">
        <v>825.48</v>
      </c>
      <c r="T35" s="432">
        <v>75.55</v>
      </c>
    </row>
    <row r="36" spans="1:20" x14ac:dyDescent="0.25">
      <c r="A36" s="402">
        <f t="shared" si="2"/>
        <v>33</v>
      </c>
      <c r="B36" s="403" t="s">
        <v>916</v>
      </c>
      <c r="C36" s="402">
        <v>1983</v>
      </c>
      <c r="D36" s="402" t="s">
        <v>1003</v>
      </c>
      <c r="E36" s="402">
        <v>320</v>
      </c>
      <c r="F36" s="402">
        <v>9</v>
      </c>
      <c r="G36" s="402" t="s">
        <v>1006</v>
      </c>
      <c r="H36" s="402">
        <v>2014</v>
      </c>
      <c r="I36" s="402">
        <v>1</v>
      </c>
      <c r="J36" s="402">
        <v>0.8</v>
      </c>
      <c r="K36" s="402">
        <f t="shared" si="0"/>
        <v>35</v>
      </c>
      <c r="L36" s="405">
        <v>1.5</v>
      </c>
      <c r="M36" s="405">
        <f t="shared" si="11"/>
        <v>1.2000000000000002</v>
      </c>
      <c r="N36" s="405">
        <v>1</v>
      </c>
      <c r="O36" s="405">
        <v>1</v>
      </c>
      <c r="P36" s="406">
        <f t="shared" ref="P36" si="13">1*N36*(1+(F36-9)*0.05+M36)</f>
        <v>2.2000000000000002</v>
      </c>
      <c r="Q36" s="422">
        <f t="shared" si="1"/>
        <v>825.48400000000015</v>
      </c>
      <c r="R36" s="407">
        <v>75.55</v>
      </c>
      <c r="S36" s="437">
        <v>825.48</v>
      </c>
      <c r="T36" s="432">
        <v>75.55</v>
      </c>
    </row>
    <row r="37" spans="1:20" x14ac:dyDescent="0.25">
      <c r="A37" s="402">
        <f t="shared" si="2"/>
        <v>34</v>
      </c>
      <c r="B37" s="403" t="s">
        <v>916</v>
      </c>
      <c r="C37" s="402">
        <v>1983</v>
      </c>
      <c r="D37" s="402" t="s">
        <v>1003</v>
      </c>
      <c r="E37" s="402">
        <v>320</v>
      </c>
      <c r="F37" s="402">
        <v>9</v>
      </c>
      <c r="G37" s="402" t="s">
        <v>1006</v>
      </c>
      <c r="H37" s="402">
        <v>2016</v>
      </c>
      <c r="I37" s="402">
        <v>1</v>
      </c>
      <c r="J37" s="402">
        <v>0.8</v>
      </c>
      <c r="K37" s="402">
        <f t="shared" si="0"/>
        <v>35</v>
      </c>
      <c r="L37" s="405">
        <v>1.5</v>
      </c>
      <c r="M37" s="405">
        <f t="shared" si="11"/>
        <v>1.2000000000000002</v>
      </c>
      <c r="N37" s="405">
        <v>1</v>
      </c>
      <c r="O37" s="405">
        <v>1</v>
      </c>
      <c r="P37" s="406">
        <f>1*N37*O37*(1+(F37-9)*0.05+M37)</f>
        <v>2.2000000000000002</v>
      </c>
      <c r="Q37" s="422">
        <f t="shared" si="1"/>
        <v>825.48400000000015</v>
      </c>
      <c r="R37" s="407">
        <v>75.55</v>
      </c>
      <c r="S37" s="437">
        <v>825.48</v>
      </c>
      <c r="T37" s="432">
        <v>75.55</v>
      </c>
    </row>
    <row r="38" spans="1:20" x14ac:dyDescent="0.25">
      <c r="A38" s="402">
        <f t="shared" si="2"/>
        <v>35</v>
      </c>
      <c r="B38" s="403" t="s">
        <v>911</v>
      </c>
      <c r="C38" s="402">
        <v>1983</v>
      </c>
      <c r="D38" s="402" t="s">
        <v>1003</v>
      </c>
      <c r="E38" s="402">
        <v>320</v>
      </c>
      <c r="F38" s="402">
        <v>9</v>
      </c>
      <c r="G38" s="402" t="s">
        <v>1007</v>
      </c>
      <c r="H38" s="402"/>
      <c r="I38" s="402"/>
      <c r="J38" s="402"/>
      <c r="K38" s="402">
        <f t="shared" si="0"/>
        <v>35</v>
      </c>
      <c r="L38" s="405">
        <v>1.5</v>
      </c>
      <c r="M38" s="404"/>
      <c r="N38" s="405">
        <v>1</v>
      </c>
      <c r="O38" s="405">
        <v>1.47</v>
      </c>
      <c r="P38" s="406">
        <f>1*N38*O38*(1+(F38-9)*0.05+L38)</f>
        <v>3.6749999999999998</v>
      </c>
      <c r="Q38" s="422">
        <f t="shared" si="1"/>
        <v>1378.9335000000001</v>
      </c>
      <c r="R38" s="407"/>
      <c r="S38" s="437">
        <v>1378.93</v>
      </c>
      <c r="T38" s="432"/>
    </row>
    <row r="39" spans="1:20" x14ac:dyDescent="0.25">
      <c r="A39" s="402">
        <f t="shared" si="2"/>
        <v>36</v>
      </c>
      <c r="B39" s="403" t="s">
        <v>911</v>
      </c>
      <c r="C39" s="402">
        <v>1983</v>
      </c>
      <c r="D39" s="402" t="s">
        <v>1003</v>
      </c>
      <c r="E39" s="402">
        <v>320</v>
      </c>
      <c r="F39" s="402">
        <v>9</v>
      </c>
      <c r="G39" s="402" t="s">
        <v>1006</v>
      </c>
      <c r="H39" s="402">
        <v>2017</v>
      </c>
      <c r="I39" s="402">
        <v>1</v>
      </c>
      <c r="J39" s="402">
        <v>0.8</v>
      </c>
      <c r="K39" s="402">
        <f t="shared" si="0"/>
        <v>35</v>
      </c>
      <c r="L39" s="405">
        <v>1.5</v>
      </c>
      <c r="M39" s="405">
        <f>J39*L39</f>
        <v>1.2000000000000002</v>
      </c>
      <c r="N39" s="405">
        <v>1</v>
      </c>
      <c r="O39" s="405">
        <v>1</v>
      </c>
      <c r="P39" s="406">
        <f>1*N39*O39*(1+(F39-9)*0.05+M39)</f>
        <v>2.2000000000000002</v>
      </c>
      <c r="Q39" s="422">
        <f t="shared" si="1"/>
        <v>825.48400000000015</v>
      </c>
      <c r="R39" s="407">
        <v>75.55</v>
      </c>
      <c r="S39" s="437">
        <v>825.48</v>
      </c>
      <c r="T39" s="432">
        <v>75.55</v>
      </c>
    </row>
    <row r="40" spans="1:20" x14ac:dyDescent="0.25">
      <c r="A40" s="402">
        <f t="shared" si="2"/>
        <v>37</v>
      </c>
      <c r="B40" s="403" t="s">
        <v>917</v>
      </c>
      <c r="C40" s="402">
        <v>1983</v>
      </c>
      <c r="D40" s="402" t="s">
        <v>1003</v>
      </c>
      <c r="E40" s="402">
        <v>320</v>
      </c>
      <c r="F40" s="402">
        <v>9</v>
      </c>
      <c r="G40" s="402" t="s">
        <v>1006</v>
      </c>
      <c r="H40" s="402"/>
      <c r="I40" s="402"/>
      <c r="J40" s="402"/>
      <c r="K40" s="402">
        <f t="shared" si="0"/>
        <v>35</v>
      </c>
      <c r="L40" s="405">
        <v>1.5</v>
      </c>
      <c r="M40" s="404"/>
      <c r="N40" s="405">
        <v>1</v>
      </c>
      <c r="O40" s="405">
        <v>1</v>
      </c>
      <c r="P40" s="406">
        <f>1*N40*(1+(F40-9)*0.05+L40)</f>
        <v>2.5</v>
      </c>
      <c r="Q40" s="422">
        <f t="shared" si="1"/>
        <v>938.05000000000007</v>
      </c>
      <c r="R40" s="407">
        <v>75.55</v>
      </c>
      <c r="S40" s="437">
        <v>938.05</v>
      </c>
      <c r="T40" s="432">
        <v>75.55</v>
      </c>
    </row>
    <row r="41" spans="1:20" x14ac:dyDescent="0.25">
      <c r="A41" s="402">
        <f t="shared" si="2"/>
        <v>38</v>
      </c>
      <c r="B41" s="403" t="s">
        <v>917</v>
      </c>
      <c r="C41" s="402">
        <v>1983</v>
      </c>
      <c r="D41" s="402" t="s">
        <v>1003</v>
      </c>
      <c r="E41" s="402">
        <v>320</v>
      </c>
      <c r="F41" s="402">
        <v>9</v>
      </c>
      <c r="G41" s="402" t="s">
        <v>1006</v>
      </c>
      <c r="H41" s="402">
        <v>2017</v>
      </c>
      <c r="I41" s="402">
        <v>2</v>
      </c>
      <c r="J41" s="402">
        <v>0.6</v>
      </c>
      <c r="K41" s="402">
        <f t="shared" si="0"/>
        <v>35</v>
      </c>
      <c r="L41" s="405">
        <v>1.5</v>
      </c>
      <c r="M41" s="405">
        <f t="shared" ref="M41:M42" si="14">J41*L41</f>
        <v>0.89999999999999991</v>
      </c>
      <c r="N41" s="405">
        <v>1</v>
      </c>
      <c r="O41" s="405">
        <v>1</v>
      </c>
      <c r="P41" s="406">
        <f t="shared" ref="P41:P42" si="15">1*N41*O41*(1+(F41-9)*0.05+M41)</f>
        <v>1.9</v>
      </c>
      <c r="Q41" s="422">
        <f t="shared" si="1"/>
        <v>712.91800000000001</v>
      </c>
      <c r="R41" s="407">
        <v>75.55</v>
      </c>
      <c r="S41" s="437">
        <v>712.92</v>
      </c>
      <c r="T41" s="432">
        <v>75.55</v>
      </c>
    </row>
    <row r="42" spans="1:20" x14ac:dyDescent="0.25">
      <c r="A42" s="402">
        <f t="shared" si="2"/>
        <v>39</v>
      </c>
      <c r="B42" s="403" t="s">
        <v>917</v>
      </c>
      <c r="C42" s="402">
        <v>1983</v>
      </c>
      <c r="D42" s="402" t="s">
        <v>1003</v>
      </c>
      <c r="E42" s="402">
        <v>320</v>
      </c>
      <c r="F42" s="402">
        <v>9</v>
      </c>
      <c r="G42" s="402" t="s">
        <v>1006</v>
      </c>
      <c r="H42" s="402">
        <v>2017</v>
      </c>
      <c r="I42" s="402">
        <v>2</v>
      </c>
      <c r="J42" s="402">
        <v>0.6</v>
      </c>
      <c r="K42" s="402">
        <f t="shared" si="0"/>
        <v>35</v>
      </c>
      <c r="L42" s="405">
        <v>1.5</v>
      </c>
      <c r="M42" s="405">
        <f t="shared" si="14"/>
        <v>0.89999999999999991</v>
      </c>
      <c r="N42" s="405">
        <v>1</v>
      </c>
      <c r="O42" s="405">
        <v>1</v>
      </c>
      <c r="P42" s="406">
        <f t="shared" si="15"/>
        <v>1.9</v>
      </c>
      <c r="Q42" s="422">
        <f t="shared" si="1"/>
        <v>712.91800000000001</v>
      </c>
      <c r="R42" s="407">
        <v>75.55</v>
      </c>
      <c r="S42" s="437">
        <v>712.92</v>
      </c>
      <c r="T42" s="432">
        <v>75.55</v>
      </c>
    </row>
    <row r="43" spans="1:20" x14ac:dyDescent="0.25">
      <c r="A43" s="402">
        <f t="shared" si="2"/>
        <v>40</v>
      </c>
      <c r="B43" s="403" t="s">
        <v>917</v>
      </c>
      <c r="C43" s="402">
        <v>1983</v>
      </c>
      <c r="D43" s="402" t="s">
        <v>1003</v>
      </c>
      <c r="E43" s="402">
        <v>320</v>
      </c>
      <c r="F43" s="402">
        <v>9</v>
      </c>
      <c r="G43" s="402" t="s">
        <v>1006</v>
      </c>
      <c r="H43" s="402"/>
      <c r="I43" s="402"/>
      <c r="J43" s="402"/>
      <c r="K43" s="402">
        <f t="shared" si="0"/>
        <v>35</v>
      </c>
      <c r="L43" s="405">
        <v>1.5</v>
      </c>
      <c r="M43" s="404"/>
      <c r="N43" s="405">
        <v>1</v>
      </c>
      <c r="O43" s="405">
        <v>1</v>
      </c>
      <c r="P43" s="406">
        <f>1*N43*(1+(F43-9)*0.05+L43)</f>
        <v>2.5</v>
      </c>
      <c r="Q43" s="422">
        <f t="shared" si="1"/>
        <v>938.05000000000007</v>
      </c>
      <c r="R43" s="407">
        <v>75.55</v>
      </c>
      <c r="S43" s="437">
        <v>938.05</v>
      </c>
      <c r="T43" s="432">
        <v>75.55</v>
      </c>
    </row>
    <row r="44" spans="1:20" x14ac:dyDescent="0.25">
      <c r="A44" s="402">
        <f t="shared" si="2"/>
        <v>41</v>
      </c>
      <c r="B44" s="403" t="s">
        <v>915</v>
      </c>
      <c r="C44" s="402">
        <v>1984</v>
      </c>
      <c r="D44" s="402" t="s">
        <v>1003</v>
      </c>
      <c r="E44" s="402">
        <v>320</v>
      </c>
      <c r="F44" s="402">
        <v>9</v>
      </c>
      <c r="G44" s="402" t="s">
        <v>1006</v>
      </c>
      <c r="H44" s="402">
        <v>2016</v>
      </c>
      <c r="I44" s="402">
        <v>1</v>
      </c>
      <c r="J44" s="402">
        <v>0.8</v>
      </c>
      <c r="K44" s="402">
        <f t="shared" si="0"/>
        <v>34</v>
      </c>
      <c r="L44" s="405">
        <v>1.5</v>
      </c>
      <c r="M44" s="405">
        <f>J44*L44</f>
        <v>1.2000000000000002</v>
      </c>
      <c r="N44" s="405">
        <v>1</v>
      </c>
      <c r="O44" s="405">
        <v>1</v>
      </c>
      <c r="P44" s="406">
        <f t="shared" ref="P44:P47" si="16">1*N44*O44*(1+(F44-9)*0.05+M44)</f>
        <v>2.2000000000000002</v>
      </c>
      <c r="Q44" s="422">
        <f t="shared" si="1"/>
        <v>825.48400000000015</v>
      </c>
      <c r="R44" s="407">
        <v>75.55</v>
      </c>
      <c r="S44" s="437">
        <v>825.48</v>
      </c>
      <c r="T44" s="432">
        <v>75.55</v>
      </c>
    </row>
    <row r="45" spans="1:20" x14ac:dyDescent="0.25">
      <c r="A45" s="402">
        <f t="shared" si="2"/>
        <v>42</v>
      </c>
      <c r="B45" s="403" t="s">
        <v>917</v>
      </c>
      <c r="C45" s="402">
        <v>1984</v>
      </c>
      <c r="D45" s="402" t="s">
        <v>1003</v>
      </c>
      <c r="E45" s="402">
        <v>320</v>
      </c>
      <c r="F45" s="402">
        <v>9</v>
      </c>
      <c r="G45" s="402" t="s">
        <v>1006</v>
      </c>
      <c r="H45" s="402">
        <v>2017</v>
      </c>
      <c r="I45" s="402">
        <v>2</v>
      </c>
      <c r="J45" s="402">
        <v>0.6</v>
      </c>
      <c r="K45" s="402">
        <f t="shared" si="0"/>
        <v>34</v>
      </c>
      <c r="L45" s="405">
        <v>1.5</v>
      </c>
      <c r="M45" s="405">
        <f t="shared" ref="M45:M47" si="17">J45*L45</f>
        <v>0.89999999999999991</v>
      </c>
      <c r="N45" s="405">
        <v>1</v>
      </c>
      <c r="O45" s="405">
        <v>1</v>
      </c>
      <c r="P45" s="406">
        <f t="shared" si="16"/>
        <v>1.9</v>
      </c>
      <c r="Q45" s="422">
        <f t="shared" si="1"/>
        <v>712.91800000000001</v>
      </c>
      <c r="R45" s="407">
        <v>75.55</v>
      </c>
      <c r="S45" s="437">
        <v>712.92</v>
      </c>
      <c r="T45" s="432">
        <v>75.55</v>
      </c>
    </row>
    <row r="46" spans="1:20" x14ac:dyDescent="0.25">
      <c r="A46" s="402">
        <f t="shared" si="2"/>
        <v>43</v>
      </c>
      <c r="B46" s="403" t="s">
        <v>917</v>
      </c>
      <c r="C46" s="402">
        <v>1984</v>
      </c>
      <c r="D46" s="402" t="s">
        <v>1003</v>
      </c>
      <c r="E46" s="402">
        <v>320</v>
      </c>
      <c r="F46" s="402">
        <v>9</v>
      </c>
      <c r="G46" s="402" t="s">
        <v>1006</v>
      </c>
      <c r="H46" s="402">
        <v>2017</v>
      </c>
      <c r="I46" s="402">
        <v>2</v>
      </c>
      <c r="J46" s="402">
        <v>0.6</v>
      </c>
      <c r="K46" s="402">
        <f t="shared" si="0"/>
        <v>34</v>
      </c>
      <c r="L46" s="405">
        <v>1.5</v>
      </c>
      <c r="M46" s="405">
        <f t="shared" si="17"/>
        <v>0.89999999999999991</v>
      </c>
      <c r="N46" s="405">
        <v>1</v>
      </c>
      <c r="O46" s="405">
        <v>1</v>
      </c>
      <c r="P46" s="406">
        <f t="shared" si="16"/>
        <v>1.9</v>
      </c>
      <c r="Q46" s="422">
        <f t="shared" si="1"/>
        <v>712.91800000000001</v>
      </c>
      <c r="R46" s="407">
        <v>75.55</v>
      </c>
      <c r="S46" s="437">
        <v>712.92</v>
      </c>
      <c r="T46" s="432">
        <v>75.55</v>
      </c>
    </row>
    <row r="47" spans="1:20" x14ac:dyDescent="0.25">
      <c r="A47" s="402">
        <f t="shared" si="2"/>
        <v>44</v>
      </c>
      <c r="B47" s="403" t="s">
        <v>917</v>
      </c>
      <c r="C47" s="402">
        <v>1984</v>
      </c>
      <c r="D47" s="402" t="s">
        <v>1003</v>
      </c>
      <c r="E47" s="402">
        <v>320</v>
      </c>
      <c r="F47" s="402">
        <v>9</v>
      </c>
      <c r="G47" s="402" t="s">
        <v>1006</v>
      </c>
      <c r="H47" s="402">
        <v>2017</v>
      </c>
      <c r="I47" s="402">
        <v>2</v>
      </c>
      <c r="J47" s="402">
        <v>0.6</v>
      </c>
      <c r="K47" s="402">
        <f t="shared" si="0"/>
        <v>34</v>
      </c>
      <c r="L47" s="405">
        <v>1.5</v>
      </c>
      <c r="M47" s="405">
        <f t="shared" si="17"/>
        <v>0.89999999999999991</v>
      </c>
      <c r="N47" s="405">
        <v>1</v>
      </c>
      <c r="O47" s="405">
        <v>1</v>
      </c>
      <c r="P47" s="406">
        <f t="shared" si="16"/>
        <v>1.9</v>
      </c>
      <c r="Q47" s="422">
        <f t="shared" si="1"/>
        <v>712.91800000000001</v>
      </c>
      <c r="R47" s="407">
        <v>75.55</v>
      </c>
      <c r="S47" s="437">
        <v>712.92</v>
      </c>
      <c r="T47" s="432">
        <v>75.55</v>
      </c>
    </row>
    <row r="48" spans="1:20" x14ac:dyDescent="0.25">
      <c r="A48" s="402">
        <f t="shared" si="2"/>
        <v>45</v>
      </c>
      <c r="B48" s="403" t="s">
        <v>918</v>
      </c>
      <c r="C48" s="402">
        <v>1984</v>
      </c>
      <c r="D48" s="402" t="s">
        <v>1003</v>
      </c>
      <c r="E48" s="402">
        <v>320</v>
      </c>
      <c r="F48" s="402">
        <v>9</v>
      </c>
      <c r="G48" s="402" t="s">
        <v>1007</v>
      </c>
      <c r="H48" s="402"/>
      <c r="I48" s="402"/>
      <c r="J48" s="402"/>
      <c r="K48" s="402">
        <f t="shared" si="0"/>
        <v>34</v>
      </c>
      <c r="L48" s="405">
        <v>1.5</v>
      </c>
      <c r="M48" s="404"/>
      <c r="N48" s="405">
        <v>1</v>
      </c>
      <c r="O48" s="405">
        <v>1.47</v>
      </c>
      <c r="P48" s="406">
        <f t="shared" ref="P48:P49" si="18">1*N48*O48*(1+(F48-9)*0.05+L48)</f>
        <v>3.6749999999999998</v>
      </c>
      <c r="Q48" s="422">
        <f t="shared" si="1"/>
        <v>1378.9335000000001</v>
      </c>
      <c r="R48" s="407"/>
      <c r="S48" s="437">
        <v>1378.93</v>
      </c>
      <c r="T48" s="432"/>
    </row>
    <row r="49" spans="1:20" x14ac:dyDescent="0.25">
      <c r="A49" s="402">
        <f t="shared" si="2"/>
        <v>46</v>
      </c>
      <c r="B49" s="403" t="s">
        <v>918</v>
      </c>
      <c r="C49" s="402">
        <v>1984</v>
      </c>
      <c r="D49" s="402" t="s">
        <v>1003</v>
      </c>
      <c r="E49" s="402">
        <v>320</v>
      </c>
      <c r="F49" s="402">
        <v>9</v>
      </c>
      <c r="G49" s="402" t="s">
        <v>1007</v>
      </c>
      <c r="H49" s="402"/>
      <c r="I49" s="402"/>
      <c r="J49" s="402"/>
      <c r="K49" s="402">
        <f t="shared" si="0"/>
        <v>34</v>
      </c>
      <c r="L49" s="405">
        <v>1.5</v>
      </c>
      <c r="M49" s="404"/>
      <c r="N49" s="405">
        <v>1</v>
      </c>
      <c r="O49" s="405">
        <v>1.47</v>
      </c>
      <c r="P49" s="406">
        <f t="shared" si="18"/>
        <v>3.6749999999999998</v>
      </c>
      <c r="Q49" s="422">
        <f t="shared" si="1"/>
        <v>1378.9335000000001</v>
      </c>
      <c r="R49" s="407"/>
      <c r="S49" s="437">
        <v>1378.93</v>
      </c>
      <c r="T49" s="432"/>
    </row>
    <row r="50" spans="1:20" x14ac:dyDescent="0.25">
      <c r="A50" s="402">
        <f t="shared" si="2"/>
        <v>47</v>
      </c>
      <c r="B50" s="403" t="s">
        <v>919</v>
      </c>
      <c r="C50" s="402">
        <v>1984</v>
      </c>
      <c r="D50" s="402" t="s">
        <v>1003</v>
      </c>
      <c r="E50" s="402">
        <v>320</v>
      </c>
      <c r="F50" s="402">
        <v>9</v>
      </c>
      <c r="G50" s="402" t="s">
        <v>1006</v>
      </c>
      <c r="H50" s="402">
        <v>2016</v>
      </c>
      <c r="I50" s="402">
        <v>1</v>
      </c>
      <c r="J50" s="402">
        <v>0.8</v>
      </c>
      <c r="K50" s="402">
        <f t="shared" si="0"/>
        <v>34</v>
      </c>
      <c r="L50" s="405">
        <v>1.5</v>
      </c>
      <c r="M50" s="405">
        <f>J50*L50</f>
        <v>1.2000000000000002</v>
      </c>
      <c r="N50" s="405">
        <v>1</v>
      </c>
      <c r="O50" s="405">
        <v>1</v>
      </c>
      <c r="P50" s="406">
        <f>1*N50*O50*(1+(F50-9)*0.05+M50)</f>
        <v>2.2000000000000002</v>
      </c>
      <c r="Q50" s="422">
        <f t="shared" si="1"/>
        <v>825.48400000000015</v>
      </c>
      <c r="R50" s="407">
        <v>75.55</v>
      </c>
      <c r="S50" s="437">
        <v>825.48</v>
      </c>
      <c r="T50" s="432">
        <v>75.55</v>
      </c>
    </row>
    <row r="51" spans="1:20" x14ac:dyDescent="0.25">
      <c r="A51" s="402">
        <f t="shared" si="2"/>
        <v>48</v>
      </c>
      <c r="B51" s="403" t="s">
        <v>920</v>
      </c>
      <c r="C51" s="402">
        <v>1985</v>
      </c>
      <c r="D51" s="402" t="s">
        <v>1003</v>
      </c>
      <c r="E51" s="402">
        <v>320</v>
      </c>
      <c r="F51" s="402">
        <v>9</v>
      </c>
      <c r="G51" s="402" t="s">
        <v>1006</v>
      </c>
      <c r="H51" s="402"/>
      <c r="I51" s="402"/>
      <c r="J51" s="402"/>
      <c r="K51" s="402">
        <f t="shared" si="0"/>
        <v>33</v>
      </c>
      <c r="L51" s="405">
        <v>1.5</v>
      </c>
      <c r="M51" s="404"/>
      <c r="N51" s="405">
        <v>1</v>
      </c>
      <c r="O51" s="405">
        <v>1</v>
      </c>
      <c r="P51" s="406">
        <f t="shared" ref="P51:P52" si="19">1*N51*(1+(F51-9)*0.05+L51)</f>
        <v>2.5</v>
      </c>
      <c r="Q51" s="422">
        <f t="shared" si="1"/>
        <v>938.05000000000007</v>
      </c>
      <c r="R51" s="407">
        <v>75.55</v>
      </c>
      <c r="S51" s="437">
        <v>938.05</v>
      </c>
      <c r="T51" s="432">
        <v>75.55</v>
      </c>
    </row>
    <row r="52" spans="1:20" x14ac:dyDescent="0.25">
      <c r="A52" s="402">
        <f t="shared" si="2"/>
        <v>49</v>
      </c>
      <c r="B52" s="403" t="s">
        <v>920</v>
      </c>
      <c r="C52" s="402">
        <v>1985</v>
      </c>
      <c r="D52" s="402" t="s">
        <v>1003</v>
      </c>
      <c r="E52" s="402">
        <v>320</v>
      </c>
      <c r="F52" s="402">
        <v>9</v>
      </c>
      <c r="G52" s="402" t="s">
        <v>1006</v>
      </c>
      <c r="H52" s="402"/>
      <c r="I52" s="402"/>
      <c r="J52" s="402"/>
      <c r="K52" s="402">
        <f t="shared" si="0"/>
        <v>33</v>
      </c>
      <c r="L52" s="405">
        <v>1.5</v>
      </c>
      <c r="M52" s="404"/>
      <c r="N52" s="405">
        <v>1</v>
      </c>
      <c r="O52" s="405">
        <v>1</v>
      </c>
      <c r="P52" s="406">
        <f t="shared" si="19"/>
        <v>2.5</v>
      </c>
      <c r="Q52" s="422">
        <f t="shared" si="1"/>
        <v>938.05000000000007</v>
      </c>
      <c r="R52" s="407">
        <v>75.55</v>
      </c>
      <c r="S52" s="437">
        <v>938.05</v>
      </c>
      <c r="T52" s="432">
        <v>75.55</v>
      </c>
    </row>
    <row r="53" spans="1:20" x14ac:dyDescent="0.25">
      <c r="A53" s="402">
        <f t="shared" si="2"/>
        <v>50</v>
      </c>
      <c r="B53" s="403" t="s">
        <v>920</v>
      </c>
      <c r="C53" s="402">
        <v>1985</v>
      </c>
      <c r="D53" s="402" t="s">
        <v>1003</v>
      </c>
      <c r="E53" s="402">
        <v>320</v>
      </c>
      <c r="F53" s="402">
        <v>9</v>
      </c>
      <c r="G53" s="402" t="s">
        <v>1006</v>
      </c>
      <c r="H53" s="402">
        <v>2013</v>
      </c>
      <c r="I53" s="402">
        <v>1</v>
      </c>
      <c r="J53" s="402">
        <v>0.8</v>
      </c>
      <c r="K53" s="402">
        <f t="shared" si="0"/>
        <v>33</v>
      </c>
      <c r="L53" s="405">
        <v>1.5</v>
      </c>
      <c r="M53" s="405">
        <f t="shared" ref="M53:M54" si="20">J53*L53</f>
        <v>1.2000000000000002</v>
      </c>
      <c r="N53" s="405">
        <v>1</v>
      </c>
      <c r="O53" s="405">
        <v>1</v>
      </c>
      <c r="P53" s="406">
        <f t="shared" ref="P53:P54" si="21">1*N53*O53*(1+(F53-9)*0.05+M53)</f>
        <v>2.2000000000000002</v>
      </c>
      <c r="Q53" s="422">
        <f t="shared" si="1"/>
        <v>825.48400000000015</v>
      </c>
      <c r="R53" s="407">
        <v>75.55</v>
      </c>
      <c r="S53" s="437">
        <v>825.48</v>
      </c>
      <c r="T53" s="432">
        <v>75.55</v>
      </c>
    </row>
    <row r="54" spans="1:20" x14ac:dyDescent="0.25">
      <c r="A54" s="402">
        <f t="shared" si="2"/>
        <v>51</v>
      </c>
      <c r="B54" s="403" t="s">
        <v>920</v>
      </c>
      <c r="C54" s="402">
        <v>1985</v>
      </c>
      <c r="D54" s="402" t="s">
        <v>1003</v>
      </c>
      <c r="E54" s="402">
        <v>320</v>
      </c>
      <c r="F54" s="402">
        <v>8</v>
      </c>
      <c r="G54" s="402" t="s">
        <v>1006</v>
      </c>
      <c r="H54" s="402">
        <v>2016</v>
      </c>
      <c r="I54" s="402">
        <v>1</v>
      </c>
      <c r="J54" s="402">
        <v>0.8</v>
      </c>
      <c r="K54" s="402">
        <f t="shared" si="0"/>
        <v>33</v>
      </c>
      <c r="L54" s="405">
        <v>1.5</v>
      </c>
      <c r="M54" s="405">
        <f t="shared" si="20"/>
        <v>1.2000000000000002</v>
      </c>
      <c r="N54" s="405">
        <v>1</v>
      </c>
      <c r="O54" s="405">
        <v>1</v>
      </c>
      <c r="P54" s="406">
        <f t="shared" si="21"/>
        <v>2.1500000000000004</v>
      </c>
      <c r="Q54" s="422">
        <f t="shared" si="1"/>
        <v>806.72300000000018</v>
      </c>
      <c r="R54" s="407">
        <v>75.55</v>
      </c>
      <c r="S54" s="437">
        <v>806.72</v>
      </c>
      <c r="T54" s="432">
        <v>75.55</v>
      </c>
    </row>
    <row r="55" spans="1:20" x14ac:dyDescent="0.25">
      <c r="A55" s="402">
        <f t="shared" si="2"/>
        <v>52</v>
      </c>
      <c r="B55" s="403" t="s">
        <v>921</v>
      </c>
      <c r="C55" s="402">
        <v>1985</v>
      </c>
      <c r="D55" s="402" t="s">
        <v>1003</v>
      </c>
      <c r="E55" s="402">
        <v>320</v>
      </c>
      <c r="F55" s="402">
        <v>8</v>
      </c>
      <c r="G55" s="402" t="s">
        <v>1006</v>
      </c>
      <c r="H55" s="402"/>
      <c r="I55" s="402"/>
      <c r="J55" s="402"/>
      <c r="K55" s="402">
        <f t="shared" si="0"/>
        <v>33</v>
      </c>
      <c r="L55" s="405">
        <v>1.5</v>
      </c>
      <c r="M55" s="404"/>
      <c r="N55" s="405">
        <v>1</v>
      </c>
      <c r="O55" s="405">
        <v>1</v>
      </c>
      <c r="P55" s="406">
        <f t="shared" ref="P55:P56" si="22">1*N55*(1+(F55-9)*0.05+L55)</f>
        <v>2.4500000000000002</v>
      </c>
      <c r="Q55" s="422">
        <f t="shared" si="1"/>
        <v>919.2890000000001</v>
      </c>
      <c r="R55" s="407">
        <v>75.55</v>
      </c>
      <c r="S55" s="437">
        <v>919.29</v>
      </c>
      <c r="T55" s="432">
        <v>75.55</v>
      </c>
    </row>
    <row r="56" spans="1:20" x14ac:dyDescent="0.25">
      <c r="A56" s="402">
        <f t="shared" si="2"/>
        <v>53</v>
      </c>
      <c r="B56" s="403" t="s">
        <v>921</v>
      </c>
      <c r="C56" s="402">
        <v>1985</v>
      </c>
      <c r="D56" s="402" t="s">
        <v>1003</v>
      </c>
      <c r="E56" s="402">
        <v>320</v>
      </c>
      <c r="F56" s="402">
        <v>8</v>
      </c>
      <c r="G56" s="402" t="s">
        <v>1006</v>
      </c>
      <c r="H56" s="402"/>
      <c r="I56" s="402"/>
      <c r="J56" s="402"/>
      <c r="K56" s="402">
        <f t="shared" si="0"/>
        <v>33</v>
      </c>
      <c r="L56" s="405">
        <v>1.5</v>
      </c>
      <c r="M56" s="404"/>
      <c r="N56" s="405">
        <v>1</v>
      </c>
      <c r="O56" s="405">
        <v>1</v>
      </c>
      <c r="P56" s="406">
        <f t="shared" si="22"/>
        <v>2.4500000000000002</v>
      </c>
      <c r="Q56" s="422">
        <f t="shared" si="1"/>
        <v>919.2890000000001</v>
      </c>
      <c r="R56" s="407">
        <v>75.55</v>
      </c>
      <c r="S56" s="437">
        <v>919.29</v>
      </c>
      <c r="T56" s="432">
        <v>75.55</v>
      </c>
    </row>
    <row r="57" spans="1:20" x14ac:dyDescent="0.25">
      <c r="A57" s="402">
        <f t="shared" si="2"/>
        <v>54</v>
      </c>
      <c r="B57" s="403" t="s">
        <v>922</v>
      </c>
      <c r="C57" s="402">
        <v>1986</v>
      </c>
      <c r="D57" s="402" t="s">
        <v>1003</v>
      </c>
      <c r="E57" s="402">
        <v>320</v>
      </c>
      <c r="F57" s="402">
        <v>9</v>
      </c>
      <c r="G57" s="402" t="s">
        <v>1007</v>
      </c>
      <c r="H57" s="402"/>
      <c r="I57" s="402"/>
      <c r="J57" s="402"/>
      <c r="K57" s="402">
        <f t="shared" si="0"/>
        <v>32</v>
      </c>
      <c r="L57" s="405">
        <v>1.5</v>
      </c>
      <c r="M57" s="404"/>
      <c r="N57" s="405">
        <v>1</v>
      </c>
      <c r="O57" s="405">
        <v>1.47</v>
      </c>
      <c r="P57" s="406">
        <f t="shared" ref="P57:P58" si="23">1*N57*O57*(1+(F57-9)*0.05+L57)</f>
        <v>3.6749999999999998</v>
      </c>
      <c r="Q57" s="422">
        <f t="shared" si="1"/>
        <v>1378.9335000000001</v>
      </c>
      <c r="R57" s="407"/>
      <c r="S57" s="437">
        <v>1378.93</v>
      </c>
      <c r="T57" s="432"/>
    </row>
    <row r="58" spans="1:20" x14ac:dyDescent="0.25">
      <c r="A58" s="402">
        <f t="shared" si="2"/>
        <v>55</v>
      </c>
      <c r="B58" s="403" t="s">
        <v>922</v>
      </c>
      <c r="C58" s="402">
        <v>1986</v>
      </c>
      <c r="D58" s="402" t="s">
        <v>1003</v>
      </c>
      <c r="E58" s="402">
        <v>320</v>
      </c>
      <c r="F58" s="402">
        <v>8</v>
      </c>
      <c r="G58" s="402" t="s">
        <v>1007</v>
      </c>
      <c r="H58" s="402"/>
      <c r="I58" s="402"/>
      <c r="J58" s="402"/>
      <c r="K58" s="402">
        <f t="shared" si="0"/>
        <v>32</v>
      </c>
      <c r="L58" s="405">
        <v>1.5</v>
      </c>
      <c r="M58" s="404"/>
      <c r="N58" s="405">
        <v>1</v>
      </c>
      <c r="O58" s="405">
        <v>1.47</v>
      </c>
      <c r="P58" s="406">
        <f t="shared" si="23"/>
        <v>3.6015000000000001</v>
      </c>
      <c r="Q58" s="422">
        <f t="shared" si="1"/>
        <v>1351.3548300000002</v>
      </c>
      <c r="R58" s="407"/>
      <c r="S58" s="437">
        <v>1351.54</v>
      </c>
      <c r="T58" s="432"/>
    </row>
    <row r="59" spans="1:20" x14ac:dyDescent="0.25">
      <c r="A59" s="402">
        <f t="shared" si="2"/>
        <v>56</v>
      </c>
      <c r="B59" s="403" t="s">
        <v>922</v>
      </c>
      <c r="C59" s="402">
        <v>1986</v>
      </c>
      <c r="D59" s="402" t="s">
        <v>1003</v>
      </c>
      <c r="E59" s="402">
        <v>320</v>
      </c>
      <c r="F59" s="402">
        <v>8</v>
      </c>
      <c r="G59" s="402" t="s">
        <v>1006</v>
      </c>
      <c r="H59" s="402">
        <v>2016</v>
      </c>
      <c r="I59" s="402">
        <v>1</v>
      </c>
      <c r="J59" s="402">
        <v>0.8</v>
      </c>
      <c r="K59" s="402">
        <f t="shared" si="0"/>
        <v>32</v>
      </c>
      <c r="L59" s="405">
        <v>1.5</v>
      </c>
      <c r="M59" s="405">
        <f t="shared" ref="M59:M60" si="24">J59*L59</f>
        <v>1.2000000000000002</v>
      </c>
      <c r="N59" s="405">
        <v>1</v>
      </c>
      <c r="O59" s="405">
        <v>1</v>
      </c>
      <c r="P59" s="406">
        <f t="shared" ref="P59:P65" si="25">1*N59*O59*(1+(F59-9)*0.05+M59)</f>
        <v>2.1500000000000004</v>
      </c>
      <c r="Q59" s="422">
        <f t="shared" si="1"/>
        <v>806.72300000000018</v>
      </c>
      <c r="R59" s="407">
        <v>75.55</v>
      </c>
      <c r="S59" s="437">
        <v>806.72</v>
      </c>
      <c r="T59" s="432">
        <v>75.55</v>
      </c>
    </row>
    <row r="60" spans="1:20" x14ac:dyDescent="0.25">
      <c r="A60" s="402">
        <f t="shared" si="2"/>
        <v>57</v>
      </c>
      <c r="B60" s="403" t="s">
        <v>922</v>
      </c>
      <c r="C60" s="402">
        <v>1986</v>
      </c>
      <c r="D60" s="402" t="s">
        <v>1003</v>
      </c>
      <c r="E60" s="402">
        <v>320</v>
      </c>
      <c r="F60" s="402">
        <v>8</v>
      </c>
      <c r="G60" s="402" t="s">
        <v>1006</v>
      </c>
      <c r="H60" s="402">
        <v>2016</v>
      </c>
      <c r="I60" s="402">
        <v>1</v>
      </c>
      <c r="J60" s="402">
        <v>0.8</v>
      </c>
      <c r="K60" s="402">
        <f t="shared" si="0"/>
        <v>32</v>
      </c>
      <c r="L60" s="405">
        <v>1.5</v>
      </c>
      <c r="M60" s="405">
        <f t="shared" si="24"/>
        <v>1.2000000000000002</v>
      </c>
      <c r="N60" s="405">
        <v>1</v>
      </c>
      <c r="O60" s="405">
        <v>1</v>
      </c>
      <c r="P60" s="406">
        <f t="shared" si="25"/>
        <v>2.1500000000000004</v>
      </c>
      <c r="Q60" s="422">
        <f t="shared" si="1"/>
        <v>806.72300000000018</v>
      </c>
      <c r="R60" s="407">
        <v>75.55</v>
      </c>
      <c r="S60" s="437">
        <v>806.72</v>
      </c>
      <c r="T60" s="432">
        <v>75.55</v>
      </c>
    </row>
    <row r="61" spans="1:20" x14ac:dyDescent="0.25">
      <c r="A61" s="402">
        <f t="shared" si="2"/>
        <v>58</v>
      </c>
      <c r="B61" s="403" t="s">
        <v>923</v>
      </c>
      <c r="C61" s="402">
        <v>1986</v>
      </c>
      <c r="D61" s="402" t="s">
        <v>1003</v>
      </c>
      <c r="E61" s="402">
        <v>320</v>
      </c>
      <c r="F61" s="402">
        <v>8</v>
      </c>
      <c r="G61" s="402" t="s">
        <v>1006</v>
      </c>
      <c r="H61" s="402">
        <v>2017</v>
      </c>
      <c r="I61" s="402">
        <v>2</v>
      </c>
      <c r="J61" s="402">
        <v>0.6</v>
      </c>
      <c r="K61" s="402">
        <f t="shared" si="0"/>
        <v>32</v>
      </c>
      <c r="L61" s="405">
        <v>1.5</v>
      </c>
      <c r="M61" s="405">
        <f t="shared" ref="M61:M65" si="26">J61*L61</f>
        <v>0.89999999999999991</v>
      </c>
      <c r="N61" s="405">
        <v>1</v>
      </c>
      <c r="O61" s="405">
        <v>1</v>
      </c>
      <c r="P61" s="406">
        <f t="shared" si="25"/>
        <v>1.8499999999999999</v>
      </c>
      <c r="Q61" s="422">
        <f t="shared" si="1"/>
        <v>694.15700000000004</v>
      </c>
      <c r="R61" s="407">
        <v>75.55</v>
      </c>
      <c r="S61" s="437">
        <v>694.16</v>
      </c>
      <c r="T61" s="432">
        <v>75.55</v>
      </c>
    </row>
    <row r="62" spans="1:20" x14ac:dyDescent="0.25">
      <c r="A62" s="402">
        <f t="shared" si="2"/>
        <v>59</v>
      </c>
      <c r="B62" s="403" t="s">
        <v>923</v>
      </c>
      <c r="C62" s="402">
        <v>1986</v>
      </c>
      <c r="D62" s="402" t="s">
        <v>1003</v>
      </c>
      <c r="E62" s="402">
        <v>320</v>
      </c>
      <c r="F62" s="402">
        <v>8</v>
      </c>
      <c r="G62" s="402" t="s">
        <v>1006</v>
      </c>
      <c r="H62" s="402">
        <v>2017</v>
      </c>
      <c r="I62" s="402">
        <v>2</v>
      </c>
      <c r="J62" s="402">
        <v>0.6</v>
      </c>
      <c r="K62" s="402">
        <f t="shared" si="0"/>
        <v>32</v>
      </c>
      <c r="L62" s="405">
        <v>1.5</v>
      </c>
      <c r="M62" s="405">
        <f t="shared" si="26"/>
        <v>0.89999999999999991</v>
      </c>
      <c r="N62" s="405">
        <v>1</v>
      </c>
      <c r="O62" s="405">
        <v>1</v>
      </c>
      <c r="P62" s="406">
        <f t="shared" si="25"/>
        <v>1.8499999999999999</v>
      </c>
      <c r="Q62" s="422">
        <f t="shared" si="1"/>
        <v>694.15700000000004</v>
      </c>
      <c r="R62" s="407">
        <v>75.55</v>
      </c>
      <c r="S62" s="437">
        <v>694.16</v>
      </c>
      <c r="T62" s="432">
        <v>75.55</v>
      </c>
    </row>
    <row r="63" spans="1:20" x14ac:dyDescent="0.25">
      <c r="A63" s="402">
        <f t="shared" si="2"/>
        <v>60</v>
      </c>
      <c r="B63" s="403" t="s">
        <v>923</v>
      </c>
      <c r="C63" s="402">
        <v>1986</v>
      </c>
      <c r="D63" s="402" t="s">
        <v>1003</v>
      </c>
      <c r="E63" s="402">
        <v>320</v>
      </c>
      <c r="F63" s="402">
        <v>8</v>
      </c>
      <c r="G63" s="402" t="s">
        <v>1006</v>
      </c>
      <c r="H63" s="402">
        <v>2017</v>
      </c>
      <c r="I63" s="402">
        <v>2</v>
      </c>
      <c r="J63" s="402">
        <v>0.6</v>
      </c>
      <c r="K63" s="402">
        <f t="shared" si="0"/>
        <v>32</v>
      </c>
      <c r="L63" s="405">
        <v>1.5</v>
      </c>
      <c r="M63" s="405">
        <f t="shared" si="26"/>
        <v>0.89999999999999991</v>
      </c>
      <c r="N63" s="405">
        <v>1</v>
      </c>
      <c r="O63" s="405">
        <v>1</v>
      </c>
      <c r="P63" s="406">
        <f t="shared" si="25"/>
        <v>1.8499999999999999</v>
      </c>
      <c r="Q63" s="422">
        <f t="shared" si="1"/>
        <v>694.15700000000004</v>
      </c>
      <c r="R63" s="407">
        <v>75.55</v>
      </c>
      <c r="S63" s="437">
        <v>694.16</v>
      </c>
      <c r="T63" s="432">
        <v>75.55</v>
      </c>
    </row>
    <row r="64" spans="1:20" x14ac:dyDescent="0.25">
      <c r="A64" s="402">
        <f t="shared" si="2"/>
        <v>61</v>
      </c>
      <c r="B64" s="403" t="s">
        <v>923</v>
      </c>
      <c r="C64" s="402">
        <v>1986</v>
      </c>
      <c r="D64" s="402" t="s">
        <v>1003</v>
      </c>
      <c r="E64" s="402">
        <v>320</v>
      </c>
      <c r="F64" s="402">
        <v>8</v>
      </c>
      <c r="G64" s="402" t="s">
        <v>1006</v>
      </c>
      <c r="H64" s="402">
        <v>2015</v>
      </c>
      <c r="I64" s="402">
        <v>1</v>
      </c>
      <c r="J64" s="402">
        <v>0.8</v>
      </c>
      <c r="K64" s="402">
        <f t="shared" si="0"/>
        <v>32</v>
      </c>
      <c r="L64" s="405">
        <v>1.5</v>
      </c>
      <c r="M64" s="405">
        <f t="shared" si="26"/>
        <v>1.2000000000000002</v>
      </c>
      <c r="N64" s="405">
        <v>1</v>
      </c>
      <c r="O64" s="405">
        <v>1</v>
      </c>
      <c r="P64" s="406">
        <f t="shared" si="25"/>
        <v>2.1500000000000004</v>
      </c>
      <c r="Q64" s="422">
        <f t="shared" si="1"/>
        <v>806.72300000000018</v>
      </c>
      <c r="R64" s="407">
        <v>75.55</v>
      </c>
      <c r="S64" s="437">
        <v>806.72</v>
      </c>
      <c r="T64" s="432">
        <v>75.55</v>
      </c>
    </row>
    <row r="65" spans="1:20" x14ac:dyDescent="0.25">
      <c r="A65" s="402">
        <f t="shared" si="2"/>
        <v>62</v>
      </c>
      <c r="B65" s="403" t="s">
        <v>924</v>
      </c>
      <c r="C65" s="402">
        <v>1986</v>
      </c>
      <c r="D65" s="402" t="s">
        <v>1003</v>
      </c>
      <c r="E65" s="402">
        <v>320</v>
      </c>
      <c r="F65" s="402">
        <v>8</v>
      </c>
      <c r="G65" s="402" t="s">
        <v>1006</v>
      </c>
      <c r="H65" s="402">
        <v>2016</v>
      </c>
      <c r="I65" s="402">
        <v>1</v>
      </c>
      <c r="J65" s="402">
        <v>0.8</v>
      </c>
      <c r="K65" s="402">
        <f t="shared" si="0"/>
        <v>32</v>
      </c>
      <c r="L65" s="405">
        <v>1.5</v>
      </c>
      <c r="M65" s="405">
        <f t="shared" si="26"/>
        <v>1.2000000000000002</v>
      </c>
      <c r="N65" s="405">
        <v>1</v>
      </c>
      <c r="O65" s="405">
        <v>1</v>
      </c>
      <c r="P65" s="406">
        <f t="shared" si="25"/>
        <v>2.1500000000000004</v>
      </c>
      <c r="Q65" s="422">
        <f t="shared" si="1"/>
        <v>806.72300000000018</v>
      </c>
      <c r="R65" s="407">
        <v>75.55</v>
      </c>
      <c r="S65" s="437">
        <v>806.72</v>
      </c>
      <c r="T65" s="432">
        <v>75.55</v>
      </c>
    </row>
    <row r="66" spans="1:20" x14ac:dyDescent="0.25">
      <c r="A66" s="402">
        <f t="shared" si="2"/>
        <v>63</v>
      </c>
      <c r="B66" s="403" t="s">
        <v>924</v>
      </c>
      <c r="C66" s="402">
        <v>1986</v>
      </c>
      <c r="D66" s="402" t="s">
        <v>1003</v>
      </c>
      <c r="E66" s="402">
        <v>320</v>
      </c>
      <c r="F66" s="402">
        <v>9</v>
      </c>
      <c r="G66" s="402" t="s">
        <v>1007</v>
      </c>
      <c r="H66" s="402"/>
      <c r="I66" s="402"/>
      <c r="J66" s="402"/>
      <c r="K66" s="402">
        <f t="shared" si="0"/>
        <v>32</v>
      </c>
      <c r="L66" s="405">
        <v>1.5</v>
      </c>
      <c r="M66" s="404"/>
      <c r="N66" s="405">
        <v>1</v>
      </c>
      <c r="O66" s="405">
        <v>1.47</v>
      </c>
      <c r="P66" s="406">
        <f t="shared" ref="P66:P67" si="27">1*N66*O66*(1+(F66-9)*0.05+L66)</f>
        <v>3.6749999999999998</v>
      </c>
      <c r="Q66" s="422">
        <f t="shared" si="1"/>
        <v>1378.9335000000001</v>
      </c>
      <c r="R66" s="407"/>
      <c r="S66" s="437">
        <v>1378.93</v>
      </c>
      <c r="T66" s="432"/>
    </row>
    <row r="67" spans="1:20" x14ac:dyDescent="0.25">
      <c r="A67" s="402">
        <f t="shared" si="2"/>
        <v>64</v>
      </c>
      <c r="B67" s="403" t="s">
        <v>924</v>
      </c>
      <c r="C67" s="402">
        <v>1986</v>
      </c>
      <c r="D67" s="402" t="s">
        <v>1003</v>
      </c>
      <c r="E67" s="402">
        <v>320</v>
      </c>
      <c r="F67" s="402">
        <v>9</v>
      </c>
      <c r="G67" s="402" t="s">
        <v>1007</v>
      </c>
      <c r="H67" s="402"/>
      <c r="I67" s="402"/>
      <c r="J67" s="402"/>
      <c r="K67" s="402">
        <f t="shared" si="0"/>
        <v>32</v>
      </c>
      <c r="L67" s="405">
        <v>1.5</v>
      </c>
      <c r="M67" s="404"/>
      <c r="N67" s="405">
        <v>1</v>
      </c>
      <c r="O67" s="405">
        <v>1.47</v>
      </c>
      <c r="P67" s="406">
        <f t="shared" si="27"/>
        <v>3.6749999999999998</v>
      </c>
      <c r="Q67" s="422">
        <f t="shared" si="1"/>
        <v>1378.9335000000001</v>
      </c>
      <c r="R67" s="407"/>
      <c r="S67" s="437">
        <v>1378.93</v>
      </c>
      <c r="T67" s="432"/>
    </row>
    <row r="68" spans="1:20" x14ac:dyDescent="0.25">
      <c r="A68" s="402">
        <f t="shared" si="2"/>
        <v>65</v>
      </c>
      <c r="B68" s="403" t="s">
        <v>924</v>
      </c>
      <c r="C68" s="402">
        <v>1986</v>
      </c>
      <c r="D68" s="402" t="s">
        <v>1003</v>
      </c>
      <c r="E68" s="402">
        <v>320</v>
      </c>
      <c r="F68" s="402">
        <v>9</v>
      </c>
      <c r="G68" s="402" t="s">
        <v>1006</v>
      </c>
      <c r="H68" s="402">
        <v>2017</v>
      </c>
      <c r="I68" s="402">
        <v>1</v>
      </c>
      <c r="J68" s="402">
        <v>0.8</v>
      </c>
      <c r="K68" s="402">
        <f t="shared" si="0"/>
        <v>32</v>
      </c>
      <c r="L68" s="405">
        <v>1.5</v>
      </c>
      <c r="M68" s="405">
        <f>J68*L68</f>
        <v>1.2000000000000002</v>
      </c>
      <c r="N68" s="405">
        <v>1</v>
      </c>
      <c r="O68" s="405">
        <v>1</v>
      </c>
      <c r="P68" s="406">
        <f t="shared" ref="P68:P69" si="28">1*N68*O68*(1+(F68-9)*0.05+M68)</f>
        <v>2.2000000000000002</v>
      </c>
      <c r="Q68" s="422">
        <f t="shared" si="1"/>
        <v>825.48400000000015</v>
      </c>
      <c r="R68" s="407">
        <v>75.55</v>
      </c>
      <c r="S68" s="437">
        <v>825.48</v>
      </c>
      <c r="T68" s="432">
        <v>75.55</v>
      </c>
    </row>
    <row r="69" spans="1:20" x14ac:dyDescent="0.25">
      <c r="A69" s="402">
        <f t="shared" si="2"/>
        <v>66</v>
      </c>
      <c r="B69" s="403" t="s">
        <v>925</v>
      </c>
      <c r="C69" s="402">
        <v>1987</v>
      </c>
      <c r="D69" s="402" t="s">
        <v>1003</v>
      </c>
      <c r="E69" s="402">
        <v>320</v>
      </c>
      <c r="F69" s="402">
        <v>8</v>
      </c>
      <c r="G69" s="402" t="s">
        <v>1006</v>
      </c>
      <c r="H69" s="402">
        <v>2017</v>
      </c>
      <c r="I69" s="402">
        <v>2</v>
      </c>
      <c r="J69" s="402">
        <v>0.6</v>
      </c>
      <c r="K69" s="402">
        <f t="shared" ref="K69:K132" si="29">2018-C69</f>
        <v>31</v>
      </c>
      <c r="L69" s="405">
        <v>1.5</v>
      </c>
      <c r="M69" s="405">
        <f>J69*L69</f>
        <v>0.89999999999999991</v>
      </c>
      <c r="N69" s="405">
        <v>1</v>
      </c>
      <c r="O69" s="405">
        <v>1</v>
      </c>
      <c r="P69" s="406">
        <f t="shared" si="28"/>
        <v>1.8499999999999999</v>
      </c>
      <c r="Q69" s="422">
        <f t="shared" ref="Q69:Q132" si="30">P69*$Q$1</f>
        <v>694.15700000000004</v>
      </c>
      <c r="R69" s="407">
        <v>75.55</v>
      </c>
      <c r="S69" s="437">
        <v>694.16</v>
      </c>
      <c r="T69" s="432">
        <v>75.55</v>
      </c>
    </row>
    <row r="70" spans="1:20" x14ac:dyDescent="0.25">
      <c r="A70" s="402">
        <f t="shared" ref="A70:A133" si="31">A69+1</f>
        <v>67</v>
      </c>
      <c r="B70" s="403" t="s">
        <v>925</v>
      </c>
      <c r="C70" s="402">
        <v>1987</v>
      </c>
      <c r="D70" s="402" t="s">
        <v>1003</v>
      </c>
      <c r="E70" s="402">
        <v>320</v>
      </c>
      <c r="F70" s="402">
        <v>8</v>
      </c>
      <c r="G70" s="402" t="s">
        <v>1007</v>
      </c>
      <c r="H70" s="402"/>
      <c r="I70" s="402"/>
      <c r="J70" s="402"/>
      <c r="K70" s="402">
        <f t="shared" si="29"/>
        <v>31</v>
      </c>
      <c r="L70" s="405">
        <v>1.5</v>
      </c>
      <c r="M70" s="404"/>
      <c r="N70" s="405">
        <v>1</v>
      </c>
      <c r="O70" s="405">
        <v>1.47</v>
      </c>
      <c r="P70" s="406">
        <f t="shared" ref="P70:P72" si="32">1*N70*O70*(1+(F70-9)*0.05+L70)</f>
        <v>3.6015000000000001</v>
      </c>
      <c r="Q70" s="422">
        <f t="shared" si="30"/>
        <v>1351.3548300000002</v>
      </c>
      <c r="R70" s="407"/>
      <c r="S70" s="437">
        <v>1351.54</v>
      </c>
      <c r="T70" s="432"/>
    </row>
    <row r="71" spans="1:20" x14ac:dyDescent="0.25">
      <c r="A71" s="402">
        <f t="shared" si="31"/>
        <v>68</v>
      </c>
      <c r="B71" s="403" t="s">
        <v>925</v>
      </c>
      <c r="C71" s="402">
        <v>1987</v>
      </c>
      <c r="D71" s="402" t="s">
        <v>1003</v>
      </c>
      <c r="E71" s="402">
        <v>320</v>
      </c>
      <c r="F71" s="402">
        <v>8</v>
      </c>
      <c r="G71" s="402" t="s">
        <v>1007</v>
      </c>
      <c r="H71" s="402"/>
      <c r="I71" s="402"/>
      <c r="J71" s="402"/>
      <c r="K71" s="402">
        <f t="shared" si="29"/>
        <v>31</v>
      </c>
      <c r="L71" s="405">
        <v>1.5</v>
      </c>
      <c r="M71" s="404"/>
      <c r="N71" s="405">
        <v>1</v>
      </c>
      <c r="O71" s="405">
        <v>1.47</v>
      </c>
      <c r="P71" s="406">
        <f t="shared" si="32"/>
        <v>3.6015000000000001</v>
      </c>
      <c r="Q71" s="422">
        <f t="shared" si="30"/>
        <v>1351.3548300000002</v>
      </c>
      <c r="R71" s="407"/>
      <c r="S71" s="437">
        <v>1351.54</v>
      </c>
      <c r="T71" s="432"/>
    </row>
    <row r="72" spans="1:20" x14ac:dyDescent="0.25">
      <c r="A72" s="402">
        <f t="shared" si="31"/>
        <v>69</v>
      </c>
      <c r="B72" s="403" t="s">
        <v>926</v>
      </c>
      <c r="C72" s="402">
        <v>1987</v>
      </c>
      <c r="D72" s="402" t="s">
        <v>1003</v>
      </c>
      <c r="E72" s="402">
        <v>320</v>
      </c>
      <c r="F72" s="402">
        <v>8</v>
      </c>
      <c r="G72" s="402" t="s">
        <v>1007</v>
      </c>
      <c r="H72" s="402"/>
      <c r="I72" s="402"/>
      <c r="J72" s="402"/>
      <c r="K72" s="402">
        <f t="shared" si="29"/>
        <v>31</v>
      </c>
      <c r="L72" s="405">
        <v>1.5</v>
      </c>
      <c r="M72" s="404"/>
      <c r="N72" s="405">
        <v>1</v>
      </c>
      <c r="O72" s="405">
        <v>1.47</v>
      </c>
      <c r="P72" s="406">
        <f t="shared" si="32"/>
        <v>3.6015000000000001</v>
      </c>
      <c r="Q72" s="422">
        <f t="shared" si="30"/>
        <v>1351.3548300000002</v>
      </c>
      <c r="R72" s="407"/>
      <c r="S72" s="437">
        <v>1351.54</v>
      </c>
      <c r="T72" s="432"/>
    </row>
    <row r="73" spans="1:20" x14ac:dyDescent="0.25">
      <c r="A73" s="402">
        <f t="shared" si="31"/>
        <v>70</v>
      </c>
      <c r="B73" s="403" t="s">
        <v>926</v>
      </c>
      <c r="C73" s="402">
        <v>1987</v>
      </c>
      <c r="D73" s="402" t="s">
        <v>1003</v>
      </c>
      <c r="E73" s="402">
        <v>320</v>
      </c>
      <c r="F73" s="402">
        <v>9</v>
      </c>
      <c r="G73" s="402" t="s">
        <v>1006</v>
      </c>
      <c r="H73" s="402">
        <v>2016</v>
      </c>
      <c r="I73" s="402">
        <v>1</v>
      </c>
      <c r="J73" s="402">
        <v>0.8</v>
      </c>
      <c r="K73" s="402">
        <f t="shared" si="29"/>
        <v>31</v>
      </c>
      <c r="L73" s="405">
        <v>1.5</v>
      </c>
      <c r="M73" s="405">
        <f>J73*L73</f>
        <v>1.2000000000000002</v>
      </c>
      <c r="N73" s="405">
        <v>1</v>
      </c>
      <c r="O73" s="405">
        <v>1</v>
      </c>
      <c r="P73" s="406">
        <f>1*N73*O73*(1+(F73-9)*0.05+M73)</f>
        <v>2.2000000000000002</v>
      </c>
      <c r="Q73" s="422">
        <f t="shared" si="30"/>
        <v>825.48400000000015</v>
      </c>
      <c r="R73" s="407">
        <v>75.55</v>
      </c>
      <c r="S73" s="437">
        <v>825.48</v>
      </c>
      <c r="T73" s="432">
        <v>75.55</v>
      </c>
    </row>
    <row r="74" spans="1:20" x14ac:dyDescent="0.25">
      <c r="A74" s="402">
        <f t="shared" si="31"/>
        <v>71</v>
      </c>
      <c r="B74" s="403" t="s">
        <v>926</v>
      </c>
      <c r="C74" s="402">
        <v>1987</v>
      </c>
      <c r="D74" s="402" t="s">
        <v>1003</v>
      </c>
      <c r="E74" s="402">
        <v>320</v>
      </c>
      <c r="F74" s="402">
        <v>9</v>
      </c>
      <c r="G74" s="402" t="s">
        <v>1007</v>
      </c>
      <c r="H74" s="402"/>
      <c r="I74" s="402"/>
      <c r="J74" s="402"/>
      <c r="K74" s="402">
        <f t="shared" si="29"/>
        <v>31</v>
      </c>
      <c r="L74" s="405">
        <v>1.5</v>
      </c>
      <c r="M74" s="404"/>
      <c r="N74" s="405">
        <v>1</v>
      </c>
      <c r="O74" s="405">
        <v>1.47</v>
      </c>
      <c r="P74" s="406">
        <f t="shared" ref="P74:P75" si="33">1*N74*O74*(1+(F74-9)*0.05+L74)</f>
        <v>3.6749999999999998</v>
      </c>
      <c r="Q74" s="422">
        <f t="shared" si="30"/>
        <v>1378.9335000000001</v>
      </c>
      <c r="R74" s="407"/>
      <c r="S74" s="437">
        <v>1378.93</v>
      </c>
      <c r="T74" s="432"/>
    </row>
    <row r="75" spans="1:20" x14ac:dyDescent="0.25">
      <c r="A75" s="402">
        <f t="shared" si="31"/>
        <v>72</v>
      </c>
      <c r="B75" s="403" t="s">
        <v>927</v>
      </c>
      <c r="C75" s="402">
        <v>1987</v>
      </c>
      <c r="D75" s="402" t="s">
        <v>1003</v>
      </c>
      <c r="E75" s="402">
        <v>320</v>
      </c>
      <c r="F75" s="402">
        <v>9</v>
      </c>
      <c r="G75" s="402" t="s">
        <v>1006</v>
      </c>
      <c r="H75" s="402"/>
      <c r="I75" s="402"/>
      <c r="J75" s="402"/>
      <c r="K75" s="402">
        <f t="shared" si="29"/>
        <v>31</v>
      </c>
      <c r="L75" s="405">
        <v>1.5</v>
      </c>
      <c r="M75" s="404"/>
      <c r="N75" s="405">
        <v>1</v>
      </c>
      <c r="O75" s="405">
        <v>1</v>
      </c>
      <c r="P75" s="406">
        <f t="shared" si="33"/>
        <v>2.5</v>
      </c>
      <c r="Q75" s="422">
        <f t="shared" si="30"/>
        <v>938.05000000000007</v>
      </c>
      <c r="R75" s="407">
        <v>75.55</v>
      </c>
      <c r="S75" s="437">
        <v>938.05</v>
      </c>
      <c r="T75" s="432">
        <v>75.55</v>
      </c>
    </row>
    <row r="76" spans="1:20" x14ac:dyDescent="0.25">
      <c r="A76" s="402">
        <f t="shared" si="31"/>
        <v>73</v>
      </c>
      <c r="B76" s="403" t="s">
        <v>927</v>
      </c>
      <c r="C76" s="402">
        <v>1987</v>
      </c>
      <c r="D76" s="402" t="s">
        <v>1003</v>
      </c>
      <c r="E76" s="402">
        <v>320</v>
      </c>
      <c r="F76" s="402">
        <v>9</v>
      </c>
      <c r="G76" s="402" t="s">
        <v>1006</v>
      </c>
      <c r="H76" s="402">
        <v>2017</v>
      </c>
      <c r="I76" s="402">
        <v>2</v>
      </c>
      <c r="J76" s="402">
        <v>0.6</v>
      </c>
      <c r="K76" s="402">
        <f t="shared" si="29"/>
        <v>31</v>
      </c>
      <c r="L76" s="405">
        <v>1.5</v>
      </c>
      <c r="M76" s="405">
        <f>J76*L76</f>
        <v>0.89999999999999991</v>
      </c>
      <c r="N76" s="405">
        <v>1</v>
      </c>
      <c r="O76" s="405">
        <v>1</v>
      </c>
      <c r="P76" s="406">
        <f>1*N76*O76*(1+(F76-9)*0.05+M76)</f>
        <v>1.9</v>
      </c>
      <c r="Q76" s="422">
        <f t="shared" si="30"/>
        <v>712.91800000000001</v>
      </c>
      <c r="R76" s="407">
        <v>75.55</v>
      </c>
      <c r="S76" s="437">
        <v>712.92</v>
      </c>
      <c r="T76" s="432">
        <v>75.55</v>
      </c>
    </row>
    <row r="77" spans="1:20" x14ac:dyDescent="0.25">
      <c r="A77" s="402">
        <f t="shared" si="31"/>
        <v>74</v>
      </c>
      <c r="B77" s="403" t="s">
        <v>927</v>
      </c>
      <c r="C77" s="402">
        <v>1987</v>
      </c>
      <c r="D77" s="402" t="s">
        <v>1003</v>
      </c>
      <c r="E77" s="402">
        <v>320</v>
      </c>
      <c r="F77" s="402">
        <v>8</v>
      </c>
      <c r="G77" s="402" t="s">
        <v>1006</v>
      </c>
      <c r="H77" s="402"/>
      <c r="I77" s="402"/>
      <c r="J77" s="402"/>
      <c r="K77" s="402">
        <f t="shared" si="29"/>
        <v>31</v>
      </c>
      <c r="L77" s="405">
        <v>1.5</v>
      </c>
      <c r="M77" s="404"/>
      <c r="N77" s="405">
        <v>1</v>
      </c>
      <c r="O77" s="405">
        <v>1</v>
      </c>
      <c r="P77" s="406">
        <f t="shared" ref="P77:P84" si="34">1*N77*O77*(1+(F77-9)*0.05+L77)</f>
        <v>2.4500000000000002</v>
      </c>
      <c r="Q77" s="422">
        <f t="shared" si="30"/>
        <v>919.2890000000001</v>
      </c>
      <c r="R77" s="407">
        <v>75.55</v>
      </c>
      <c r="S77" s="437">
        <v>919.29</v>
      </c>
      <c r="T77" s="432">
        <v>75.55</v>
      </c>
    </row>
    <row r="78" spans="1:20" x14ac:dyDescent="0.25">
      <c r="A78" s="402">
        <f t="shared" si="31"/>
        <v>75</v>
      </c>
      <c r="B78" s="403" t="s">
        <v>928</v>
      </c>
      <c r="C78" s="402">
        <v>1987</v>
      </c>
      <c r="D78" s="402" t="s">
        <v>1003</v>
      </c>
      <c r="E78" s="402">
        <v>320</v>
      </c>
      <c r="F78" s="402">
        <v>8</v>
      </c>
      <c r="G78" s="402" t="s">
        <v>1007</v>
      </c>
      <c r="H78" s="402"/>
      <c r="I78" s="402"/>
      <c r="J78" s="402"/>
      <c r="K78" s="402">
        <f t="shared" si="29"/>
        <v>31</v>
      </c>
      <c r="L78" s="405">
        <v>1.5</v>
      </c>
      <c r="M78" s="404"/>
      <c r="N78" s="405">
        <v>1</v>
      </c>
      <c r="O78" s="405">
        <v>1.47</v>
      </c>
      <c r="P78" s="406">
        <f t="shared" si="34"/>
        <v>3.6015000000000001</v>
      </c>
      <c r="Q78" s="422">
        <f t="shared" si="30"/>
        <v>1351.3548300000002</v>
      </c>
      <c r="R78" s="407"/>
      <c r="S78" s="437">
        <v>1351.54</v>
      </c>
      <c r="T78" s="432"/>
    </row>
    <row r="79" spans="1:20" x14ac:dyDescent="0.25">
      <c r="A79" s="402">
        <f t="shared" si="31"/>
        <v>76</v>
      </c>
      <c r="B79" s="403" t="s">
        <v>928</v>
      </c>
      <c r="C79" s="402">
        <v>1987</v>
      </c>
      <c r="D79" s="402" t="s">
        <v>1003</v>
      </c>
      <c r="E79" s="402">
        <v>320</v>
      </c>
      <c r="F79" s="402">
        <v>8</v>
      </c>
      <c r="G79" s="402" t="s">
        <v>1007</v>
      </c>
      <c r="H79" s="402"/>
      <c r="I79" s="402"/>
      <c r="J79" s="402"/>
      <c r="K79" s="402">
        <f t="shared" si="29"/>
        <v>31</v>
      </c>
      <c r="L79" s="405">
        <v>1.5</v>
      </c>
      <c r="M79" s="404"/>
      <c r="N79" s="405">
        <v>1</v>
      </c>
      <c r="O79" s="405">
        <v>1.47</v>
      </c>
      <c r="P79" s="406">
        <f t="shared" si="34"/>
        <v>3.6015000000000001</v>
      </c>
      <c r="Q79" s="422">
        <f t="shared" si="30"/>
        <v>1351.3548300000002</v>
      </c>
      <c r="R79" s="407"/>
      <c r="S79" s="437">
        <v>1351.54</v>
      </c>
      <c r="T79" s="432"/>
    </row>
    <row r="80" spans="1:20" x14ac:dyDescent="0.25">
      <c r="A80" s="402">
        <f t="shared" si="31"/>
        <v>77</v>
      </c>
      <c r="B80" s="403" t="s">
        <v>928</v>
      </c>
      <c r="C80" s="402">
        <v>1987</v>
      </c>
      <c r="D80" s="402" t="s">
        <v>1003</v>
      </c>
      <c r="E80" s="402">
        <v>320</v>
      </c>
      <c r="F80" s="402">
        <v>8</v>
      </c>
      <c r="G80" s="402" t="s">
        <v>1007</v>
      </c>
      <c r="H80" s="402"/>
      <c r="I80" s="402"/>
      <c r="J80" s="402"/>
      <c r="K80" s="402">
        <f t="shared" si="29"/>
        <v>31</v>
      </c>
      <c r="L80" s="405">
        <v>1.5</v>
      </c>
      <c r="M80" s="404"/>
      <c r="N80" s="405">
        <v>1</v>
      </c>
      <c r="O80" s="405">
        <v>1.47</v>
      </c>
      <c r="P80" s="406">
        <f t="shared" si="34"/>
        <v>3.6015000000000001</v>
      </c>
      <c r="Q80" s="422">
        <f t="shared" si="30"/>
        <v>1351.3548300000002</v>
      </c>
      <c r="R80" s="407"/>
      <c r="S80" s="437">
        <v>1351.54</v>
      </c>
      <c r="T80" s="432"/>
    </row>
    <row r="81" spans="1:20" x14ac:dyDescent="0.25">
      <c r="A81" s="402">
        <f t="shared" si="31"/>
        <v>78</v>
      </c>
      <c r="B81" s="403" t="s">
        <v>929</v>
      </c>
      <c r="C81" s="402">
        <v>1989</v>
      </c>
      <c r="D81" s="402" t="s">
        <v>1003</v>
      </c>
      <c r="E81" s="402">
        <v>320</v>
      </c>
      <c r="F81" s="402">
        <v>8</v>
      </c>
      <c r="G81" s="402" t="s">
        <v>1007</v>
      </c>
      <c r="H81" s="402"/>
      <c r="I81" s="402"/>
      <c r="J81" s="402"/>
      <c r="K81" s="402">
        <f t="shared" si="29"/>
        <v>29</v>
      </c>
      <c r="L81" s="405">
        <v>0.8</v>
      </c>
      <c r="M81" s="404"/>
      <c r="N81" s="405">
        <v>1</v>
      </c>
      <c r="O81" s="405">
        <v>1.47</v>
      </c>
      <c r="P81" s="406">
        <f t="shared" si="34"/>
        <v>2.5724999999999998</v>
      </c>
      <c r="Q81" s="422">
        <f t="shared" si="30"/>
        <v>965.25345000000004</v>
      </c>
      <c r="R81" s="407"/>
      <c r="S81" s="437">
        <v>965.44</v>
      </c>
      <c r="T81" s="432"/>
    </row>
    <row r="82" spans="1:20" x14ac:dyDescent="0.25">
      <c r="A82" s="402">
        <f t="shared" si="31"/>
        <v>79</v>
      </c>
      <c r="B82" s="403" t="s">
        <v>929</v>
      </c>
      <c r="C82" s="402">
        <v>1989</v>
      </c>
      <c r="D82" s="402" t="s">
        <v>1003</v>
      </c>
      <c r="E82" s="402">
        <v>320</v>
      </c>
      <c r="F82" s="402">
        <v>9</v>
      </c>
      <c r="G82" s="402" t="s">
        <v>1007</v>
      </c>
      <c r="H82" s="402"/>
      <c r="I82" s="402"/>
      <c r="J82" s="402"/>
      <c r="K82" s="402">
        <f t="shared" si="29"/>
        <v>29</v>
      </c>
      <c r="L82" s="405">
        <v>0.8</v>
      </c>
      <c r="M82" s="404"/>
      <c r="N82" s="405">
        <v>1</v>
      </c>
      <c r="O82" s="405">
        <v>1.47</v>
      </c>
      <c r="P82" s="406">
        <f t="shared" si="34"/>
        <v>2.6459999999999999</v>
      </c>
      <c r="Q82" s="422">
        <f t="shared" si="30"/>
        <v>992.83212000000003</v>
      </c>
      <c r="R82" s="407"/>
      <c r="S82" s="437">
        <v>992.83</v>
      </c>
      <c r="T82" s="432"/>
    </row>
    <row r="83" spans="1:20" x14ac:dyDescent="0.25">
      <c r="A83" s="402">
        <f t="shared" si="31"/>
        <v>80</v>
      </c>
      <c r="B83" s="403" t="s">
        <v>929</v>
      </c>
      <c r="C83" s="402">
        <v>1989</v>
      </c>
      <c r="D83" s="402" t="s">
        <v>1003</v>
      </c>
      <c r="E83" s="402">
        <v>320</v>
      </c>
      <c r="F83" s="402">
        <v>9</v>
      </c>
      <c r="G83" s="402" t="s">
        <v>1007</v>
      </c>
      <c r="H83" s="402"/>
      <c r="I83" s="402"/>
      <c r="J83" s="402"/>
      <c r="K83" s="402">
        <f t="shared" si="29"/>
        <v>29</v>
      </c>
      <c r="L83" s="405">
        <v>0.8</v>
      </c>
      <c r="M83" s="404"/>
      <c r="N83" s="405">
        <v>1</v>
      </c>
      <c r="O83" s="405">
        <v>1.47</v>
      </c>
      <c r="P83" s="406">
        <f t="shared" si="34"/>
        <v>2.6459999999999999</v>
      </c>
      <c r="Q83" s="422">
        <f t="shared" si="30"/>
        <v>992.83212000000003</v>
      </c>
      <c r="R83" s="407"/>
      <c r="S83" s="437">
        <v>992.83</v>
      </c>
      <c r="T83" s="432"/>
    </row>
    <row r="84" spans="1:20" x14ac:dyDescent="0.25">
      <c r="A84" s="402">
        <f t="shared" si="31"/>
        <v>81</v>
      </c>
      <c r="B84" s="403" t="s">
        <v>929</v>
      </c>
      <c r="C84" s="402">
        <v>1989</v>
      </c>
      <c r="D84" s="402" t="s">
        <v>1003</v>
      </c>
      <c r="E84" s="402">
        <v>320</v>
      </c>
      <c r="F84" s="402">
        <v>9</v>
      </c>
      <c r="G84" s="402" t="s">
        <v>1007</v>
      </c>
      <c r="H84" s="402"/>
      <c r="I84" s="402"/>
      <c r="J84" s="402"/>
      <c r="K84" s="402">
        <f t="shared" si="29"/>
        <v>29</v>
      </c>
      <c r="L84" s="405">
        <v>0.8</v>
      </c>
      <c r="M84" s="404"/>
      <c r="N84" s="405">
        <v>1</v>
      </c>
      <c r="O84" s="405">
        <v>1.47</v>
      </c>
      <c r="P84" s="406">
        <f t="shared" si="34"/>
        <v>2.6459999999999999</v>
      </c>
      <c r="Q84" s="422">
        <f t="shared" si="30"/>
        <v>992.83212000000003</v>
      </c>
      <c r="R84" s="407"/>
      <c r="S84" s="437">
        <v>992.83</v>
      </c>
      <c r="T84" s="432"/>
    </row>
    <row r="85" spans="1:20" ht="14.55" customHeight="1" x14ac:dyDescent="0.25">
      <c r="A85" s="402">
        <f t="shared" si="31"/>
        <v>82</v>
      </c>
      <c r="B85" s="403" t="s">
        <v>930</v>
      </c>
      <c r="C85" s="402">
        <v>1989</v>
      </c>
      <c r="D85" s="402" t="s">
        <v>1003</v>
      </c>
      <c r="E85" s="402">
        <v>320</v>
      </c>
      <c r="F85" s="402">
        <v>8</v>
      </c>
      <c r="G85" s="402" t="s">
        <v>1007</v>
      </c>
      <c r="H85" s="402">
        <v>2016</v>
      </c>
      <c r="I85" s="402">
        <v>1</v>
      </c>
      <c r="J85" s="402">
        <v>0.8</v>
      </c>
      <c r="K85" s="402">
        <f t="shared" si="29"/>
        <v>29</v>
      </c>
      <c r="L85" s="405">
        <v>0.8</v>
      </c>
      <c r="M85" s="405">
        <f t="shared" ref="M85:M87" si="35">J85*L85</f>
        <v>0.64000000000000012</v>
      </c>
      <c r="N85" s="405">
        <v>1</v>
      </c>
      <c r="O85" s="405">
        <v>1.47</v>
      </c>
      <c r="P85" s="406">
        <f t="shared" ref="P85:P86" si="36">1*N85*O85*(1+(F85-9)*0.05+M85)</f>
        <v>2.3372999999999999</v>
      </c>
      <c r="Q85" s="422">
        <f t="shared" si="30"/>
        <v>877.00170600000001</v>
      </c>
      <c r="R85" s="407"/>
      <c r="S85" s="437">
        <v>876.89</v>
      </c>
      <c r="T85" s="432"/>
    </row>
    <row r="86" spans="1:20" x14ac:dyDescent="0.25">
      <c r="A86" s="402">
        <f t="shared" si="31"/>
        <v>83</v>
      </c>
      <c r="B86" s="403" t="s">
        <v>930</v>
      </c>
      <c r="C86" s="402">
        <v>1989</v>
      </c>
      <c r="D86" s="402" t="s">
        <v>1003</v>
      </c>
      <c r="E86" s="402">
        <v>320</v>
      </c>
      <c r="F86" s="402">
        <v>9</v>
      </c>
      <c r="G86" s="402" t="s">
        <v>1007</v>
      </c>
      <c r="H86" s="402">
        <v>2016</v>
      </c>
      <c r="I86" s="402">
        <v>1</v>
      </c>
      <c r="J86" s="402">
        <v>0.8</v>
      </c>
      <c r="K86" s="402">
        <f t="shared" si="29"/>
        <v>29</v>
      </c>
      <c r="L86" s="405">
        <v>0.8</v>
      </c>
      <c r="M86" s="405">
        <f t="shared" si="35"/>
        <v>0.64000000000000012</v>
      </c>
      <c r="N86" s="405">
        <v>1</v>
      </c>
      <c r="O86" s="405">
        <v>1.47</v>
      </c>
      <c r="P86" s="406">
        <f t="shared" si="36"/>
        <v>2.4108000000000001</v>
      </c>
      <c r="Q86" s="422">
        <f t="shared" si="30"/>
        <v>904.58037600000011</v>
      </c>
      <c r="R86" s="407"/>
      <c r="S86" s="437">
        <v>904.66</v>
      </c>
      <c r="T86" s="432"/>
    </row>
    <row r="87" spans="1:20" x14ac:dyDescent="0.25">
      <c r="A87" s="402">
        <f t="shared" si="31"/>
        <v>84</v>
      </c>
      <c r="B87" s="403" t="s">
        <v>930</v>
      </c>
      <c r="C87" s="402">
        <v>1990</v>
      </c>
      <c r="D87" s="402" t="s">
        <v>1003</v>
      </c>
      <c r="E87" s="402">
        <v>320</v>
      </c>
      <c r="F87" s="402">
        <v>9</v>
      </c>
      <c r="G87" s="402" t="s">
        <v>1006</v>
      </c>
      <c r="H87" s="402">
        <v>2015</v>
      </c>
      <c r="I87" s="402">
        <v>1</v>
      </c>
      <c r="J87" s="402">
        <v>0.8</v>
      </c>
      <c r="K87" s="402">
        <f t="shared" si="29"/>
        <v>28</v>
      </c>
      <c r="L87" s="405">
        <v>0.8</v>
      </c>
      <c r="M87" s="405">
        <f t="shared" si="35"/>
        <v>0.64000000000000012</v>
      </c>
      <c r="N87" s="405">
        <v>1</v>
      </c>
      <c r="O87" s="405">
        <v>1</v>
      </c>
      <c r="P87" s="406">
        <f t="shared" ref="P87" si="37">1*N87*O87*(1+(F87-9)*0.05+M87)</f>
        <v>1.6400000000000001</v>
      </c>
      <c r="Q87" s="422">
        <f t="shared" si="30"/>
        <v>615.36080000000004</v>
      </c>
      <c r="R87" s="407">
        <v>75.55</v>
      </c>
      <c r="S87" s="437">
        <v>615.36</v>
      </c>
      <c r="T87" s="432">
        <v>75.55</v>
      </c>
    </row>
    <row r="88" spans="1:20" x14ac:dyDescent="0.25">
      <c r="A88" s="402">
        <f t="shared" si="31"/>
        <v>85</v>
      </c>
      <c r="B88" s="403" t="s">
        <v>930</v>
      </c>
      <c r="C88" s="402">
        <v>1990</v>
      </c>
      <c r="D88" s="402" t="s">
        <v>1003</v>
      </c>
      <c r="E88" s="402">
        <v>400</v>
      </c>
      <c r="F88" s="402">
        <v>9</v>
      </c>
      <c r="G88" s="402" t="s">
        <v>1007</v>
      </c>
      <c r="H88" s="402"/>
      <c r="I88" s="402"/>
      <c r="J88" s="402"/>
      <c r="K88" s="402">
        <f t="shared" si="29"/>
        <v>28</v>
      </c>
      <c r="L88" s="405">
        <v>0.8</v>
      </c>
      <c r="M88" s="404"/>
      <c r="N88" s="405">
        <v>1</v>
      </c>
      <c r="O88" s="405">
        <v>1.47</v>
      </c>
      <c r="P88" s="406">
        <f t="shared" ref="P88:P92" si="38">1*N88*O88*(1+(F88-9)*0.05+L88)</f>
        <v>2.6459999999999999</v>
      </c>
      <c r="Q88" s="422">
        <f t="shared" si="30"/>
        <v>992.83212000000003</v>
      </c>
      <c r="R88" s="407"/>
      <c r="S88" s="437">
        <v>992.83</v>
      </c>
      <c r="T88" s="432"/>
    </row>
    <row r="89" spans="1:20" x14ac:dyDescent="0.25">
      <c r="A89" s="402">
        <f t="shared" si="31"/>
        <v>86</v>
      </c>
      <c r="B89" s="403" t="s">
        <v>930</v>
      </c>
      <c r="C89" s="402">
        <v>1990</v>
      </c>
      <c r="D89" s="402" t="s">
        <v>1003</v>
      </c>
      <c r="E89" s="402">
        <v>400</v>
      </c>
      <c r="F89" s="402">
        <v>8</v>
      </c>
      <c r="G89" s="402" t="s">
        <v>1007</v>
      </c>
      <c r="H89" s="402"/>
      <c r="I89" s="402"/>
      <c r="J89" s="402"/>
      <c r="K89" s="402">
        <f t="shared" si="29"/>
        <v>28</v>
      </c>
      <c r="L89" s="405">
        <v>0.8</v>
      </c>
      <c r="M89" s="404"/>
      <c r="N89" s="405">
        <v>1</v>
      </c>
      <c r="O89" s="405">
        <v>1.47</v>
      </c>
      <c r="P89" s="406">
        <f t="shared" si="38"/>
        <v>2.5724999999999998</v>
      </c>
      <c r="Q89" s="422">
        <f t="shared" si="30"/>
        <v>965.25345000000004</v>
      </c>
      <c r="R89" s="407"/>
      <c r="S89" s="437">
        <v>965.44</v>
      </c>
      <c r="T89" s="432"/>
    </row>
    <row r="90" spans="1:20" x14ac:dyDescent="0.25">
      <c r="A90" s="402">
        <f t="shared" si="31"/>
        <v>87</v>
      </c>
      <c r="B90" s="403" t="s">
        <v>931</v>
      </c>
      <c r="C90" s="402">
        <v>1990</v>
      </c>
      <c r="D90" s="402" t="s">
        <v>1003</v>
      </c>
      <c r="E90" s="402">
        <v>400</v>
      </c>
      <c r="F90" s="402">
        <v>9</v>
      </c>
      <c r="G90" s="402" t="s">
        <v>1007</v>
      </c>
      <c r="H90" s="402"/>
      <c r="I90" s="402"/>
      <c r="J90" s="402"/>
      <c r="K90" s="402">
        <f t="shared" si="29"/>
        <v>28</v>
      </c>
      <c r="L90" s="405">
        <v>0.8</v>
      </c>
      <c r="M90" s="404"/>
      <c r="N90" s="405">
        <v>1</v>
      </c>
      <c r="O90" s="405">
        <v>1.47</v>
      </c>
      <c r="P90" s="406">
        <f t="shared" si="38"/>
        <v>2.6459999999999999</v>
      </c>
      <c r="Q90" s="422">
        <f t="shared" si="30"/>
        <v>992.83212000000003</v>
      </c>
      <c r="R90" s="407"/>
      <c r="S90" s="437">
        <v>992.83</v>
      </c>
      <c r="T90" s="432"/>
    </row>
    <row r="91" spans="1:20" x14ac:dyDescent="0.25">
      <c r="A91" s="402">
        <f t="shared" si="31"/>
        <v>88</v>
      </c>
      <c r="B91" s="403" t="s">
        <v>931</v>
      </c>
      <c r="C91" s="402">
        <v>1990</v>
      </c>
      <c r="D91" s="402" t="s">
        <v>1003</v>
      </c>
      <c r="E91" s="402">
        <v>400</v>
      </c>
      <c r="F91" s="402">
        <v>9</v>
      </c>
      <c r="G91" s="402" t="s">
        <v>1007</v>
      </c>
      <c r="H91" s="402"/>
      <c r="I91" s="402"/>
      <c r="J91" s="402"/>
      <c r="K91" s="402">
        <f t="shared" si="29"/>
        <v>28</v>
      </c>
      <c r="L91" s="405">
        <v>0.8</v>
      </c>
      <c r="M91" s="404"/>
      <c r="N91" s="405">
        <v>1</v>
      </c>
      <c r="O91" s="405">
        <v>1.47</v>
      </c>
      <c r="P91" s="406">
        <f t="shared" si="38"/>
        <v>2.6459999999999999</v>
      </c>
      <c r="Q91" s="422">
        <f t="shared" si="30"/>
        <v>992.83212000000003</v>
      </c>
      <c r="R91" s="407"/>
      <c r="S91" s="437">
        <v>992.83</v>
      </c>
      <c r="T91" s="432"/>
    </row>
    <row r="92" spans="1:20" x14ac:dyDescent="0.25">
      <c r="A92" s="402">
        <f t="shared" si="31"/>
        <v>89</v>
      </c>
      <c r="B92" s="403" t="s">
        <v>932</v>
      </c>
      <c r="C92" s="402">
        <v>1990</v>
      </c>
      <c r="D92" s="402" t="s">
        <v>1003</v>
      </c>
      <c r="E92" s="402">
        <v>320</v>
      </c>
      <c r="F92" s="402">
        <v>9</v>
      </c>
      <c r="G92" s="402" t="s">
        <v>1007</v>
      </c>
      <c r="H92" s="402"/>
      <c r="I92" s="402"/>
      <c r="J92" s="402"/>
      <c r="K92" s="402">
        <f t="shared" si="29"/>
        <v>28</v>
      </c>
      <c r="L92" s="405">
        <v>0.8</v>
      </c>
      <c r="M92" s="404"/>
      <c r="N92" s="405">
        <v>1</v>
      </c>
      <c r="O92" s="405">
        <v>1.47</v>
      </c>
      <c r="P92" s="406">
        <f t="shared" si="38"/>
        <v>2.6459999999999999</v>
      </c>
      <c r="Q92" s="422">
        <f t="shared" si="30"/>
        <v>992.83212000000003</v>
      </c>
      <c r="R92" s="407"/>
      <c r="S92" s="437">
        <v>992.83</v>
      </c>
      <c r="T92" s="432"/>
    </row>
    <row r="93" spans="1:20" x14ac:dyDescent="0.25">
      <c r="A93" s="402">
        <f t="shared" si="31"/>
        <v>90</v>
      </c>
      <c r="B93" s="403" t="s">
        <v>932</v>
      </c>
      <c r="C93" s="402">
        <v>1990</v>
      </c>
      <c r="D93" s="402" t="s">
        <v>1003</v>
      </c>
      <c r="E93" s="402">
        <v>320</v>
      </c>
      <c r="F93" s="402">
        <v>9</v>
      </c>
      <c r="G93" s="402" t="s">
        <v>1006</v>
      </c>
      <c r="H93" s="402">
        <v>2014</v>
      </c>
      <c r="I93" s="402">
        <v>2</v>
      </c>
      <c r="J93" s="402">
        <v>0.6</v>
      </c>
      <c r="K93" s="402">
        <f t="shared" si="29"/>
        <v>28</v>
      </c>
      <c r="L93" s="405">
        <v>0.8</v>
      </c>
      <c r="M93" s="405">
        <f>J93*L93</f>
        <v>0.48</v>
      </c>
      <c r="N93" s="405">
        <v>1</v>
      </c>
      <c r="O93" s="405">
        <v>1</v>
      </c>
      <c r="P93" s="406">
        <f>1*N93*O93*(1+(F93-9)*0.05+M93)</f>
        <v>1.48</v>
      </c>
      <c r="Q93" s="422">
        <f t="shared" si="30"/>
        <v>555.32560000000001</v>
      </c>
      <c r="R93" s="407">
        <v>75.55</v>
      </c>
      <c r="S93" s="437">
        <v>555.33000000000004</v>
      </c>
      <c r="T93" s="432">
        <v>75.55</v>
      </c>
    </row>
    <row r="94" spans="1:20" x14ac:dyDescent="0.25">
      <c r="A94" s="402">
        <f t="shared" si="31"/>
        <v>91</v>
      </c>
      <c r="B94" s="403" t="s">
        <v>932</v>
      </c>
      <c r="C94" s="402">
        <v>1990</v>
      </c>
      <c r="D94" s="402" t="s">
        <v>1003</v>
      </c>
      <c r="E94" s="402">
        <v>320</v>
      </c>
      <c r="F94" s="402">
        <v>9</v>
      </c>
      <c r="G94" s="402" t="s">
        <v>1007</v>
      </c>
      <c r="H94" s="402"/>
      <c r="I94" s="402"/>
      <c r="J94" s="402"/>
      <c r="K94" s="402">
        <f t="shared" si="29"/>
        <v>28</v>
      </c>
      <c r="L94" s="405">
        <v>0.8</v>
      </c>
      <c r="M94" s="404"/>
      <c r="N94" s="405">
        <v>1</v>
      </c>
      <c r="O94" s="405">
        <v>1.47</v>
      </c>
      <c r="P94" s="406">
        <f t="shared" ref="P94:P97" si="39">1*N94*O94*(1+(F94-9)*0.05+L94)</f>
        <v>2.6459999999999999</v>
      </c>
      <c r="Q94" s="422">
        <f t="shared" si="30"/>
        <v>992.83212000000003</v>
      </c>
      <c r="R94" s="407"/>
      <c r="S94" s="437">
        <v>992.83</v>
      </c>
      <c r="T94" s="432"/>
    </row>
    <row r="95" spans="1:20" x14ac:dyDescent="0.25">
      <c r="A95" s="402">
        <f t="shared" si="31"/>
        <v>92</v>
      </c>
      <c r="B95" s="403" t="s">
        <v>933</v>
      </c>
      <c r="C95" s="402">
        <v>1990</v>
      </c>
      <c r="D95" s="402" t="s">
        <v>1003</v>
      </c>
      <c r="E95" s="402">
        <v>320</v>
      </c>
      <c r="F95" s="402">
        <v>9</v>
      </c>
      <c r="G95" s="402" t="s">
        <v>1007</v>
      </c>
      <c r="H95" s="402"/>
      <c r="I95" s="402"/>
      <c r="J95" s="402"/>
      <c r="K95" s="402">
        <f t="shared" si="29"/>
        <v>28</v>
      </c>
      <c r="L95" s="405">
        <v>0.8</v>
      </c>
      <c r="M95" s="404"/>
      <c r="N95" s="405">
        <v>1</v>
      </c>
      <c r="O95" s="405">
        <v>1.47</v>
      </c>
      <c r="P95" s="406">
        <f t="shared" si="39"/>
        <v>2.6459999999999999</v>
      </c>
      <c r="Q95" s="422">
        <f t="shared" si="30"/>
        <v>992.83212000000003</v>
      </c>
      <c r="R95" s="407"/>
      <c r="S95" s="437">
        <v>992.83</v>
      </c>
      <c r="T95" s="432"/>
    </row>
    <row r="96" spans="1:20" x14ac:dyDescent="0.25">
      <c r="A96" s="402">
        <f t="shared" si="31"/>
        <v>93</v>
      </c>
      <c r="B96" s="403" t="s">
        <v>933</v>
      </c>
      <c r="C96" s="402">
        <v>1990</v>
      </c>
      <c r="D96" s="402" t="s">
        <v>1003</v>
      </c>
      <c r="E96" s="402">
        <v>320</v>
      </c>
      <c r="F96" s="402">
        <v>9</v>
      </c>
      <c r="G96" s="402" t="s">
        <v>1007</v>
      </c>
      <c r="H96" s="402"/>
      <c r="I96" s="402"/>
      <c r="J96" s="402"/>
      <c r="K96" s="402">
        <f t="shared" si="29"/>
        <v>28</v>
      </c>
      <c r="L96" s="405">
        <v>0.8</v>
      </c>
      <c r="M96" s="404"/>
      <c r="N96" s="405">
        <v>1</v>
      </c>
      <c r="O96" s="405">
        <v>1.47</v>
      </c>
      <c r="P96" s="406">
        <f t="shared" si="39"/>
        <v>2.6459999999999999</v>
      </c>
      <c r="Q96" s="422">
        <f t="shared" si="30"/>
        <v>992.83212000000003</v>
      </c>
      <c r="R96" s="407"/>
      <c r="S96" s="437">
        <v>992.83</v>
      </c>
      <c r="T96" s="432"/>
    </row>
    <row r="97" spans="1:20" x14ac:dyDescent="0.25">
      <c r="A97" s="402">
        <f t="shared" si="31"/>
        <v>94</v>
      </c>
      <c r="B97" s="403" t="s">
        <v>933</v>
      </c>
      <c r="C97" s="402">
        <v>1990</v>
      </c>
      <c r="D97" s="402" t="s">
        <v>1003</v>
      </c>
      <c r="E97" s="402">
        <v>400</v>
      </c>
      <c r="F97" s="402">
        <v>8</v>
      </c>
      <c r="G97" s="402" t="s">
        <v>1007</v>
      </c>
      <c r="H97" s="402"/>
      <c r="I97" s="402"/>
      <c r="J97" s="402"/>
      <c r="K97" s="402">
        <f t="shared" si="29"/>
        <v>28</v>
      </c>
      <c r="L97" s="405">
        <v>0.8</v>
      </c>
      <c r="M97" s="404"/>
      <c r="N97" s="405">
        <v>1</v>
      </c>
      <c r="O97" s="405">
        <v>1.47</v>
      </c>
      <c r="P97" s="406">
        <f t="shared" si="39"/>
        <v>2.5724999999999998</v>
      </c>
      <c r="Q97" s="422">
        <f t="shared" si="30"/>
        <v>965.25345000000004</v>
      </c>
      <c r="R97" s="407"/>
      <c r="S97" s="437">
        <v>965.44</v>
      </c>
      <c r="T97" s="432"/>
    </row>
    <row r="98" spans="1:20" x14ac:dyDescent="0.25">
      <c r="A98" s="402">
        <f t="shared" si="31"/>
        <v>95</v>
      </c>
      <c r="B98" s="403" t="s">
        <v>934</v>
      </c>
      <c r="C98" s="402">
        <v>1990</v>
      </c>
      <c r="D98" s="402" t="s">
        <v>1003</v>
      </c>
      <c r="E98" s="402">
        <v>320</v>
      </c>
      <c r="F98" s="402">
        <v>8</v>
      </c>
      <c r="G98" s="402" t="s">
        <v>1006</v>
      </c>
      <c r="H98" s="402">
        <v>2015</v>
      </c>
      <c r="I98" s="402">
        <v>1</v>
      </c>
      <c r="J98" s="402">
        <v>0.8</v>
      </c>
      <c r="K98" s="402">
        <f t="shared" si="29"/>
        <v>28</v>
      </c>
      <c r="L98" s="405">
        <v>0.8</v>
      </c>
      <c r="M98" s="405">
        <f>J98*L98</f>
        <v>0.64000000000000012</v>
      </c>
      <c r="N98" s="405">
        <v>1</v>
      </c>
      <c r="O98" s="405">
        <v>1</v>
      </c>
      <c r="P98" s="406">
        <f>1*N98*O98*(1+(F98-9)*0.05+M98)</f>
        <v>1.59</v>
      </c>
      <c r="Q98" s="422">
        <f t="shared" si="30"/>
        <v>596.59980000000007</v>
      </c>
      <c r="R98" s="407">
        <v>75.55</v>
      </c>
      <c r="S98" s="437">
        <v>596.6</v>
      </c>
      <c r="T98" s="432">
        <v>75.55</v>
      </c>
    </row>
    <row r="99" spans="1:20" x14ac:dyDescent="0.25">
      <c r="A99" s="402">
        <f t="shared" si="31"/>
        <v>96</v>
      </c>
      <c r="B99" s="403" t="s">
        <v>934</v>
      </c>
      <c r="C99" s="402">
        <v>1990</v>
      </c>
      <c r="D99" s="402" t="s">
        <v>1003</v>
      </c>
      <c r="E99" s="402">
        <v>320</v>
      </c>
      <c r="F99" s="402">
        <v>9</v>
      </c>
      <c r="G99" s="402" t="s">
        <v>1007</v>
      </c>
      <c r="H99" s="402"/>
      <c r="I99" s="402"/>
      <c r="J99" s="402"/>
      <c r="K99" s="402">
        <f t="shared" si="29"/>
        <v>28</v>
      </c>
      <c r="L99" s="405">
        <v>0.8</v>
      </c>
      <c r="M99" s="404"/>
      <c r="N99" s="405">
        <v>1</v>
      </c>
      <c r="O99" s="405">
        <v>1.47</v>
      </c>
      <c r="P99" s="406">
        <f t="shared" ref="P99:P116" si="40">1*N99*O99*(1+(F99-9)*0.05+L99)</f>
        <v>2.6459999999999999</v>
      </c>
      <c r="Q99" s="422">
        <f t="shared" si="30"/>
        <v>992.83212000000003</v>
      </c>
      <c r="R99" s="407"/>
      <c r="S99" s="437">
        <v>992.83</v>
      </c>
      <c r="T99" s="432"/>
    </row>
    <row r="100" spans="1:20" x14ac:dyDescent="0.25">
      <c r="A100" s="402">
        <f t="shared" si="31"/>
        <v>97</v>
      </c>
      <c r="B100" s="403" t="s">
        <v>934</v>
      </c>
      <c r="C100" s="402">
        <v>1990</v>
      </c>
      <c r="D100" s="402" t="s">
        <v>1003</v>
      </c>
      <c r="E100" s="402">
        <v>320</v>
      </c>
      <c r="F100" s="402">
        <v>9</v>
      </c>
      <c r="G100" s="402" t="s">
        <v>1007</v>
      </c>
      <c r="H100" s="402"/>
      <c r="I100" s="402"/>
      <c r="J100" s="402"/>
      <c r="K100" s="402">
        <f t="shared" si="29"/>
        <v>28</v>
      </c>
      <c r="L100" s="405">
        <v>0.8</v>
      </c>
      <c r="M100" s="404"/>
      <c r="N100" s="405">
        <v>1</v>
      </c>
      <c r="O100" s="405">
        <v>1.47</v>
      </c>
      <c r="P100" s="406">
        <f t="shared" si="40"/>
        <v>2.6459999999999999</v>
      </c>
      <c r="Q100" s="422">
        <f t="shared" si="30"/>
        <v>992.83212000000003</v>
      </c>
      <c r="R100" s="407"/>
      <c r="S100" s="437">
        <v>992.83</v>
      </c>
      <c r="T100" s="432"/>
    </row>
    <row r="101" spans="1:20" x14ac:dyDescent="0.25">
      <c r="A101" s="402">
        <f t="shared" si="31"/>
        <v>98</v>
      </c>
      <c r="B101" s="403" t="s">
        <v>934</v>
      </c>
      <c r="C101" s="402">
        <v>1990</v>
      </c>
      <c r="D101" s="402" t="s">
        <v>1003</v>
      </c>
      <c r="E101" s="402">
        <v>320</v>
      </c>
      <c r="F101" s="402">
        <v>8</v>
      </c>
      <c r="G101" s="402" t="s">
        <v>1007</v>
      </c>
      <c r="H101" s="402"/>
      <c r="I101" s="402"/>
      <c r="J101" s="402"/>
      <c r="K101" s="402">
        <f t="shared" si="29"/>
        <v>28</v>
      </c>
      <c r="L101" s="405">
        <v>0.8</v>
      </c>
      <c r="M101" s="404"/>
      <c r="N101" s="405">
        <v>1</v>
      </c>
      <c r="O101" s="405">
        <v>1.47</v>
      </c>
      <c r="P101" s="406">
        <f t="shared" si="40"/>
        <v>2.5724999999999998</v>
      </c>
      <c r="Q101" s="422">
        <f t="shared" si="30"/>
        <v>965.25345000000004</v>
      </c>
      <c r="R101" s="407"/>
      <c r="S101" s="437">
        <v>965.44</v>
      </c>
      <c r="T101" s="432"/>
    </row>
    <row r="102" spans="1:20" x14ac:dyDescent="0.25">
      <c r="A102" s="402">
        <f t="shared" si="31"/>
        <v>99</v>
      </c>
      <c r="B102" s="403" t="s">
        <v>935</v>
      </c>
      <c r="C102" s="402">
        <v>1990</v>
      </c>
      <c r="D102" s="402" t="s">
        <v>1003</v>
      </c>
      <c r="E102" s="402">
        <v>400</v>
      </c>
      <c r="F102" s="402">
        <v>9</v>
      </c>
      <c r="G102" s="402" t="s">
        <v>1007</v>
      </c>
      <c r="H102" s="402"/>
      <c r="I102" s="402"/>
      <c r="J102" s="402"/>
      <c r="K102" s="402">
        <f t="shared" si="29"/>
        <v>28</v>
      </c>
      <c r="L102" s="405">
        <v>0.8</v>
      </c>
      <c r="M102" s="404"/>
      <c r="N102" s="405">
        <v>1</v>
      </c>
      <c r="O102" s="405">
        <v>1.47</v>
      </c>
      <c r="P102" s="406">
        <f t="shared" si="40"/>
        <v>2.6459999999999999</v>
      </c>
      <c r="Q102" s="422">
        <f t="shared" si="30"/>
        <v>992.83212000000003</v>
      </c>
      <c r="R102" s="407"/>
      <c r="S102" s="437">
        <v>992.83</v>
      </c>
      <c r="T102" s="432"/>
    </row>
    <row r="103" spans="1:20" x14ac:dyDescent="0.25">
      <c r="A103" s="402">
        <f t="shared" si="31"/>
        <v>100</v>
      </c>
      <c r="B103" s="403" t="s">
        <v>935</v>
      </c>
      <c r="C103" s="402">
        <v>1990</v>
      </c>
      <c r="D103" s="402" t="s">
        <v>1003</v>
      </c>
      <c r="E103" s="402">
        <v>400</v>
      </c>
      <c r="F103" s="402">
        <v>8</v>
      </c>
      <c r="G103" s="402" t="s">
        <v>1007</v>
      </c>
      <c r="H103" s="402"/>
      <c r="I103" s="402"/>
      <c r="J103" s="402"/>
      <c r="K103" s="402">
        <f t="shared" si="29"/>
        <v>28</v>
      </c>
      <c r="L103" s="405">
        <v>0.8</v>
      </c>
      <c r="M103" s="404"/>
      <c r="N103" s="405">
        <v>1</v>
      </c>
      <c r="O103" s="405">
        <v>1.47</v>
      </c>
      <c r="P103" s="406">
        <f t="shared" si="40"/>
        <v>2.5724999999999998</v>
      </c>
      <c r="Q103" s="422">
        <f t="shared" si="30"/>
        <v>965.25345000000004</v>
      </c>
      <c r="R103" s="407"/>
      <c r="S103" s="437">
        <v>965.44</v>
      </c>
      <c r="T103" s="432"/>
    </row>
    <row r="104" spans="1:20" x14ac:dyDescent="0.25">
      <c r="A104" s="402">
        <f t="shared" si="31"/>
        <v>101</v>
      </c>
      <c r="B104" s="403" t="s">
        <v>929</v>
      </c>
      <c r="C104" s="402">
        <v>1989</v>
      </c>
      <c r="D104" s="402" t="s">
        <v>1003</v>
      </c>
      <c r="E104" s="402">
        <v>400</v>
      </c>
      <c r="F104" s="402">
        <v>9</v>
      </c>
      <c r="G104" s="402" t="s">
        <v>1007</v>
      </c>
      <c r="H104" s="402"/>
      <c r="I104" s="402"/>
      <c r="J104" s="402"/>
      <c r="K104" s="402">
        <f t="shared" si="29"/>
        <v>29</v>
      </c>
      <c r="L104" s="405">
        <v>0.8</v>
      </c>
      <c r="M104" s="404"/>
      <c r="N104" s="405">
        <v>1</v>
      </c>
      <c r="O104" s="405">
        <v>1.47</v>
      </c>
      <c r="P104" s="406">
        <f t="shared" si="40"/>
        <v>2.6459999999999999</v>
      </c>
      <c r="Q104" s="422">
        <f t="shared" si="30"/>
        <v>992.83212000000003</v>
      </c>
      <c r="R104" s="407"/>
      <c r="S104" s="437">
        <v>992.83</v>
      </c>
      <c r="T104" s="432"/>
    </row>
    <row r="105" spans="1:20" x14ac:dyDescent="0.25">
      <c r="A105" s="402">
        <f t="shared" si="31"/>
        <v>102</v>
      </c>
      <c r="B105" s="403" t="s">
        <v>936</v>
      </c>
      <c r="C105" s="402">
        <v>1991</v>
      </c>
      <c r="D105" s="402" t="s">
        <v>1003</v>
      </c>
      <c r="E105" s="402">
        <v>320</v>
      </c>
      <c r="F105" s="402">
        <v>9</v>
      </c>
      <c r="G105" s="402" t="s">
        <v>1007</v>
      </c>
      <c r="H105" s="402"/>
      <c r="I105" s="402"/>
      <c r="J105" s="402"/>
      <c r="K105" s="402">
        <f t="shared" si="29"/>
        <v>27</v>
      </c>
      <c r="L105" s="405">
        <v>0.8</v>
      </c>
      <c r="M105" s="404"/>
      <c r="N105" s="405">
        <v>1</v>
      </c>
      <c r="O105" s="405">
        <v>1.47</v>
      </c>
      <c r="P105" s="406">
        <f t="shared" si="40"/>
        <v>2.6459999999999999</v>
      </c>
      <c r="Q105" s="422">
        <f t="shared" si="30"/>
        <v>992.83212000000003</v>
      </c>
      <c r="R105" s="407"/>
      <c r="S105" s="437">
        <v>992.83</v>
      </c>
      <c r="T105" s="432"/>
    </row>
    <row r="106" spans="1:20" x14ac:dyDescent="0.25">
      <c r="A106" s="402">
        <f t="shared" si="31"/>
        <v>103</v>
      </c>
      <c r="B106" s="403" t="s">
        <v>937</v>
      </c>
      <c r="C106" s="402">
        <v>1991</v>
      </c>
      <c r="D106" s="402" t="s">
        <v>1003</v>
      </c>
      <c r="E106" s="402">
        <v>320</v>
      </c>
      <c r="F106" s="402">
        <v>9</v>
      </c>
      <c r="G106" s="402" t="s">
        <v>1007</v>
      </c>
      <c r="H106" s="402"/>
      <c r="I106" s="402"/>
      <c r="J106" s="402"/>
      <c r="K106" s="402">
        <f t="shared" si="29"/>
        <v>27</v>
      </c>
      <c r="L106" s="405">
        <v>0.8</v>
      </c>
      <c r="M106" s="404"/>
      <c r="N106" s="405">
        <v>1</v>
      </c>
      <c r="O106" s="405">
        <v>1.47</v>
      </c>
      <c r="P106" s="406">
        <f t="shared" si="40"/>
        <v>2.6459999999999999</v>
      </c>
      <c r="Q106" s="422">
        <f t="shared" si="30"/>
        <v>992.83212000000003</v>
      </c>
      <c r="R106" s="407"/>
      <c r="S106" s="437">
        <v>992.83</v>
      </c>
      <c r="T106" s="432"/>
    </row>
    <row r="107" spans="1:20" x14ac:dyDescent="0.25">
      <c r="A107" s="402">
        <f t="shared" si="31"/>
        <v>104</v>
      </c>
      <c r="B107" s="403" t="s">
        <v>937</v>
      </c>
      <c r="C107" s="402">
        <v>1991</v>
      </c>
      <c r="D107" s="402" t="s">
        <v>1003</v>
      </c>
      <c r="E107" s="402">
        <v>320</v>
      </c>
      <c r="F107" s="402">
        <v>9</v>
      </c>
      <c r="G107" s="402" t="s">
        <v>1007</v>
      </c>
      <c r="H107" s="402"/>
      <c r="I107" s="402"/>
      <c r="J107" s="402"/>
      <c r="K107" s="402">
        <f t="shared" si="29"/>
        <v>27</v>
      </c>
      <c r="L107" s="405">
        <v>0.8</v>
      </c>
      <c r="M107" s="404"/>
      <c r="N107" s="405">
        <v>1</v>
      </c>
      <c r="O107" s="405">
        <v>1.47</v>
      </c>
      <c r="P107" s="406">
        <f t="shared" si="40"/>
        <v>2.6459999999999999</v>
      </c>
      <c r="Q107" s="422">
        <f t="shared" si="30"/>
        <v>992.83212000000003</v>
      </c>
      <c r="R107" s="407"/>
      <c r="S107" s="437">
        <v>992.83</v>
      </c>
      <c r="T107" s="432"/>
    </row>
    <row r="108" spans="1:20" x14ac:dyDescent="0.25">
      <c r="A108" s="402">
        <f t="shared" si="31"/>
        <v>105</v>
      </c>
      <c r="B108" s="403" t="s">
        <v>938</v>
      </c>
      <c r="C108" s="402">
        <v>1992</v>
      </c>
      <c r="D108" s="402" t="s">
        <v>1003</v>
      </c>
      <c r="E108" s="402">
        <v>400</v>
      </c>
      <c r="F108" s="402">
        <v>9</v>
      </c>
      <c r="G108" s="402" t="s">
        <v>1007</v>
      </c>
      <c r="H108" s="402"/>
      <c r="I108" s="402"/>
      <c r="J108" s="402"/>
      <c r="K108" s="402">
        <f t="shared" si="29"/>
        <v>26</v>
      </c>
      <c r="L108" s="405">
        <v>0.8</v>
      </c>
      <c r="M108" s="404"/>
      <c r="N108" s="405">
        <v>1</v>
      </c>
      <c r="O108" s="405">
        <v>1.47</v>
      </c>
      <c r="P108" s="406">
        <f t="shared" si="40"/>
        <v>2.6459999999999999</v>
      </c>
      <c r="Q108" s="422">
        <f t="shared" si="30"/>
        <v>992.83212000000003</v>
      </c>
      <c r="R108" s="407"/>
      <c r="S108" s="437">
        <v>992.83</v>
      </c>
      <c r="T108" s="432"/>
    </row>
    <row r="109" spans="1:20" x14ac:dyDescent="0.25">
      <c r="A109" s="402">
        <f t="shared" si="31"/>
        <v>106</v>
      </c>
      <c r="B109" s="403" t="s">
        <v>938</v>
      </c>
      <c r="C109" s="402">
        <v>1992</v>
      </c>
      <c r="D109" s="402" t="s">
        <v>1003</v>
      </c>
      <c r="E109" s="402">
        <v>400</v>
      </c>
      <c r="F109" s="402">
        <v>9</v>
      </c>
      <c r="G109" s="402" t="s">
        <v>1007</v>
      </c>
      <c r="H109" s="402"/>
      <c r="I109" s="402"/>
      <c r="J109" s="402"/>
      <c r="K109" s="402">
        <f t="shared" si="29"/>
        <v>26</v>
      </c>
      <c r="L109" s="405">
        <v>0.8</v>
      </c>
      <c r="M109" s="404"/>
      <c r="N109" s="405">
        <v>1</v>
      </c>
      <c r="O109" s="405">
        <v>1.47</v>
      </c>
      <c r="P109" s="406">
        <f t="shared" si="40"/>
        <v>2.6459999999999999</v>
      </c>
      <c r="Q109" s="422">
        <f t="shared" si="30"/>
        <v>992.83212000000003</v>
      </c>
      <c r="R109" s="407"/>
      <c r="S109" s="437">
        <v>992.83</v>
      </c>
      <c r="T109" s="432"/>
    </row>
    <row r="110" spans="1:20" x14ac:dyDescent="0.25">
      <c r="A110" s="402">
        <f t="shared" si="31"/>
        <v>107</v>
      </c>
      <c r="B110" s="403" t="s">
        <v>939</v>
      </c>
      <c r="C110" s="402">
        <v>1992</v>
      </c>
      <c r="D110" s="402" t="s">
        <v>1003</v>
      </c>
      <c r="E110" s="402">
        <v>400</v>
      </c>
      <c r="F110" s="402">
        <v>10</v>
      </c>
      <c r="G110" s="402" t="s">
        <v>1007</v>
      </c>
      <c r="H110" s="402"/>
      <c r="I110" s="402"/>
      <c r="J110" s="402"/>
      <c r="K110" s="402">
        <f t="shared" si="29"/>
        <v>26</v>
      </c>
      <c r="L110" s="405">
        <v>0.8</v>
      </c>
      <c r="M110" s="404"/>
      <c r="N110" s="405">
        <v>1</v>
      </c>
      <c r="O110" s="405">
        <v>1.47</v>
      </c>
      <c r="P110" s="406">
        <f t="shared" si="40"/>
        <v>2.7195</v>
      </c>
      <c r="Q110" s="422">
        <f t="shared" si="30"/>
        <v>1020.4107900000001</v>
      </c>
      <c r="R110" s="407"/>
      <c r="S110" s="437">
        <v>1020.6</v>
      </c>
      <c r="T110" s="432"/>
    </row>
    <row r="111" spans="1:20" x14ac:dyDescent="0.25">
      <c r="A111" s="402">
        <f t="shared" si="31"/>
        <v>108</v>
      </c>
      <c r="B111" s="403" t="s">
        <v>939</v>
      </c>
      <c r="C111" s="402">
        <v>1992</v>
      </c>
      <c r="D111" s="402" t="s">
        <v>1003</v>
      </c>
      <c r="E111" s="402">
        <v>400</v>
      </c>
      <c r="F111" s="402">
        <v>10</v>
      </c>
      <c r="G111" s="402" t="s">
        <v>1007</v>
      </c>
      <c r="H111" s="402"/>
      <c r="I111" s="402"/>
      <c r="J111" s="402"/>
      <c r="K111" s="402">
        <f t="shared" si="29"/>
        <v>26</v>
      </c>
      <c r="L111" s="405">
        <v>0.8</v>
      </c>
      <c r="M111" s="404"/>
      <c r="N111" s="405">
        <v>1</v>
      </c>
      <c r="O111" s="405">
        <v>1.47</v>
      </c>
      <c r="P111" s="406">
        <f t="shared" si="40"/>
        <v>2.7195</v>
      </c>
      <c r="Q111" s="422">
        <f t="shared" si="30"/>
        <v>1020.4107900000001</v>
      </c>
      <c r="R111" s="407"/>
      <c r="S111" s="437">
        <v>1020.6</v>
      </c>
      <c r="T111" s="432"/>
    </row>
    <row r="112" spans="1:20" x14ac:dyDescent="0.25">
      <c r="A112" s="402">
        <f t="shared" si="31"/>
        <v>109</v>
      </c>
      <c r="B112" s="403" t="s">
        <v>939</v>
      </c>
      <c r="C112" s="402">
        <v>1992</v>
      </c>
      <c r="D112" s="402" t="s">
        <v>1003</v>
      </c>
      <c r="E112" s="402">
        <v>400</v>
      </c>
      <c r="F112" s="402">
        <v>10</v>
      </c>
      <c r="G112" s="402" t="s">
        <v>1007</v>
      </c>
      <c r="H112" s="402"/>
      <c r="I112" s="402"/>
      <c r="J112" s="402"/>
      <c r="K112" s="402">
        <f t="shared" si="29"/>
        <v>26</v>
      </c>
      <c r="L112" s="405">
        <v>0.8</v>
      </c>
      <c r="M112" s="404"/>
      <c r="N112" s="405">
        <v>1</v>
      </c>
      <c r="O112" s="405">
        <v>1.47</v>
      </c>
      <c r="P112" s="406">
        <f t="shared" si="40"/>
        <v>2.7195</v>
      </c>
      <c r="Q112" s="422">
        <f t="shared" si="30"/>
        <v>1020.4107900000001</v>
      </c>
      <c r="R112" s="407"/>
      <c r="S112" s="437">
        <v>1020.6</v>
      </c>
      <c r="T112" s="432"/>
    </row>
    <row r="113" spans="1:20" x14ac:dyDescent="0.25">
      <c r="A113" s="402">
        <f t="shared" si="31"/>
        <v>110</v>
      </c>
      <c r="B113" s="403" t="s">
        <v>940</v>
      </c>
      <c r="C113" s="402">
        <v>1993</v>
      </c>
      <c r="D113" s="402" t="s">
        <v>1003</v>
      </c>
      <c r="E113" s="402">
        <v>400</v>
      </c>
      <c r="F113" s="402">
        <v>9</v>
      </c>
      <c r="G113" s="402" t="s">
        <v>1007</v>
      </c>
      <c r="H113" s="402"/>
      <c r="I113" s="402"/>
      <c r="J113" s="402"/>
      <c r="K113" s="402">
        <f t="shared" si="29"/>
        <v>25</v>
      </c>
      <c r="L113" s="405">
        <v>0.5</v>
      </c>
      <c r="M113" s="404"/>
      <c r="N113" s="405">
        <v>1</v>
      </c>
      <c r="O113" s="405">
        <v>1.47</v>
      </c>
      <c r="P113" s="406">
        <f t="shared" si="40"/>
        <v>2.2050000000000001</v>
      </c>
      <c r="Q113" s="422">
        <f t="shared" si="30"/>
        <v>827.3601000000001</v>
      </c>
      <c r="R113" s="407"/>
      <c r="S113" s="437">
        <v>827.36</v>
      </c>
      <c r="T113" s="432"/>
    </row>
    <row r="114" spans="1:20" x14ac:dyDescent="0.25">
      <c r="A114" s="402">
        <f t="shared" si="31"/>
        <v>111</v>
      </c>
      <c r="B114" s="403" t="s">
        <v>940</v>
      </c>
      <c r="C114" s="402">
        <v>1993</v>
      </c>
      <c r="D114" s="402" t="s">
        <v>1003</v>
      </c>
      <c r="E114" s="402">
        <v>400</v>
      </c>
      <c r="F114" s="402">
        <v>9</v>
      </c>
      <c r="G114" s="402" t="s">
        <v>1007</v>
      </c>
      <c r="H114" s="402"/>
      <c r="I114" s="402"/>
      <c r="J114" s="402"/>
      <c r="K114" s="402">
        <f t="shared" si="29"/>
        <v>25</v>
      </c>
      <c r="L114" s="405">
        <v>0.5</v>
      </c>
      <c r="M114" s="404"/>
      <c r="N114" s="405">
        <v>1</v>
      </c>
      <c r="O114" s="405">
        <v>1.47</v>
      </c>
      <c r="P114" s="406">
        <f t="shared" si="40"/>
        <v>2.2050000000000001</v>
      </c>
      <c r="Q114" s="422">
        <f t="shared" si="30"/>
        <v>827.3601000000001</v>
      </c>
      <c r="R114" s="407"/>
      <c r="S114" s="437">
        <v>827.36</v>
      </c>
      <c r="T114" s="432"/>
    </row>
    <row r="115" spans="1:20" x14ac:dyDescent="0.25">
      <c r="A115" s="402">
        <f t="shared" si="31"/>
        <v>112</v>
      </c>
      <c r="B115" s="403" t="s">
        <v>940</v>
      </c>
      <c r="C115" s="402">
        <v>1993</v>
      </c>
      <c r="D115" s="402" t="s">
        <v>1003</v>
      </c>
      <c r="E115" s="402">
        <v>400</v>
      </c>
      <c r="F115" s="402">
        <v>9</v>
      </c>
      <c r="G115" s="402" t="s">
        <v>1007</v>
      </c>
      <c r="H115" s="402"/>
      <c r="I115" s="402"/>
      <c r="J115" s="402"/>
      <c r="K115" s="402">
        <f t="shared" si="29"/>
        <v>25</v>
      </c>
      <c r="L115" s="405">
        <v>0.5</v>
      </c>
      <c r="M115" s="404"/>
      <c r="N115" s="405">
        <v>1</v>
      </c>
      <c r="O115" s="405">
        <v>1.47</v>
      </c>
      <c r="P115" s="406">
        <f t="shared" si="40"/>
        <v>2.2050000000000001</v>
      </c>
      <c r="Q115" s="422">
        <f t="shared" si="30"/>
        <v>827.3601000000001</v>
      </c>
      <c r="R115" s="407"/>
      <c r="S115" s="437">
        <v>827.36</v>
      </c>
      <c r="T115" s="432"/>
    </row>
    <row r="116" spans="1:20" x14ac:dyDescent="0.25">
      <c r="A116" s="402">
        <f t="shared" si="31"/>
        <v>113</v>
      </c>
      <c r="B116" s="403" t="s">
        <v>940</v>
      </c>
      <c r="C116" s="402">
        <v>1993</v>
      </c>
      <c r="D116" s="402" t="s">
        <v>1003</v>
      </c>
      <c r="E116" s="402">
        <v>400</v>
      </c>
      <c r="F116" s="402">
        <v>9</v>
      </c>
      <c r="G116" s="402" t="s">
        <v>1007</v>
      </c>
      <c r="H116" s="402"/>
      <c r="I116" s="402"/>
      <c r="J116" s="402"/>
      <c r="K116" s="402">
        <f t="shared" si="29"/>
        <v>25</v>
      </c>
      <c r="L116" s="405">
        <v>0.5</v>
      </c>
      <c r="M116" s="404"/>
      <c r="N116" s="405">
        <v>1</v>
      </c>
      <c r="O116" s="405">
        <v>1.47</v>
      </c>
      <c r="P116" s="406">
        <f t="shared" si="40"/>
        <v>2.2050000000000001</v>
      </c>
      <c r="Q116" s="422">
        <f t="shared" si="30"/>
        <v>827.3601000000001</v>
      </c>
      <c r="R116" s="407"/>
      <c r="S116" s="437">
        <v>827.36</v>
      </c>
      <c r="T116" s="432"/>
    </row>
    <row r="117" spans="1:20" x14ac:dyDescent="0.25">
      <c r="A117" s="402">
        <f t="shared" si="31"/>
        <v>114</v>
      </c>
      <c r="B117" s="403" t="s">
        <v>941</v>
      </c>
      <c r="C117" s="402">
        <v>1992</v>
      </c>
      <c r="D117" s="402" t="s">
        <v>1003</v>
      </c>
      <c r="E117" s="402">
        <v>400</v>
      </c>
      <c r="F117" s="402">
        <v>10</v>
      </c>
      <c r="G117" s="402" t="s">
        <v>1007</v>
      </c>
      <c r="H117" s="402">
        <v>2014</v>
      </c>
      <c r="I117" s="402">
        <v>1</v>
      </c>
      <c r="J117" s="402">
        <v>0.8</v>
      </c>
      <c r="K117" s="402">
        <f t="shared" si="29"/>
        <v>26</v>
      </c>
      <c r="L117" s="405">
        <v>0.8</v>
      </c>
      <c r="M117" s="405">
        <f>J117*L117</f>
        <v>0.64000000000000012</v>
      </c>
      <c r="N117" s="405">
        <v>1</v>
      </c>
      <c r="O117" s="405">
        <v>1.47</v>
      </c>
      <c r="P117" s="406">
        <f>1*N117*O117*(1+(F117-9)*0.05+M117)</f>
        <v>2.4843000000000002</v>
      </c>
      <c r="Q117" s="422">
        <f t="shared" si="30"/>
        <v>932.1590460000001</v>
      </c>
      <c r="R117" s="407"/>
      <c r="S117" s="437">
        <v>932.05</v>
      </c>
      <c r="T117" s="432"/>
    </row>
    <row r="118" spans="1:20" x14ac:dyDescent="0.25">
      <c r="A118" s="402">
        <f t="shared" si="31"/>
        <v>115</v>
      </c>
      <c r="B118" s="403" t="s">
        <v>941</v>
      </c>
      <c r="C118" s="402">
        <v>1992</v>
      </c>
      <c r="D118" s="402" t="s">
        <v>1003</v>
      </c>
      <c r="E118" s="402">
        <v>400</v>
      </c>
      <c r="F118" s="402">
        <v>10</v>
      </c>
      <c r="G118" s="402" t="s">
        <v>1007</v>
      </c>
      <c r="H118" s="402"/>
      <c r="I118" s="402"/>
      <c r="J118" s="402"/>
      <c r="K118" s="402">
        <f t="shared" si="29"/>
        <v>26</v>
      </c>
      <c r="L118" s="405">
        <v>0.8</v>
      </c>
      <c r="M118" s="404"/>
      <c r="N118" s="405">
        <v>1</v>
      </c>
      <c r="O118" s="405">
        <v>1.47</v>
      </c>
      <c r="P118" s="406">
        <f>1*N118*O118*(1+(F118-9)*0.05+L118)</f>
        <v>2.7195</v>
      </c>
      <c r="Q118" s="422">
        <f t="shared" si="30"/>
        <v>1020.4107900000001</v>
      </c>
      <c r="R118" s="407"/>
      <c r="S118" s="437">
        <v>1020.6</v>
      </c>
      <c r="T118" s="432"/>
    </row>
    <row r="119" spans="1:20" x14ac:dyDescent="0.25">
      <c r="A119" s="402">
        <f t="shared" si="31"/>
        <v>116</v>
      </c>
      <c r="B119" s="403" t="s">
        <v>942</v>
      </c>
      <c r="C119" s="402">
        <v>1993</v>
      </c>
      <c r="D119" s="402" t="s">
        <v>1003</v>
      </c>
      <c r="E119" s="402">
        <v>320</v>
      </c>
      <c r="F119" s="402">
        <v>10</v>
      </c>
      <c r="G119" s="402" t="s">
        <v>1006</v>
      </c>
      <c r="H119" s="402">
        <v>2016</v>
      </c>
      <c r="I119" s="402">
        <v>1</v>
      </c>
      <c r="J119" s="402">
        <v>0.8</v>
      </c>
      <c r="K119" s="402">
        <f t="shared" si="29"/>
        <v>25</v>
      </c>
      <c r="L119" s="405">
        <v>0.5</v>
      </c>
      <c r="M119" s="405">
        <f t="shared" ref="M119:M120" si="41">J119*L119</f>
        <v>0.4</v>
      </c>
      <c r="N119" s="405">
        <v>1</v>
      </c>
      <c r="O119" s="405">
        <v>1</v>
      </c>
      <c r="P119" s="406">
        <f t="shared" ref="P119:P121" si="42">1*N119*O119*(1+(F119-9)*0.05+M119)</f>
        <v>1.4500000000000002</v>
      </c>
      <c r="Q119" s="422">
        <f t="shared" si="30"/>
        <v>544.06900000000007</v>
      </c>
      <c r="R119" s="407">
        <v>75.55</v>
      </c>
      <c r="S119" s="437">
        <v>544.07000000000005</v>
      </c>
      <c r="T119" s="432">
        <v>75.55</v>
      </c>
    </row>
    <row r="120" spans="1:20" x14ac:dyDescent="0.25">
      <c r="A120" s="402">
        <f t="shared" si="31"/>
        <v>117</v>
      </c>
      <c r="B120" s="403" t="s">
        <v>942</v>
      </c>
      <c r="C120" s="402">
        <v>1993</v>
      </c>
      <c r="D120" s="402" t="s">
        <v>1003</v>
      </c>
      <c r="E120" s="402">
        <v>320</v>
      </c>
      <c r="F120" s="402">
        <v>10</v>
      </c>
      <c r="G120" s="402" t="s">
        <v>1006</v>
      </c>
      <c r="H120" s="402">
        <v>2016</v>
      </c>
      <c r="I120" s="402">
        <v>1</v>
      </c>
      <c r="J120" s="402">
        <v>0.8</v>
      </c>
      <c r="K120" s="402">
        <f t="shared" si="29"/>
        <v>25</v>
      </c>
      <c r="L120" s="405">
        <v>0.5</v>
      </c>
      <c r="M120" s="405">
        <f t="shared" si="41"/>
        <v>0.4</v>
      </c>
      <c r="N120" s="405">
        <v>1</v>
      </c>
      <c r="O120" s="405">
        <v>1</v>
      </c>
      <c r="P120" s="406">
        <f t="shared" si="42"/>
        <v>1.4500000000000002</v>
      </c>
      <c r="Q120" s="422">
        <f t="shared" si="30"/>
        <v>544.06900000000007</v>
      </c>
      <c r="R120" s="407">
        <v>75.55</v>
      </c>
      <c r="S120" s="437">
        <v>544.07000000000005</v>
      </c>
      <c r="T120" s="432">
        <v>75.55</v>
      </c>
    </row>
    <row r="121" spans="1:20" x14ac:dyDescent="0.25">
      <c r="A121" s="402">
        <f t="shared" si="31"/>
        <v>118</v>
      </c>
      <c r="B121" s="403" t="s">
        <v>942</v>
      </c>
      <c r="C121" s="402">
        <v>1993</v>
      </c>
      <c r="D121" s="402" t="s">
        <v>1003</v>
      </c>
      <c r="E121" s="402">
        <v>320</v>
      </c>
      <c r="F121" s="402">
        <v>9</v>
      </c>
      <c r="G121" s="402" t="s">
        <v>1006</v>
      </c>
      <c r="H121" s="402">
        <v>2017</v>
      </c>
      <c r="I121" s="402">
        <v>2</v>
      </c>
      <c r="J121" s="402">
        <v>0.6</v>
      </c>
      <c r="K121" s="402">
        <f t="shared" si="29"/>
        <v>25</v>
      </c>
      <c r="L121" s="405">
        <v>0.5</v>
      </c>
      <c r="M121" s="405">
        <f>J121*L121</f>
        <v>0.3</v>
      </c>
      <c r="N121" s="405">
        <v>1</v>
      </c>
      <c r="O121" s="405">
        <v>1</v>
      </c>
      <c r="P121" s="406">
        <f t="shared" si="42"/>
        <v>1.3</v>
      </c>
      <c r="Q121" s="422">
        <f t="shared" si="30"/>
        <v>487.78600000000006</v>
      </c>
      <c r="R121" s="407">
        <v>75.55</v>
      </c>
      <c r="S121" s="437">
        <v>487.79</v>
      </c>
      <c r="T121" s="432">
        <v>75.55</v>
      </c>
    </row>
    <row r="122" spans="1:20" x14ac:dyDescent="0.25">
      <c r="A122" s="402">
        <f t="shared" si="31"/>
        <v>119</v>
      </c>
      <c r="B122" s="403" t="s">
        <v>943</v>
      </c>
      <c r="C122" s="402">
        <v>1994</v>
      </c>
      <c r="D122" s="402" t="s">
        <v>1003</v>
      </c>
      <c r="E122" s="402">
        <v>400</v>
      </c>
      <c r="F122" s="402">
        <v>9</v>
      </c>
      <c r="G122" s="402" t="s">
        <v>1007</v>
      </c>
      <c r="H122" s="402"/>
      <c r="I122" s="402"/>
      <c r="J122" s="402"/>
      <c r="K122" s="402">
        <f t="shared" si="29"/>
        <v>24</v>
      </c>
      <c r="L122" s="405">
        <v>0.5</v>
      </c>
      <c r="M122" s="404"/>
      <c r="N122" s="405">
        <v>1</v>
      </c>
      <c r="O122" s="405">
        <v>1.47</v>
      </c>
      <c r="P122" s="406">
        <f t="shared" ref="P122:P136" si="43">1*N122*O122*(1+(F122-9)*0.05+L122)</f>
        <v>2.2050000000000001</v>
      </c>
      <c r="Q122" s="422">
        <f t="shared" si="30"/>
        <v>827.3601000000001</v>
      </c>
      <c r="R122" s="407"/>
      <c r="S122" s="437">
        <v>827.36</v>
      </c>
      <c r="T122" s="432"/>
    </row>
    <row r="123" spans="1:20" x14ac:dyDescent="0.25">
      <c r="A123" s="402">
        <f t="shared" si="31"/>
        <v>120</v>
      </c>
      <c r="B123" s="403" t="s">
        <v>943</v>
      </c>
      <c r="C123" s="402">
        <v>1994</v>
      </c>
      <c r="D123" s="402" t="s">
        <v>1003</v>
      </c>
      <c r="E123" s="402">
        <v>400</v>
      </c>
      <c r="F123" s="402">
        <v>9</v>
      </c>
      <c r="G123" s="402" t="s">
        <v>1007</v>
      </c>
      <c r="H123" s="402"/>
      <c r="I123" s="402"/>
      <c r="J123" s="402"/>
      <c r="K123" s="402">
        <f t="shared" si="29"/>
        <v>24</v>
      </c>
      <c r="L123" s="405">
        <v>0.5</v>
      </c>
      <c r="M123" s="404"/>
      <c r="N123" s="405">
        <v>1</v>
      </c>
      <c r="O123" s="405">
        <v>1.47</v>
      </c>
      <c r="P123" s="406">
        <f t="shared" si="43"/>
        <v>2.2050000000000001</v>
      </c>
      <c r="Q123" s="422">
        <f t="shared" si="30"/>
        <v>827.3601000000001</v>
      </c>
      <c r="R123" s="407"/>
      <c r="S123" s="437">
        <v>827.36</v>
      </c>
      <c r="T123" s="432"/>
    </row>
    <row r="124" spans="1:20" x14ac:dyDescent="0.25">
      <c r="A124" s="402">
        <f t="shared" si="31"/>
        <v>121</v>
      </c>
      <c r="B124" s="403" t="s">
        <v>944</v>
      </c>
      <c r="C124" s="402">
        <v>1995</v>
      </c>
      <c r="D124" s="402" t="s">
        <v>1003</v>
      </c>
      <c r="E124" s="402">
        <v>400</v>
      </c>
      <c r="F124" s="402">
        <v>10</v>
      </c>
      <c r="G124" s="402" t="s">
        <v>1007</v>
      </c>
      <c r="H124" s="402"/>
      <c r="I124" s="402"/>
      <c r="J124" s="402"/>
      <c r="K124" s="402">
        <f t="shared" si="29"/>
        <v>23</v>
      </c>
      <c r="L124" s="405">
        <v>0.5</v>
      </c>
      <c r="M124" s="404"/>
      <c r="N124" s="405">
        <v>1</v>
      </c>
      <c r="O124" s="405">
        <v>1.47</v>
      </c>
      <c r="P124" s="406">
        <f t="shared" si="43"/>
        <v>2.2785000000000002</v>
      </c>
      <c r="Q124" s="422">
        <f t="shared" si="30"/>
        <v>854.93877000000009</v>
      </c>
      <c r="R124" s="407"/>
      <c r="S124" s="437">
        <v>855.13</v>
      </c>
      <c r="T124" s="432"/>
    </row>
    <row r="125" spans="1:20" x14ac:dyDescent="0.25">
      <c r="A125" s="402">
        <f t="shared" si="31"/>
        <v>122</v>
      </c>
      <c r="B125" s="403" t="s">
        <v>944</v>
      </c>
      <c r="C125" s="402">
        <v>1995</v>
      </c>
      <c r="D125" s="402" t="s">
        <v>1003</v>
      </c>
      <c r="E125" s="402">
        <v>400</v>
      </c>
      <c r="F125" s="402">
        <v>10</v>
      </c>
      <c r="G125" s="402" t="s">
        <v>1007</v>
      </c>
      <c r="H125" s="402"/>
      <c r="I125" s="402"/>
      <c r="J125" s="402"/>
      <c r="K125" s="402">
        <f t="shared" si="29"/>
        <v>23</v>
      </c>
      <c r="L125" s="405">
        <v>0.5</v>
      </c>
      <c r="M125" s="404"/>
      <c r="N125" s="405">
        <v>1</v>
      </c>
      <c r="O125" s="405">
        <v>1.47</v>
      </c>
      <c r="P125" s="406">
        <f t="shared" si="43"/>
        <v>2.2785000000000002</v>
      </c>
      <c r="Q125" s="422">
        <f t="shared" si="30"/>
        <v>854.93877000000009</v>
      </c>
      <c r="R125" s="407"/>
      <c r="S125" s="437">
        <v>855.13</v>
      </c>
      <c r="T125" s="432"/>
    </row>
    <row r="126" spans="1:20" x14ac:dyDescent="0.25">
      <c r="A126" s="402">
        <f t="shared" si="31"/>
        <v>123</v>
      </c>
      <c r="B126" s="403" t="s">
        <v>913</v>
      </c>
      <c r="C126" s="402">
        <v>1995</v>
      </c>
      <c r="D126" s="402" t="s">
        <v>1003</v>
      </c>
      <c r="E126" s="402">
        <v>400</v>
      </c>
      <c r="F126" s="402">
        <v>10</v>
      </c>
      <c r="G126" s="402" t="s">
        <v>1007</v>
      </c>
      <c r="H126" s="402"/>
      <c r="I126" s="402"/>
      <c r="J126" s="402"/>
      <c r="K126" s="402">
        <f t="shared" si="29"/>
        <v>23</v>
      </c>
      <c r="L126" s="405">
        <v>0.5</v>
      </c>
      <c r="M126" s="404"/>
      <c r="N126" s="405">
        <v>1</v>
      </c>
      <c r="O126" s="405">
        <v>1.47</v>
      </c>
      <c r="P126" s="406">
        <f t="shared" si="43"/>
        <v>2.2785000000000002</v>
      </c>
      <c r="Q126" s="422">
        <f t="shared" si="30"/>
        <v>854.93877000000009</v>
      </c>
      <c r="R126" s="407"/>
      <c r="S126" s="437">
        <v>855.13</v>
      </c>
      <c r="T126" s="432"/>
    </row>
    <row r="127" spans="1:20" x14ac:dyDescent="0.25">
      <c r="A127" s="402">
        <f t="shared" si="31"/>
        <v>124</v>
      </c>
      <c r="B127" s="403" t="s">
        <v>913</v>
      </c>
      <c r="C127" s="402">
        <v>1995</v>
      </c>
      <c r="D127" s="402" t="s">
        <v>1003</v>
      </c>
      <c r="E127" s="402">
        <v>400</v>
      </c>
      <c r="F127" s="402">
        <v>10</v>
      </c>
      <c r="G127" s="402" t="s">
        <v>1007</v>
      </c>
      <c r="H127" s="402"/>
      <c r="I127" s="402"/>
      <c r="J127" s="402"/>
      <c r="K127" s="402">
        <f t="shared" si="29"/>
        <v>23</v>
      </c>
      <c r="L127" s="405">
        <v>0.5</v>
      </c>
      <c r="M127" s="404"/>
      <c r="N127" s="405">
        <v>1</v>
      </c>
      <c r="O127" s="405">
        <v>1.47</v>
      </c>
      <c r="P127" s="406">
        <f t="shared" si="43"/>
        <v>2.2785000000000002</v>
      </c>
      <c r="Q127" s="422">
        <f t="shared" si="30"/>
        <v>854.93877000000009</v>
      </c>
      <c r="R127" s="407"/>
      <c r="S127" s="437">
        <v>855.13</v>
      </c>
      <c r="T127" s="432"/>
    </row>
    <row r="128" spans="1:20" x14ac:dyDescent="0.25">
      <c r="A128" s="402">
        <f t="shared" si="31"/>
        <v>125</v>
      </c>
      <c r="B128" s="403" t="s">
        <v>945</v>
      </c>
      <c r="C128" s="402">
        <v>1995</v>
      </c>
      <c r="D128" s="402" t="s">
        <v>1003</v>
      </c>
      <c r="E128" s="402">
        <v>320</v>
      </c>
      <c r="F128" s="402">
        <v>9</v>
      </c>
      <c r="G128" s="402" t="s">
        <v>1007</v>
      </c>
      <c r="H128" s="402"/>
      <c r="I128" s="402"/>
      <c r="J128" s="402"/>
      <c r="K128" s="402">
        <f t="shared" si="29"/>
        <v>23</v>
      </c>
      <c r="L128" s="405">
        <v>0.5</v>
      </c>
      <c r="M128" s="404"/>
      <c r="N128" s="405">
        <v>1</v>
      </c>
      <c r="O128" s="405">
        <v>1.47</v>
      </c>
      <c r="P128" s="406">
        <f t="shared" si="43"/>
        <v>2.2050000000000001</v>
      </c>
      <c r="Q128" s="422">
        <f t="shared" si="30"/>
        <v>827.3601000000001</v>
      </c>
      <c r="R128" s="407"/>
      <c r="S128" s="437">
        <v>827.36</v>
      </c>
      <c r="T128" s="432"/>
    </row>
    <row r="129" spans="1:21" x14ac:dyDescent="0.25">
      <c r="A129" s="402">
        <f t="shared" si="31"/>
        <v>126</v>
      </c>
      <c r="B129" s="403" t="s">
        <v>945</v>
      </c>
      <c r="C129" s="402">
        <v>1995</v>
      </c>
      <c r="D129" s="402" t="s">
        <v>1003</v>
      </c>
      <c r="E129" s="402">
        <v>320</v>
      </c>
      <c r="F129" s="402">
        <v>9</v>
      </c>
      <c r="G129" s="402" t="s">
        <v>1007</v>
      </c>
      <c r="H129" s="402"/>
      <c r="I129" s="402"/>
      <c r="J129" s="402"/>
      <c r="K129" s="402">
        <f t="shared" si="29"/>
        <v>23</v>
      </c>
      <c r="L129" s="405">
        <v>0.5</v>
      </c>
      <c r="M129" s="404"/>
      <c r="N129" s="405">
        <v>1</v>
      </c>
      <c r="O129" s="405">
        <v>1.47</v>
      </c>
      <c r="P129" s="406">
        <f t="shared" si="43"/>
        <v>2.2050000000000001</v>
      </c>
      <c r="Q129" s="422">
        <f t="shared" si="30"/>
        <v>827.3601000000001</v>
      </c>
      <c r="R129" s="407"/>
      <c r="S129" s="437">
        <v>827.36</v>
      </c>
      <c r="T129" s="432"/>
    </row>
    <row r="130" spans="1:21" x14ac:dyDescent="0.25">
      <c r="A130" s="402">
        <f t="shared" si="31"/>
        <v>127</v>
      </c>
      <c r="B130" s="403" t="s">
        <v>946</v>
      </c>
      <c r="C130" s="402">
        <v>1996</v>
      </c>
      <c r="D130" s="402" t="s">
        <v>1003</v>
      </c>
      <c r="E130" s="402">
        <v>400</v>
      </c>
      <c r="F130" s="402">
        <v>10</v>
      </c>
      <c r="G130" s="402" t="s">
        <v>1007</v>
      </c>
      <c r="H130" s="402"/>
      <c r="I130" s="402"/>
      <c r="J130" s="402"/>
      <c r="K130" s="402">
        <f t="shared" si="29"/>
        <v>22</v>
      </c>
      <c r="L130" s="405">
        <v>0.5</v>
      </c>
      <c r="M130" s="404"/>
      <c r="N130" s="405">
        <v>1</v>
      </c>
      <c r="O130" s="405">
        <v>1.47</v>
      </c>
      <c r="P130" s="406">
        <f t="shared" si="43"/>
        <v>2.2785000000000002</v>
      </c>
      <c r="Q130" s="422">
        <f t="shared" si="30"/>
        <v>854.93877000000009</v>
      </c>
      <c r="R130" s="407"/>
      <c r="S130" s="437">
        <v>855.13</v>
      </c>
      <c r="T130" s="432"/>
    </row>
    <row r="131" spans="1:21" x14ac:dyDescent="0.25">
      <c r="A131" s="402">
        <f t="shared" si="31"/>
        <v>128</v>
      </c>
      <c r="B131" s="403" t="s">
        <v>946</v>
      </c>
      <c r="C131" s="402">
        <v>1996</v>
      </c>
      <c r="D131" s="402" t="s">
        <v>1003</v>
      </c>
      <c r="E131" s="402">
        <v>400</v>
      </c>
      <c r="F131" s="402">
        <v>10</v>
      </c>
      <c r="G131" s="402" t="s">
        <v>1007</v>
      </c>
      <c r="H131" s="402"/>
      <c r="I131" s="402"/>
      <c r="J131" s="402"/>
      <c r="K131" s="402">
        <f t="shared" si="29"/>
        <v>22</v>
      </c>
      <c r="L131" s="405">
        <v>0.5</v>
      </c>
      <c r="M131" s="404"/>
      <c r="N131" s="405">
        <v>1</v>
      </c>
      <c r="O131" s="405">
        <v>1.47</v>
      </c>
      <c r="P131" s="406">
        <f t="shared" si="43"/>
        <v>2.2785000000000002</v>
      </c>
      <c r="Q131" s="422">
        <f t="shared" si="30"/>
        <v>854.93877000000009</v>
      </c>
      <c r="R131" s="407"/>
      <c r="S131" s="437">
        <v>855.13</v>
      </c>
      <c r="T131" s="432"/>
    </row>
    <row r="132" spans="1:21" x14ac:dyDescent="0.25">
      <c r="A132" s="402">
        <f t="shared" si="31"/>
        <v>129</v>
      </c>
      <c r="B132" s="403" t="s">
        <v>947</v>
      </c>
      <c r="C132" s="402">
        <v>1997</v>
      </c>
      <c r="D132" s="402" t="s">
        <v>1003</v>
      </c>
      <c r="E132" s="402">
        <v>400</v>
      </c>
      <c r="F132" s="402">
        <v>10</v>
      </c>
      <c r="G132" s="402" t="s">
        <v>1007</v>
      </c>
      <c r="H132" s="402"/>
      <c r="I132" s="402"/>
      <c r="J132" s="402"/>
      <c r="K132" s="402">
        <f t="shared" si="29"/>
        <v>21</v>
      </c>
      <c r="L132" s="405">
        <v>0.5</v>
      </c>
      <c r="M132" s="404"/>
      <c r="N132" s="405">
        <v>1</v>
      </c>
      <c r="O132" s="405">
        <v>1.47</v>
      </c>
      <c r="P132" s="406">
        <f t="shared" si="43"/>
        <v>2.2785000000000002</v>
      </c>
      <c r="Q132" s="422">
        <f t="shared" si="30"/>
        <v>854.93877000000009</v>
      </c>
      <c r="R132" s="407"/>
      <c r="S132" s="437">
        <v>855.13</v>
      </c>
      <c r="T132" s="432"/>
    </row>
    <row r="133" spans="1:21" x14ac:dyDescent="0.25">
      <c r="A133" s="402">
        <f t="shared" si="31"/>
        <v>130</v>
      </c>
      <c r="B133" s="403" t="s">
        <v>947</v>
      </c>
      <c r="C133" s="402">
        <v>1997</v>
      </c>
      <c r="D133" s="402" t="s">
        <v>1003</v>
      </c>
      <c r="E133" s="402">
        <v>400</v>
      </c>
      <c r="F133" s="402">
        <v>10</v>
      </c>
      <c r="G133" s="402" t="s">
        <v>1007</v>
      </c>
      <c r="H133" s="402"/>
      <c r="I133" s="402"/>
      <c r="J133" s="402"/>
      <c r="K133" s="402">
        <f t="shared" ref="K133:K176" si="44">2018-C133</f>
        <v>21</v>
      </c>
      <c r="L133" s="405">
        <v>0.5</v>
      </c>
      <c r="M133" s="404"/>
      <c r="N133" s="405">
        <v>1</v>
      </c>
      <c r="O133" s="405">
        <v>1.47</v>
      </c>
      <c r="P133" s="406">
        <f t="shared" si="43"/>
        <v>2.2785000000000002</v>
      </c>
      <c r="Q133" s="422">
        <f t="shared" ref="Q133:Q137" si="45">P133*$Q$1</f>
        <v>854.93877000000009</v>
      </c>
      <c r="R133" s="407"/>
      <c r="S133" s="437">
        <v>855.13</v>
      </c>
      <c r="T133" s="432"/>
    </row>
    <row r="134" spans="1:21" x14ac:dyDescent="0.25">
      <c r="A134" s="402">
        <f t="shared" ref="A134:A137" si="46">A133+1</f>
        <v>131</v>
      </c>
      <c r="B134" s="403" t="s">
        <v>946</v>
      </c>
      <c r="C134" s="402">
        <v>1997</v>
      </c>
      <c r="D134" s="402" t="s">
        <v>1003</v>
      </c>
      <c r="E134" s="402">
        <v>400</v>
      </c>
      <c r="F134" s="402">
        <v>10</v>
      </c>
      <c r="G134" s="402" t="s">
        <v>1007</v>
      </c>
      <c r="H134" s="402"/>
      <c r="I134" s="402"/>
      <c r="J134" s="402"/>
      <c r="K134" s="402">
        <f t="shared" si="44"/>
        <v>21</v>
      </c>
      <c r="L134" s="405">
        <v>0.5</v>
      </c>
      <c r="M134" s="404"/>
      <c r="N134" s="405">
        <v>1</v>
      </c>
      <c r="O134" s="405">
        <v>1.47</v>
      </c>
      <c r="P134" s="406">
        <f t="shared" si="43"/>
        <v>2.2785000000000002</v>
      </c>
      <c r="Q134" s="422">
        <f t="shared" si="45"/>
        <v>854.93877000000009</v>
      </c>
      <c r="R134" s="407"/>
      <c r="S134" s="437">
        <v>855.13</v>
      </c>
      <c r="T134" s="432"/>
    </row>
    <row r="135" spans="1:21" x14ac:dyDescent="0.25">
      <c r="A135" s="402">
        <f t="shared" si="46"/>
        <v>132</v>
      </c>
      <c r="B135" s="403" t="s">
        <v>948</v>
      </c>
      <c r="C135" s="402">
        <v>1997</v>
      </c>
      <c r="D135" s="402" t="s">
        <v>1003</v>
      </c>
      <c r="E135" s="402">
        <v>400</v>
      </c>
      <c r="F135" s="402">
        <v>10</v>
      </c>
      <c r="G135" s="402" t="s">
        <v>1007</v>
      </c>
      <c r="H135" s="402"/>
      <c r="I135" s="402"/>
      <c r="J135" s="402"/>
      <c r="K135" s="402">
        <f t="shared" si="44"/>
        <v>21</v>
      </c>
      <c r="L135" s="405">
        <v>0.5</v>
      </c>
      <c r="M135" s="404"/>
      <c r="N135" s="405">
        <v>1</v>
      </c>
      <c r="O135" s="405">
        <v>1.47</v>
      </c>
      <c r="P135" s="406">
        <f t="shared" si="43"/>
        <v>2.2785000000000002</v>
      </c>
      <c r="Q135" s="422">
        <f t="shared" si="45"/>
        <v>854.93877000000009</v>
      </c>
      <c r="R135" s="407"/>
      <c r="S135" s="437">
        <v>855.13</v>
      </c>
      <c r="T135" s="432"/>
    </row>
    <row r="136" spans="1:21" x14ac:dyDescent="0.25">
      <c r="A136" s="402">
        <f t="shared" si="46"/>
        <v>133</v>
      </c>
      <c r="B136" s="403" t="s">
        <v>948</v>
      </c>
      <c r="C136" s="402">
        <v>1999</v>
      </c>
      <c r="D136" s="402" t="s">
        <v>1003</v>
      </c>
      <c r="E136" s="402">
        <v>400</v>
      </c>
      <c r="F136" s="402">
        <v>10</v>
      </c>
      <c r="G136" s="402" t="s">
        <v>1007</v>
      </c>
      <c r="H136" s="402"/>
      <c r="I136" s="402"/>
      <c r="J136" s="402"/>
      <c r="K136" s="402">
        <f t="shared" si="44"/>
        <v>19</v>
      </c>
      <c r="L136" s="405">
        <v>0.3</v>
      </c>
      <c r="M136" s="404"/>
      <c r="N136" s="405">
        <v>1</v>
      </c>
      <c r="O136" s="405">
        <v>1.47</v>
      </c>
      <c r="P136" s="406">
        <f t="shared" si="43"/>
        <v>1.9845000000000002</v>
      </c>
      <c r="Q136" s="422">
        <f t="shared" si="45"/>
        <v>744.62409000000014</v>
      </c>
      <c r="R136" s="407"/>
      <c r="S136" s="437">
        <v>744.81</v>
      </c>
      <c r="T136" s="432"/>
    </row>
    <row r="137" spans="1:21" x14ac:dyDescent="0.25">
      <c r="A137" s="402">
        <f t="shared" si="46"/>
        <v>134</v>
      </c>
      <c r="B137" s="403" t="s">
        <v>948</v>
      </c>
      <c r="C137" s="402">
        <v>2002</v>
      </c>
      <c r="D137" s="402" t="s">
        <v>1003</v>
      </c>
      <c r="E137" s="402">
        <v>500</v>
      </c>
      <c r="F137" s="402">
        <v>10</v>
      </c>
      <c r="G137" s="402" t="s">
        <v>1006</v>
      </c>
      <c r="H137" s="402">
        <v>2013</v>
      </c>
      <c r="I137" s="402">
        <v>1</v>
      </c>
      <c r="J137" s="402">
        <v>0.8</v>
      </c>
      <c r="K137" s="402">
        <f t="shared" si="44"/>
        <v>16</v>
      </c>
      <c r="L137" s="405">
        <v>0.3</v>
      </c>
      <c r="M137" s="405">
        <f t="shared" ref="M137" si="47">J137*L137</f>
        <v>0.24</v>
      </c>
      <c r="N137" s="405">
        <v>1.1000000000000001</v>
      </c>
      <c r="O137" s="405">
        <v>1</v>
      </c>
      <c r="P137" s="406">
        <f>1*N137*O137*(1+(F137-9)*0.05+M137)</f>
        <v>1.4190000000000003</v>
      </c>
      <c r="Q137" s="422">
        <f t="shared" si="45"/>
        <v>532.43718000000013</v>
      </c>
      <c r="R137" s="407">
        <v>75.55</v>
      </c>
      <c r="S137" s="437">
        <v>532.44000000000005</v>
      </c>
      <c r="T137" s="432">
        <v>75.55</v>
      </c>
    </row>
    <row r="138" spans="1:21" x14ac:dyDescent="0.25">
      <c r="A138" s="408">
        <v>1</v>
      </c>
      <c r="B138" s="409" t="s">
        <v>952</v>
      </c>
      <c r="C138" s="408">
        <v>1975</v>
      </c>
      <c r="D138" s="408" t="s">
        <v>1003</v>
      </c>
      <c r="E138" s="408">
        <v>320</v>
      </c>
      <c r="F138" s="408">
        <v>9</v>
      </c>
      <c r="G138" s="408" t="s">
        <v>1006</v>
      </c>
      <c r="H138" s="408">
        <v>2017</v>
      </c>
      <c r="I138" s="408">
        <v>1</v>
      </c>
      <c r="J138" s="408">
        <v>0.8</v>
      </c>
      <c r="K138" s="408">
        <f t="shared" si="44"/>
        <v>43</v>
      </c>
      <c r="L138" s="424">
        <v>1.5</v>
      </c>
      <c r="M138" s="410">
        <f>L138*J138</f>
        <v>1.2000000000000002</v>
      </c>
      <c r="N138" s="424">
        <v>1</v>
      </c>
      <c r="O138" s="424">
        <v>1</v>
      </c>
      <c r="P138" s="425">
        <f>1*N138*O138*(1+(F138-9)*0.05+M138)</f>
        <v>2.2000000000000002</v>
      </c>
      <c r="Q138" s="426">
        <f>P138*$Q$1</f>
        <v>825.48400000000015</v>
      </c>
      <c r="R138" s="411">
        <v>75.55</v>
      </c>
      <c r="S138" s="438">
        <v>825.48</v>
      </c>
      <c r="T138" s="430">
        <v>75.55</v>
      </c>
      <c r="U138" s="427">
        <f>S138-Q138</f>
        <v>-4.0000000001327862E-3</v>
      </c>
    </row>
    <row r="139" spans="1:21" x14ac:dyDescent="0.25">
      <c r="A139" s="408">
        <f>A138+1</f>
        <v>2</v>
      </c>
      <c r="B139" s="409" t="s">
        <v>952</v>
      </c>
      <c r="C139" s="408">
        <v>1975</v>
      </c>
      <c r="D139" s="408" t="s">
        <v>1003</v>
      </c>
      <c r="E139" s="408">
        <v>320</v>
      </c>
      <c r="F139" s="408">
        <v>9</v>
      </c>
      <c r="G139" s="408" t="s">
        <v>1006</v>
      </c>
      <c r="H139" s="408">
        <v>2017</v>
      </c>
      <c r="I139" s="408">
        <v>1</v>
      </c>
      <c r="J139" s="408">
        <v>0.8</v>
      </c>
      <c r="K139" s="408">
        <f t="shared" si="44"/>
        <v>43</v>
      </c>
      <c r="L139" s="424">
        <v>1.5</v>
      </c>
      <c r="M139" s="410">
        <f>L139*J139</f>
        <v>1.2000000000000002</v>
      </c>
      <c r="N139" s="424">
        <v>1</v>
      </c>
      <c r="O139" s="424">
        <v>1</v>
      </c>
      <c r="P139" s="425">
        <f>1*N139*O139*(1+(F139-9)*0.05+M139)</f>
        <v>2.2000000000000002</v>
      </c>
      <c r="Q139" s="426">
        <f t="shared" ref="Q139:Q181" si="48">P139*$Q$1</f>
        <v>825.48400000000015</v>
      </c>
      <c r="R139" s="411">
        <v>75.55</v>
      </c>
      <c r="S139" s="438">
        <v>825.48</v>
      </c>
      <c r="T139" s="430">
        <v>75.55</v>
      </c>
      <c r="U139" s="427">
        <f t="shared" ref="U139:U202" si="49">S139-Q139</f>
        <v>-4.0000000001327862E-3</v>
      </c>
    </row>
    <row r="140" spans="1:21" x14ac:dyDescent="0.25">
      <c r="A140" s="408">
        <f t="shared" ref="A140:A176" si="50">A139+1</f>
        <v>3</v>
      </c>
      <c r="B140" s="409" t="s">
        <v>952</v>
      </c>
      <c r="C140" s="408">
        <v>1975</v>
      </c>
      <c r="D140" s="408" t="s">
        <v>1003</v>
      </c>
      <c r="E140" s="408">
        <v>320</v>
      </c>
      <c r="F140" s="408">
        <v>9</v>
      </c>
      <c r="G140" s="408" t="s">
        <v>1006</v>
      </c>
      <c r="H140" s="408"/>
      <c r="I140" s="408"/>
      <c r="J140" s="408"/>
      <c r="K140" s="408">
        <f t="shared" si="44"/>
        <v>43</v>
      </c>
      <c r="L140" s="424">
        <v>1.5</v>
      </c>
      <c r="M140" s="410"/>
      <c r="N140" s="424">
        <v>1</v>
      </c>
      <c r="O140" s="424">
        <v>1</v>
      </c>
      <c r="P140" s="425">
        <f>1*N140*O140*(1+(F140-9)*0.05+L140)</f>
        <v>2.5</v>
      </c>
      <c r="Q140" s="426">
        <f t="shared" si="48"/>
        <v>938.05000000000007</v>
      </c>
      <c r="R140" s="411">
        <v>75.55</v>
      </c>
      <c r="S140" s="438">
        <v>938.05</v>
      </c>
      <c r="T140" s="430">
        <v>75.55</v>
      </c>
      <c r="U140" s="427">
        <f t="shared" si="49"/>
        <v>0</v>
      </c>
    </row>
    <row r="141" spans="1:21" x14ac:dyDescent="0.25">
      <c r="A141" s="408">
        <f t="shared" si="50"/>
        <v>4</v>
      </c>
      <c r="B141" s="409" t="s">
        <v>952</v>
      </c>
      <c r="C141" s="408">
        <v>1975</v>
      </c>
      <c r="D141" s="408" t="s">
        <v>1003</v>
      </c>
      <c r="E141" s="408">
        <v>320</v>
      </c>
      <c r="F141" s="408">
        <v>9</v>
      </c>
      <c r="G141" s="408" t="s">
        <v>1006</v>
      </c>
      <c r="H141" s="408">
        <v>2017</v>
      </c>
      <c r="I141" s="408">
        <v>1</v>
      </c>
      <c r="J141" s="408">
        <v>0.8</v>
      </c>
      <c r="K141" s="408">
        <f t="shared" si="44"/>
        <v>43</v>
      </c>
      <c r="L141" s="424">
        <v>1.5</v>
      </c>
      <c r="M141" s="410">
        <f>L141*J141</f>
        <v>1.2000000000000002</v>
      </c>
      <c r="N141" s="424">
        <v>1</v>
      </c>
      <c r="O141" s="424">
        <v>1</v>
      </c>
      <c r="P141" s="425">
        <f>1*N141*O141*(1+(F141-9)*0.05+M141)</f>
        <v>2.2000000000000002</v>
      </c>
      <c r="Q141" s="426">
        <f t="shared" si="48"/>
        <v>825.48400000000015</v>
      </c>
      <c r="R141" s="411">
        <v>75.55</v>
      </c>
      <c r="S141" s="438">
        <v>825.48</v>
      </c>
      <c r="T141" s="430">
        <v>75.55</v>
      </c>
      <c r="U141" s="427">
        <f t="shared" si="49"/>
        <v>-4.0000000001327862E-3</v>
      </c>
    </row>
    <row r="142" spans="1:21" x14ac:dyDescent="0.25">
      <c r="A142" s="408">
        <f t="shared" si="50"/>
        <v>5</v>
      </c>
      <c r="B142" s="409" t="s">
        <v>953</v>
      </c>
      <c r="C142" s="408">
        <v>1976</v>
      </c>
      <c r="D142" s="408" t="s">
        <v>1003</v>
      </c>
      <c r="E142" s="408">
        <v>320</v>
      </c>
      <c r="F142" s="408">
        <v>9</v>
      </c>
      <c r="G142" s="408" t="s">
        <v>1007</v>
      </c>
      <c r="H142" s="408"/>
      <c r="I142" s="408"/>
      <c r="J142" s="408"/>
      <c r="K142" s="408">
        <f t="shared" si="44"/>
        <v>42</v>
      </c>
      <c r="L142" s="424">
        <v>1.5</v>
      </c>
      <c r="M142" s="410"/>
      <c r="N142" s="424">
        <v>1</v>
      </c>
      <c r="O142" s="424">
        <v>1.47</v>
      </c>
      <c r="P142" s="425">
        <f t="shared" ref="P142:P145" si="51">1*N142*O142*(1+(F142-9)*0.05+L142)</f>
        <v>3.6749999999999998</v>
      </c>
      <c r="Q142" s="426">
        <f t="shared" si="48"/>
        <v>1378.9335000000001</v>
      </c>
      <c r="R142" s="411"/>
      <c r="S142" s="438">
        <v>1378.93</v>
      </c>
      <c r="T142" s="430"/>
      <c r="U142" s="427">
        <f t="shared" si="49"/>
        <v>-3.5000000000309228E-3</v>
      </c>
    </row>
    <row r="143" spans="1:21" x14ac:dyDescent="0.25">
      <c r="A143" s="408">
        <f t="shared" si="50"/>
        <v>6</v>
      </c>
      <c r="B143" s="409" t="s">
        <v>953</v>
      </c>
      <c r="C143" s="408">
        <v>1976</v>
      </c>
      <c r="D143" s="408" t="s">
        <v>1003</v>
      </c>
      <c r="E143" s="408">
        <v>320</v>
      </c>
      <c r="F143" s="408">
        <v>9</v>
      </c>
      <c r="G143" s="408" t="s">
        <v>1007</v>
      </c>
      <c r="H143" s="408"/>
      <c r="I143" s="408"/>
      <c r="J143" s="408"/>
      <c r="K143" s="408">
        <f t="shared" si="44"/>
        <v>42</v>
      </c>
      <c r="L143" s="424">
        <v>1.5</v>
      </c>
      <c r="M143" s="410"/>
      <c r="N143" s="424">
        <v>1</v>
      </c>
      <c r="O143" s="424">
        <v>1.47</v>
      </c>
      <c r="P143" s="425">
        <f t="shared" si="51"/>
        <v>3.6749999999999998</v>
      </c>
      <c r="Q143" s="426">
        <f t="shared" si="48"/>
        <v>1378.9335000000001</v>
      </c>
      <c r="R143" s="411"/>
      <c r="S143" s="438">
        <v>1378.93</v>
      </c>
      <c r="T143" s="430"/>
      <c r="U143" s="427">
        <f t="shared" si="49"/>
        <v>-3.5000000000309228E-3</v>
      </c>
    </row>
    <row r="144" spans="1:21" x14ac:dyDescent="0.25">
      <c r="A144" s="408">
        <f t="shared" si="50"/>
        <v>7</v>
      </c>
      <c r="B144" s="409" t="s">
        <v>953</v>
      </c>
      <c r="C144" s="408">
        <v>1976</v>
      </c>
      <c r="D144" s="408" t="s">
        <v>1003</v>
      </c>
      <c r="E144" s="408">
        <v>320</v>
      </c>
      <c r="F144" s="408">
        <v>9</v>
      </c>
      <c r="G144" s="408" t="s">
        <v>1007</v>
      </c>
      <c r="H144" s="408"/>
      <c r="I144" s="408"/>
      <c r="J144" s="408"/>
      <c r="K144" s="408">
        <f t="shared" si="44"/>
        <v>42</v>
      </c>
      <c r="L144" s="424">
        <v>1.5</v>
      </c>
      <c r="M144" s="410"/>
      <c r="N144" s="424">
        <v>1</v>
      </c>
      <c r="O144" s="424">
        <v>1.47</v>
      </c>
      <c r="P144" s="425">
        <f t="shared" si="51"/>
        <v>3.6749999999999998</v>
      </c>
      <c r="Q144" s="426">
        <f t="shared" si="48"/>
        <v>1378.9335000000001</v>
      </c>
      <c r="R144" s="411"/>
      <c r="S144" s="438">
        <v>1378.93</v>
      </c>
      <c r="T144" s="430"/>
      <c r="U144" s="427">
        <f t="shared" si="49"/>
        <v>-3.5000000000309228E-3</v>
      </c>
    </row>
    <row r="145" spans="1:21" x14ac:dyDescent="0.25">
      <c r="A145" s="408">
        <f t="shared" si="50"/>
        <v>8</v>
      </c>
      <c r="B145" s="409" t="s">
        <v>954</v>
      </c>
      <c r="C145" s="408">
        <v>1979</v>
      </c>
      <c r="D145" s="408" t="s">
        <v>1003</v>
      </c>
      <c r="E145" s="408">
        <v>320</v>
      </c>
      <c r="F145" s="408">
        <v>16</v>
      </c>
      <c r="G145" s="408" t="s">
        <v>1006</v>
      </c>
      <c r="H145" s="408"/>
      <c r="I145" s="408"/>
      <c r="J145" s="408"/>
      <c r="K145" s="408">
        <f t="shared" si="44"/>
        <v>39</v>
      </c>
      <c r="L145" s="424">
        <v>1.5</v>
      </c>
      <c r="M145" s="410"/>
      <c r="N145" s="424">
        <v>1</v>
      </c>
      <c r="O145" s="424">
        <v>1</v>
      </c>
      <c r="P145" s="425">
        <f t="shared" si="51"/>
        <v>2.85</v>
      </c>
      <c r="Q145" s="426">
        <f t="shared" si="48"/>
        <v>1069.3770000000002</v>
      </c>
      <c r="R145" s="411">
        <v>75.55</v>
      </c>
      <c r="S145" s="438">
        <v>1069.3800000000001</v>
      </c>
      <c r="T145" s="430">
        <v>75.55</v>
      </c>
      <c r="U145" s="427">
        <f t="shared" si="49"/>
        <v>2.9999999999290594E-3</v>
      </c>
    </row>
    <row r="146" spans="1:21" x14ac:dyDescent="0.25">
      <c r="A146" s="408">
        <f t="shared" si="50"/>
        <v>9</v>
      </c>
      <c r="B146" s="409" t="s">
        <v>954</v>
      </c>
      <c r="C146" s="408">
        <v>1979</v>
      </c>
      <c r="D146" s="408" t="s">
        <v>1017</v>
      </c>
      <c r="E146" s="408">
        <v>500</v>
      </c>
      <c r="F146" s="408">
        <v>16</v>
      </c>
      <c r="G146" s="408" t="s">
        <v>1006</v>
      </c>
      <c r="H146" s="408">
        <v>2014</v>
      </c>
      <c r="I146" s="408">
        <v>1</v>
      </c>
      <c r="J146" s="408">
        <v>0.8</v>
      </c>
      <c r="K146" s="408">
        <f t="shared" si="44"/>
        <v>39</v>
      </c>
      <c r="L146" s="424">
        <v>1.5</v>
      </c>
      <c r="M146" s="410">
        <f t="shared" ref="M146:M153" si="52">L146*J146</f>
        <v>1.2000000000000002</v>
      </c>
      <c r="N146" s="424">
        <v>1.1000000000000001</v>
      </c>
      <c r="O146" s="424">
        <v>1</v>
      </c>
      <c r="P146" s="425">
        <f t="shared" ref="P146:P153" si="53">1*N146*O146*(1+(F146-9)*0.05+M146)</f>
        <v>2.8050000000000006</v>
      </c>
      <c r="Q146" s="426">
        <f t="shared" si="48"/>
        <v>1052.4921000000004</v>
      </c>
      <c r="R146" s="411">
        <v>75.55</v>
      </c>
      <c r="S146" s="438">
        <v>1052.49</v>
      </c>
      <c r="T146" s="430">
        <v>75.55</v>
      </c>
      <c r="U146" s="427">
        <f t="shared" si="49"/>
        <v>-2.1000000003823516E-3</v>
      </c>
    </row>
    <row r="147" spans="1:21" x14ac:dyDescent="0.25">
      <c r="A147" s="408">
        <f t="shared" si="50"/>
        <v>10</v>
      </c>
      <c r="B147" s="409" t="s">
        <v>955</v>
      </c>
      <c r="C147" s="408">
        <v>1983</v>
      </c>
      <c r="D147" s="408" t="s">
        <v>1003</v>
      </c>
      <c r="E147" s="408">
        <v>320</v>
      </c>
      <c r="F147" s="408">
        <v>9</v>
      </c>
      <c r="G147" s="408" t="s">
        <v>1006</v>
      </c>
      <c r="H147" s="408">
        <v>2017</v>
      </c>
      <c r="I147" s="408">
        <v>2</v>
      </c>
      <c r="J147" s="408">
        <v>0.6</v>
      </c>
      <c r="K147" s="408">
        <f t="shared" si="44"/>
        <v>35</v>
      </c>
      <c r="L147" s="424">
        <v>1.5</v>
      </c>
      <c r="M147" s="410">
        <f t="shared" si="52"/>
        <v>0.89999999999999991</v>
      </c>
      <c r="N147" s="424">
        <v>1</v>
      </c>
      <c r="O147" s="424">
        <v>1</v>
      </c>
      <c r="P147" s="425">
        <f t="shared" si="53"/>
        <v>1.9</v>
      </c>
      <c r="Q147" s="426">
        <f t="shared" si="48"/>
        <v>712.91800000000001</v>
      </c>
      <c r="R147" s="411">
        <v>75.55</v>
      </c>
      <c r="S147" s="438">
        <v>712.92</v>
      </c>
      <c r="T147" s="430">
        <v>75.55</v>
      </c>
      <c r="U147" s="427">
        <f t="shared" si="49"/>
        <v>1.9999999999527063E-3</v>
      </c>
    </row>
    <row r="148" spans="1:21" x14ac:dyDescent="0.25">
      <c r="A148" s="408">
        <f t="shared" si="50"/>
        <v>11</v>
      </c>
      <c r="B148" s="409" t="s">
        <v>955</v>
      </c>
      <c r="C148" s="408">
        <v>1983</v>
      </c>
      <c r="D148" s="408" t="s">
        <v>1003</v>
      </c>
      <c r="E148" s="408">
        <v>320</v>
      </c>
      <c r="F148" s="408">
        <v>9</v>
      </c>
      <c r="G148" s="408" t="s">
        <v>1006</v>
      </c>
      <c r="H148" s="408">
        <v>2017</v>
      </c>
      <c r="I148" s="408">
        <v>2</v>
      </c>
      <c r="J148" s="408">
        <v>0.6</v>
      </c>
      <c r="K148" s="408">
        <f t="shared" si="44"/>
        <v>35</v>
      </c>
      <c r="L148" s="424">
        <v>1.5</v>
      </c>
      <c r="M148" s="410">
        <f t="shared" si="52"/>
        <v>0.89999999999999991</v>
      </c>
      <c r="N148" s="424">
        <v>1</v>
      </c>
      <c r="O148" s="424">
        <v>1</v>
      </c>
      <c r="P148" s="425">
        <f t="shared" si="53"/>
        <v>1.9</v>
      </c>
      <c r="Q148" s="426">
        <f t="shared" si="48"/>
        <v>712.91800000000001</v>
      </c>
      <c r="R148" s="411">
        <v>75.55</v>
      </c>
      <c r="S148" s="438">
        <v>712.92</v>
      </c>
      <c r="T148" s="430">
        <v>75.55</v>
      </c>
      <c r="U148" s="427">
        <f t="shared" si="49"/>
        <v>1.9999999999527063E-3</v>
      </c>
    </row>
    <row r="149" spans="1:21" x14ac:dyDescent="0.25">
      <c r="A149" s="408">
        <f t="shared" si="50"/>
        <v>12</v>
      </c>
      <c r="B149" s="409" t="s">
        <v>955</v>
      </c>
      <c r="C149" s="408">
        <v>1983</v>
      </c>
      <c r="D149" s="408" t="s">
        <v>1003</v>
      </c>
      <c r="E149" s="408">
        <v>320</v>
      </c>
      <c r="F149" s="408">
        <v>9</v>
      </c>
      <c r="G149" s="408" t="s">
        <v>1006</v>
      </c>
      <c r="H149" s="408">
        <v>2016</v>
      </c>
      <c r="I149" s="408">
        <v>1</v>
      </c>
      <c r="J149" s="408">
        <v>0.8</v>
      </c>
      <c r="K149" s="408">
        <f t="shared" si="44"/>
        <v>35</v>
      </c>
      <c r="L149" s="424">
        <v>1.5</v>
      </c>
      <c r="M149" s="410">
        <f t="shared" si="52"/>
        <v>1.2000000000000002</v>
      </c>
      <c r="N149" s="424">
        <v>1</v>
      </c>
      <c r="O149" s="424">
        <v>1</v>
      </c>
      <c r="P149" s="425">
        <f t="shared" si="53"/>
        <v>2.2000000000000002</v>
      </c>
      <c r="Q149" s="426">
        <f t="shared" si="48"/>
        <v>825.48400000000015</v>
      </c>
      <c r="R149" s="411">
        <v>75.55</v>
      </c>
      <c r="S149" s="438">
        <v>825.48</v>
      </c>
      <c r="T149" s="430">
        <v>75.55</v>
      </c>
      <c r="U149" s="427">
        <f t="shared" si="49"/>
        <v>-4.0000000001327862E-3</v>
      </c>
    </row>
    <row r="150" spans="1:21" x14ac:dyDescent="0.25">
      <c r="A150" s="408">
        <f t="shared" si="50"/>
        <v>13</v>
      </c>
      <c r="B150" s="409" t="s">
        <v>955</v>
      </c>
      <c r="C150" s="408">
        <v>1983</v>
      </c>
      <c r="D150" s="408" t="s">
        <v>1003</v>
      </c>
      <c r="E150" s="408">
        <v>320</v>
      </c>
      <c r="F150" s="408">
        <v>9</v>
      </c>
      <c r="G150" s="408" t="s">
        <v>1006</v>
      </c>
      <c r="H150" s="408">
        <v>2017</v>
      </c>
      <c r="I150" s="408">
        <v>3</v>
      </c>
      <c r="J150" s="408">
        <v>0.4</v>
      </c>
      <c r="K150" s="408">
        <f t="shared" si="44"/>
        <v>35</v>
      </c>
      <c r="L150" s="424">
        <v>1.5</v>
      </c>
      <c r="M150" s="410">
        <f t="shared" si="52"/>
        <v>0.60000000000000009</v>
      </c>
      <c r="N150" s="424">
        <v>1</v>
      </c>
      <c r="O150" s="424">
        <v>1</v>
      </c>
      <c r="P150" s="425">
        <f t="shared" si="53"/>
        <v>1.6</v>
      </c>
      <c r="Q150" s="426">
        <f t="shared" si="48"/>
        <v>600.35200000000009</v>
      </c>
      <c r="R150" s="411">
        <v>75.55</v>
      </c>
      <c r="S150" s="438">
        <v>600.35</v>
      </c>
      <c r="T150" s="430">
        <v>75.55</v>
      </c>
      <c r="U150" s="427">
        <f t="shared" si="49"/>
        <v>-2.0000000000663931E-3</v>
      </c>
    </row>
    <row r="151" spans="1:21" x14ac:dyDescent="0.25">
      <c r="A151" s="408">
        <f t="shared" si="50"/>
        <v>14</v>
      </c>
      <c r="B151" s="409" t="s">
        <v>955</v>
      </c>
      <c r="C151" s="408">
        <v>1983</v>
      </c>
      <c r="D151" s="408" t="s">
        <v>1003</v>
      </c>
      <c r="E151" s="408">
        <v>320</v>
      </c>
      <c r="F151" s="408">
        <v>9</v>
      </c>
      <c r="G151" s="408" t="s">
        <v>1006</v>
      </c>
      <c r="H151" s="408">
        <v>2017</v>
      </c>
      <c r="I151" s="408">
        <v>2</v>
      </c>
      <c r="J151" s="408">
        <v>0.6</v>
      </c>
      <c r="K151" s="408">
        <f t="shared" si="44"/>
        <v>35</v>
      </c>
      <c r="L151" s="424">
        <v>1.5</v>
      </c>
      <c r="M151" s="410">
        <f t="shared" si="52"/>
        <v>0.89999999999999991</v>
      </c>
      <c r="N151" s="424">
        <v>1</v>
      </c>
      <c r="O151" s="424">
        <v>1</v>
      </c>
      <c r="P151" s="425">
        <f t="shared" si="53"/>
        <v>1.9</v>
      </c>
      <c r="Q151" s="426">
        <f t="shared" si="48"/>
        <v>712.91800000000001</v>
      </c>
      <c r="R151" s="411">
        <v>75.55</v>
      </c>
      <c r="S151" s="438">
        <v>712.92</v>
      </c>
      <c r="T151" s="430">
        <v>75.55</v>
      </c>
      <c r="U151" s="427">
        <f t="shared" si="49"/>
        <v>1.9999999999527063E-3</v>
      </c>
    </row>
    <row r="152" spans="1:21" x14ac:dyDescent="0.25">
      <c r="A152" s="408">
        <f t="shared" si="50"/>
        <v>15</v>
      </c>
      <c r="B152" s="409" t="s">
        <v>955</v>
      </c>
      <c r="C152" s="408">
        <v>1983</v>
      </c>
      <c r="D152" s="408" t="s">
        <v>1003</v>
      </c>
      <c r="E152" s="408">
        <v>320</v>
      </c>
      <c r="F152" s="408">
        <v>9</v>
      </c>
      <c r="G152" s="408" t="s">
        <v>1006</v>
      </c>
      <c r="H152" s="408">
        <v>2017</v>
      </c>
      <c r="I152" s="408">
        <v>2</v>
      </c>
      <c r="J152" s="408">
        <v>0.6</v>
      </c>
      <c r="K152" s="408">
        <f t="shared" si="44"/>
        <v>35</v>
      </c>
      <c r="L152" s="424">
        <v>1.5</v>
      </c>
      <c r="M152" s="410">
        <f t="shared" si="52"/>
        <v>0.89999999999999991</v>
      </c>
      <c r="N152" s="424">
        <v>1</v>
      </c>
      <c r="O152" s="424">
        <v>1</v>
      </c>
      <c r="P152" s="425">
        <f t="shared" si="53"/>
        <v>1.9</v>
      </c>
      <c r="Q152" s="426">
        <f t="shared" si="48"/>
        <v>712.91800000000001</v>
      </c>
      <c r="R152" s="411">
        <v>75.55</v>
      </c>
      <c r="S152" s="438">
        <v>712.92</v>
      </c>
      <c r="T152" s="430">
        <v>75.55</v>
      </c>
      <c r="U152" s="427">
        <f t="shared" si="49"/>
        <v>1.9999999999527063E-3</v>
      </c>
    </row>
    <row r="153" spans="1:21" x14ac:dyDescent="0.25">
      <c r="A153" s="408">
        <f t="shared" si="50"/>
        <v>16</v>
      </c>
      <c r="B153" s="409" t="s">
        <v>956</v>
      </c>
      <c r="C153" s="408">
        <v>1984</v>
      </c>
      <c r="D153" s="408" t="s">
        <v>1003</v>
      </c>
      <c r="E153" s="408">
        <v>320</v>
      </c>
      <c r="F153" s="408">
        <v>9</v>
      </c>
      <c r="G153" s="408" t="s">
        <v>1006</v>
      </c>
      <c r="H153" s="408">
        <v>2017</v>
      </c>
      <c r="I153" s="408">
        <v>2</v>
      </c>
      <c r="J153" s="408">
        <v>0.6</v>
      </c>
      <c r="K153" s="408">
        <f t="shared" si="44"/>
        <v>34</v>
      </c>
      <c r="L153" s="424">
        <v>1.5</v>
      </c>
      <c r="M153" s="410">
        <f t="shared" si="52"/>
        <v>0.89999999999999991</v>
      </c>
      <c r="N153" s="424">
        <v>1</v>
      </c>
      <c r="O153" s="424">
        <v>1</v>
      </c>
      <c r="P153" s="425">
        <f t="shared" si="53"/>
        <v>1.9</v>
      </c>
      <c r="Q153" s="426">
        <f t="shared" si="48"/>
        <v>712.91800000000001</v>
      </c>
      <c r="R153" s="411">
        <v>75.55</v>
      </c>
      <c r="S153" s="438">
        <v>712.92</v>
      </c>
      <c r="T153" s="430">
        <v>75.55</v>
      </c>
      <c r="U153" s="427">
        <f t="shared" si="49"/>
        <v>1.9999999999527063E-3</v>
      </c>
    </row>
    <row r="154" spans="1:21" x14ac:dyDescent="0.25">
      <c r="A154" s="408">
        <f t="shared" si="50"/>
        <v>17</v>
      </c>
      <c r="B154" s="409" t="s">
        <v>956</v>
      </c>
      <c r="C154" s="408">
        <v>1985</v>
      </c>
      <c r="D154" s="408" t="s">
        <v>1003</v>
      </c>
      <c r="E154" s="408">
        <v>320</v>
      </c>
      <c r="F154" s="408">
        <v>9</v>
      </c>
      <c r="G154" s="408" t="s">
        <v>1007</v>
      </c>
      <c r="H154" s="408"/>
      <c r="I154" s="408"/>
      <c r="J154" s="408"/>
      <c r="K154" s="408">
        <f t="shared" si="44"/>
        <v>33</v>
      </c>
      <c r="L154" s="424">
        <v>1.5</v>
      </c>
      <c r="M154" s="410"/>
      <c r="N154" s="424">
        <v>1</v>
      </c>
      <c r="O154" s="424">
        <v>1.47</v>
      </c>
      <c r="P154" s="425">
        <f t="shared" ref="P154:P160" si="54">1*N154*O154*(1+(F154-9)*0.05+L154)</f>
        <v>3.6749999999999998</v>
      </c>
      <c r="Q154" s="426">
        <f t="shared" si="48"/>
        <v>1378.9335000000001</v>
      </c>
      <c r="R154" s="411"/>
      <c r="S154" s="438">
        <v>1378.93</v>
      </c>
      <c r="T154" s="430"/>
      <c r="U154" s="427">
        <f t="shared" si="49"/>
        <v>-3.5000000000309228E-3</v>
      </c>
    </row>
    <row r="155" spans="1:21" x14ac:dyDescent="0.25">
      <c r="A155" s="408">
        <f t="shared" si="50"/>
        <v>18</v>
      </c>
      <c r="B155" s="409" t="s">
        <v>957</v>
      </c>
      <c r="C155" s="408">
        <v>1984</v>
      </c>
      <c r="D155" s="408" t="s">
        <v>1003</v>
      </c>
      <c r="E155" s="408">
        <v>320</v>
      </c>
      <c r="F155" s="408">
        <v>9</v>
      </c>
      <c r="G155" s="408" t="s">
        <v>1007</v>
      </c>
      <c r="H155" s="408"/>
      <c r="I155" s="408"/>
      <c r="J155" s="408"/>
      <c r="K155" s="408">
        <f t="shared" si="44"/>
        <v>34</v>
      </c>
      <c r="L155" s="424">
        <v>1.5</v>
      </c>
      <c r="M155" s="410"/>
      <c r="N155" s="424">
        <v>1</v>
      </c>
      <c r="O155" s="424">
        <v>1.47</v>
      </c>
      <c r="P155" s="425">
        <f t="shared" si="54"/>
        <v>3.6749999999999998</v>
      </c>
      <c r="Q155" s="426">
        <f t="shared" si="48"/>
        <v>1378.9335000000001</v>
      </c>
      <c r="R155" s="411"/>
      <c r="S155" s="438">
        <v>1378.93</v>
      </c>
      <c r="T155" s="430"/>
      <c r="U155" s="427">
        <f t="shared" si="49"/>
        <v>-3.5000000000309228E-3</v>
      </c>
    </row>
    <row r="156" spans="1:21" x14ac:dyDescent="0.25">
      <c r="A156" s="408">
        <f t="shared" si="50"/>
        <v>19</v>
      </c>
      <c r="B156" s="409" t="s">
        <v>957</v>
      </c>
      <c r="C156" s="408">
        <v>1984</v>
      </c>
      <c r="D156" s="408" t="s">
        <v>1003</v>
      </c>
      <c r="E156" s="408">
        <v>320</v>
      </c>
      <c r="F156" s="408">
        <v>9</v>
      </c>
      <c r="G156" s="408" t="s">
        <v>1007</v>
      </c>
      <c r="H156" s="408"/>
      <c r="I156" s="408"/>
      <c r="J156" s="408"/>
      <c r="K156" s="408">
        <f t="shared" si="44"/>
        <v>34</v>
      </c>
      <c r="L156" s="424">
        <v>1.5</v>
      </c>
      <c r="M156" s="410"/>
      <c r="N156" s="424">
        <v>1</v>
      </c>
      <c r="O156" s="424">
        <v>1.47</v>
      </c>
      <c r="P156" s="425">
        <f t="shared" si="54"/>
        <v>3.6749999999999998</v>
      </c>
      <c r="Q156" s="426">
        <f t="shared" si="48"/>
        <v>1378.9335000000001</v>
      </c>
      <c r="R156" s="411"/>
      <c r="S156" s="438">
        <v>1378.93</v>
      </c>
      <c r="T156" s="430"/>
      <c r="U156" s="427">
        <f t="shared" si="49"/>
        <v>-3.5000000000309228E-3</v>
      </c>
    </row>
    <row r="157" spans="1:21" x14ac:dyDescent="0.25">
      <c r="A157" s="408">
        <f t="shared" si="50"/>
        <v>20</v>
      </c>
      <c r="B157" s="409" t="s">
        <v>957</v>
      </c>
      <c r="C157" s="408">
        <v>1984</v>
      </c>
      <c r="D157" s="408" t="s">
        <v>1003</v>
      </c>
      <c r="E157" s="408">
        <v>320</v>
      </c>
      <c r="F157" s="408">
        <v>9</v>
      </c>
      <c r="G157" s="408" t="s">
        <v>1007</v>
      </c>
      <c r="H157" s="408"/>
      <c r="I157" s="408"/>
      <c r="J157" s="408"/>
      <c r="K157" s="408">
        <f t="shared" si="44"/>
        <v>34</v>
      </c>
      <c r="L157" s="424">
        <v>1.5</v>
      </c>
      <c r="M157" s="410"/>
      <c r="N157" s="424">
        <v>1</v>
      </c>
      <c r="O157" s="424">
        <v>1.47</v>
      </c>
      <c r="P157" s="425">
        <f t="shared" si="54"/>
        <v>3.6749999999999998</v>
      </c>
      <c r="Q157" s="426">
        <f t="shared" si="48"/>
        <v>1378.9335000000001</v>
      </c>
      <c r="R157" s="411"/>
      <c r="S157" s="438">
        <v>1378.93</v>
      </c>
      <c r="T157" s="430"/>
      <c r="U157" s="427">
        <f t="shared" si="49"/>
        <v>-3.5000000000309228E-3</v>
      </c>
    </row>
    <row r="158" spans="1:21" x14ac:dyDescent="0.25">
      <c r="A158" s="408">
        <f t="shared" si="50"/>
        <v>21</v>
      </c>
      <c r="B158" s="409" t="s">
        <v>956</v>
      </c>
      <c r="C158" s="408">
        <v>1985</v>
      </c>
      <c r="D158" s="408" t="s">
        <v>1003</v>
      </c>
      <c r="E158" s="408">
        <v>320</v>
      </c>
      <c r="F158" s="408">
        <v>9</v>
      </c>
      <c r="G158" s="408" t="s">
        <v>1007</v>
      </c>
      <c r="H158" s="408"/>
      <c r="I158" s="408"/>
      <c r="J158" s="408"/>
      <c r="K158" s="408">
        <f t="shared" si="44"/>
        <v>33</v>
      </c>
      <c r="L158" s="424">
        <v>1.5</v>
      </c>
      <c r="M158" s="410"/>
      <c r="N158" s="424">
        <v>1</v>
      </c>
      <c r="O158" s="424">
        <v>1.47</v>
      </c>
      <c r="P158" s="425">
        <f t="shared" si="54"/>
        <v>3.6749999999999998</v>
      </c>
      <c r="Q158" s="426">
        <f t="shared" si="48"/>
        <v>1378.9335000000001</v>
      </c>
      <c r="R158" s="411"/>
      <c r="S158" s="438">
        <v>1378.93</v>
      </c>
      <c r="T158" s="430"/>
      <c r="U158" s="427">
        <f t="shared" si="49"/>
        <v>-3.5000000000309228E-3</v>
      </c>
    </row>
    <row r="159" spans="1:21" x14ac:dyDescent="0.25">
      <c r="A159" s="408">
        <f t="shared" si="50"/>
        <v>22</v>
      </c>
      <c r="B159" s="409" t="s">
        <v>956</v>
      </c>
      <c r="C159" s="408">
        <v>1985</v>
      </c>
      <c r="D159" s="408" t="s">
        <v>1003</v>
      </c>
      <c r="E159" s="408">
        <v>320</v>
      </c>
      <c r="F159" s="408">
        <v>9</v>
      </c>
      <c r="G159" s="408" t="s">
        <v>1007</v>
      </c>
      <c r="H159" s="408"/>
      <c r="I159" s="408"/>
      <c r="J159" s="408"/>
      <c r="K159" s="408">
        <f t="shared" si="44"/>
        <v>33</v>
      </c>
      <c r="L159" s="424">
        <v>1.5</v>
      </c>
      <c r="M159" s="410"/>
      <c r="N159" s="424">
        <v>1</v>
      </c>
      <c r="O159" s="424">
        <v>1.47</v>
      </c>
      <c r="P159" s="425">
        <f t="shared" si="54"/>
        <v>3.6749999999999998</v>
      </c>
      <c r="Q159" s="426">
        <f t="shared" si="48"/>
        <v>1378.9335000000001</v>
      </c>
      <c r="R159" s="411"/>
      <c r="S159" s="438">
        <v>1378.93</v>
      </c>
      <c r="T159" s="430"/>
      <c r="U159" s="427">
        <f t="shared" si="49"/>
        <v>-3.5000000000309228E-3</v>
      </c>
    </row>
    <row r="160" spans="1:21" x14ac:dyDescent="0.25">
      <c r="A160" s="408">
        <f t="shared" si="50"/>
        <v>23</v>
      </c>
      <c r="B160" s="409" t="s">
        <v>956</v>
      </c>
      <c r="C160" s="408">
        <v>1985</v>
      </c>
      <c r="D160" s="408" t="s">
        <v>1003</v>
      </c>
      <c r="E160" s="408">
        <v>320</v>
      </c>
      <c r="F160" s="408">
        <v>9</v>
      </c>
      <c r="G160" s="408" t="s">
        <v>1007</v>
      </c>
      <c r="H160" s="408"/>
      <c r="I160" s="408"/>
      <c r="J160" s="408"/>
      <c r="K160" s="408">
        <f t="shared" si="44"/>
        <v>33</v>
      </c>
      <c r="L160" s="424">
        <v>1.5</v>
      </c>
      <c r="M160" s="410"/>
      <c r="N160" s="424">
        <v>1</v>
      </c>
      <c r="O160" s="424">
        <v>1.47</v>
      </c>
      <c r="P160" s="425">
        <f t="shared" si="54"/>
        <v>3.6749999999999998</v>
      </c>
      <c r="Q160" s="426">
        <f t="shared" si="48"/>
        <v>1378.9335000000001</v>
      </c>
      <c r="R160" s="411"/>
      <c r="S160" s="438">
        <v>1378.93</v>
      </c>
      <c r="T160" s="430"/>
      <c r="U160" s="427">
        <f t="shared" si="49"/>
        <v>-3.5000000000309228E-3</v>
      </c>
    </row>
    <row r="161" spans="1:21" x14ac:dyDescent="0.25">
      <c r="A161" s="408">
        <f t="shared" si="50"/>
        <v>24</v>
      </c>
      <c r="B161" s="409" t="s">
        <v>956</v>
      </c>
      <c r="C161" s="408">
        <v>1985</v>
      </c>
      <c r="D161" s="408" t="s">
        <v>1003</v>
      </c>
      <c r="E161" s="408">
        <v>320</v>
      </c>
      <c r="F161" s="408">
        <v>9</v>
      </c>
      <c r="G161" s="408" t="s">
        <v>1006</v>
      </c>
      <c r="H161" s="408">
        <v>2012</v>
      </c>
      <c r="I161" s="408">
        <v>2</v>
      </c>
      <c r="J161" s="408">
        <v>0.6</v>
      </c>
      <c r="K161" s="408">
        <f t="shared" si="44"/>
        <v>33</v>
      </c>
      <c r="L161" s="424">
        <v>1.5</v>
      </c>
      <c r="M161" s="410">
        <f t="shared" ref="M161:M165" si="55">L161*J161</f>
        <v>0.89999999999999991</v>
      </c>
      <c r="N161" s="424">
        <v>1</v>
      </c>
      <c r="O161" s="424">
        <v>1</v>
      </c>
      <c r="P161" s="425">
        <f t="shared" ref="P161:P165" si="56">1*N161*O161*(1+(F161-9)*0.05+M161)</f>
        <v>1.9</v>
      </c>
      <c r="Q161" s="426">
        <f t="shared" si="48"/>
        <v>712.91800000000001</v>
      </c>
      <c r="R161" s="411">
        <v>75.55</v>
      </c>
      <c r="S161" s="438">
        <v>712.92</v>
      </c>
      <c r="T161" s="430">
        <v>75.55</v>
      </c>
      <c r="U161" s="427">
        <f t="shared" si="49"/>
        <v>1.9999999999527063E-3</v>
      </c>
    </row>
    <row r="162" spans="1:21" x14ac:dyDescent="0.25">
      <c r="A162" s="408">
        <f t="shared" si="50"/>
        <v>25</v>
      </c>
      <c r="B162" s="409" t="s">
        <v>956</v>
      </c>
      <c r="C162" s="408">
        <v>1985</v>
      </c>
      <c r="D162" s="408" t="s">
        <v>1003</v>
      </c>
      <c r="E162" s="408">
        <v>320</v>
      </c>
      <c r="F162" s="408">
        <v>9</v>
      </c>
      <c r="G162" s="408" t="s">
        <v>1006</v>
      </c>
      <c r="H162" s="408">
        <v>2014</v>
      </c>
      <c r="I162" s="408">
        <v>1</v>
      </c>
      <c r="J162" s="408">
        <v>0.8</v>
      </c>
      <c r="K162" s="408">
        <f t="shared" si="44"/>
        <v>33</v>
      </c>
      <c r="L162" s="424">
        <v>1.5</v>
      </c>
      <c r="M162" s="410">
        <f t="shared" si="55"/>
        <v>1.2000000000000002</v>
      </c>
      <c r="N162" s="424">
        <v>1</v>
      </c>
      <c r="O162" s="424">
        <v>1</v>
      </c>
      <c r="P162" s="425">
        <f t="shared" si="56"/>
        <v>2.2000000000000002</v>
      </c>
      <c r="Q162" s="426">
        <f t="shared" si="48"/>
        <v>825.48400000000015</v>
      </c>
      <c r="R162" s="411">
        <v>75.55</v>
      </c>
      <c r="S162" s="438">
        <v>825.48</v>
      </c>
      <c r="T162" s="430">
        <v>75.55</v>
      </c>
      <c r="U162" s="427">
        <f t="shared" si="49"/>
        <v>-4.0000000001327862E-3</v>
      </c>
    </row>
    <row r="163" spans="1:21" x14ac:dyDescent="0.25">
      <c r="A163" s="408">
        <f t="shared" si="50"/>
        <v>26</v>
      </c>
      <c r="B163" s="409" t="s">
        <v>958</v>
      </c>
      <c r="C163" s="408">
        <v>1984</v>
      </c>
      <c r="D163" s="408" t="s">
        <v>1003</v>
      </c>
      <c r="E163" s="408">
        <v>320</v>
      </c>
      <c r="F163" s="408">
        <v>9</v>
      </c>
      <c r="G163" s="408" t="s">
        <v>1006</v>
      </c>
      <c r="H163" s="408">
        <v>2015</v>
      </c>
      <c r="I163" s="408">
        <v>1</v>
      </c>
      <c r="J163" s="408">
        <v>0.8</v>
      </c>
      <c r="K163" s="408">
        <f t="shared" si="44"/>
        <v>34</v>
      </c>
      <c r="L163" s="424">
        <v>1.5</v>
      </c>
      <c r="M163" s="410">
        <f t="shared" si="55"/>
        <v>1.2000000000000002</v>
      </c>
      <c r="N163" s="424">
        <v>1</v>
      </c>
      <c r="O163" s="424">
        <v>1</v>
      </c>
      <c r="P163" s="425">
        <f t="shared" si="56"/>
        <v>2.2000000000000002</v>
      </c>
      <c r="Q163" s="426">
        <f t="shared" si="48"/>
        <v>825.48400000000015</v>
      </c>
      <c r="R163" s="411">
        <v>75.55</v>
      </c>
      <c r="S163" s="438">
        <v>825.48</v>
      </c>
      <c r="T163" s="430">
        <v>75.55</v>
      </c>
      <c r="U163" s="427">
        <f t="shared" si="49"/>
        <v>-4.0000000001327862E-3</v>
      </c>
    </row>
    <row r="164" spans="1:21" x14ac:dyDescent="0.25">
      <c r="A164" s="408">
        <f t="shared" si="50"/>
        <v>27</v>
      </c>
      <c r="B164" s="409" t="s">
        <v>958</v>
      </c>
      <c r="C164" s="408">
        <v>1984</v>
      </c>
      <c r="D164" s="408" t="s">
        <v>1003</v>
      </c>
      <c r="E164" s="408">
        <v>320</v>
      </c>
      <c r="F164" s="408">
        <v>9</v>
      </c>
      <c r="G164" s="408" t="s">
        <v>1006</v>
      </c>
      <c r="H164" s="408">
        <v>2016</v>
      </c>
      <c r="I164" s="408">
        <v>1</v>
      </c>
      <c r="J164" s="408">
        <v>0.8</v>
      </c>
      <c r="K164" s="408">
        <f t="shared" si="44"/>
        <v>34</v>
      </c>
      <c r="L164" s="424">
        <v>1.5</v>
      </c>
      <c r="M164" s="410">
        <f t="shared" si="55"/>
        <v>1.2000000000000002</v>
      </c>
      <c r="N164" s="424">
        <v>1</v>
      </c>
      <c r="O164" s="424">
        <v>1</v>
      </c>
      <c r="P164" s="425">
        <f t="shared" si="56"/>
        <v>2.2000000000000002</v>
      </c>
      <c r="Q164" s="426">
        <f t="shared" si="48"/>
        <v>825.48400000000015</v>
      </c>
      <c r="R164" s="411">
        <v>75.55</v>
      </c>
      <c r="S164" s="438">
        <v>825.48</v>
      </c>
      <c r="T164" s="430">
        <v>75.55</v>
      </c>
      <c r="U164" s="427">
        <f t="shared" si="49"/>
        <v>-4.0000000001327862E-3</v>
      </c>
    </row>
    <row r="165" spans="1:21" x14ac:dyDescent="0.25">
      <c r="A165" s="408">
        <f t="shared" si="50"/>
        <v>28</v>
      </c>
      <c r="B165" s="409" t="s">
        <v>959</v>
      </c>
      <c r="C165" s="408">
        <v>1985</v>
      </c>
      <c r="D165" s="408" t="s">
        <v>1003</v>
      </c>
      <c r="E165" s="408">
        <v>500</v>
      </c>
      <c r="F165" s="408">
        <v>9</v>
      </c>
      <c r="G165" s="408" t="s">
        <v>1007</v>
      </c>
      <c r="H165" s="408">
        <v>2016</v>
      </c>
      <c r="I165" s="408">
        <v>1</v>
      </c>
      <c r="J165" s="408">
        <v>0.8</v>
      </c>
      <c r="K165" s="408">
        <f t="shared" si="44"/>
        <v>33</v>
      </c>
      <c r="L165" s="424">
        <v>1.5</v>
      </c>
      <c r="M165" s="410">
        <f t="shared" si="55"/>
        <v>1.2000000000000002</v>
      </c>
      <c r="N165" s="424">
        <v>1.1000000000000001</v>
      </c>
      <c r="O165" s="424">
        <v>1.47</v>
      </c>
      <c r="P165" s="425">
        <f t="shared" si="56"/>
        <v>3.5574000000000003</v>
      </c>
      <c r="Q165" s="426">
        <f t="shared" si="48"/>
        <v>1334.8076280000002</v>
      </c>
      <c r="R165" s="411"/>
      <c r="S165" s="438">
        <v>1334.66</v>
      </c>
      <c r="T165" s="430"/>
      <c r="U165" s="427">
        <f t="shared" si="49"/>
        <v>-0.14762800000016796</v>
      </c>
    </row>
    <row r="166" spans="1:21" x14ac:dyDescent="0.25">
      <c r="A166" s="408">
        <f t="shared" si="50"/>
        <v>29</v>
      </c>
      <c r="B166" s="409" t="s">
        <v>960</v>
      </c>
      <c r="C166" s="408">
        <v>1987</v>
      </c>
      <c r="D166" s="408" t="s">
        <v>1003</v>
      </c>
      <c r="E166" s="408">
        <v>240</v>
      </c>
      <c r="F166" s="408">
        <v>9</v>
      </c>
      <c r="G166" s="408" t="s">
        <v>1007</v>
      </c>
      <c r="H166" s="408"/>
      <c r="I166" s="408"/>
      <c r="J166" s="408"/>
      <c r="K166" s="408">
        <f t="shared" si="44"/>
        <v>31</v>
      </c>
      <c r="L166" s="424">
        <v>1.5</v>
      </c>
      <c r="M166" s="410"/>
      <c r="N166" s="424">
        <v>1</v>
      </c>
      <c r="O166" s="424">
        <v>1.47</v>
      </c>
      <c r="P166" s="425">
        <f>1*N166*O166*(1+(F166-9)*0.05+L166)</f>
        <v>3.6749999999999998</v>
      </c>
      <c r="Q166" s="426">
        <f t="shared" si="48"/>
        <v>1378.9335000000001</v>
      </c>
      <c r="R166" s="411"/>
      <c r="S166" s="438">
        <v>1378.93</v>
      </c>
      <c r="T166" s="430"/>
      <c r="U166" s="427">
        <f t="shared" si="49"/>
        <v>-3.5000000000309228E-3</v>
      </c>
    </row>
    <row r="167" spans="1:21" x14ac:dyDescent="0.25">
      <c r="A167" s="408">
        <f t="shared" si="50"/>
        <v>30</v>
      </c>
      <c r="B167" s="409" t="s">
        <v>961</v>
      </c>
      <c r="C167" s="408">
        <v>1988</v>
      </c>
      <c r="D167" s="408" t="s">
        <v>1003</v>
      </c>
      <c r="E167" s="408">
        <v>320</v>
      </c>
      <c r="F167" s="408">
        <v>9</v>
      </c>
      <c r="G167" s="408" t="s">
        <v>1006</v>
      </c>
      <c r="H167" s="408">
        <v>2015</v>
      </c>
      <c r="I167" s="408">
        <v>1</v>
      </c>
      <c r="J167" s="408">
        <v>0.8</v>
      </c>
      <c r="K167" s="408">
        <f t="shared" si="44"/>
        <v>30</v>
      </c>
      <c r="L167" s="424">
        <v>0.8</v>
      </c>
      <c r="M167" s="410">
        <f t="shared" ref="M167:M169" si="57">L167*J167</f>
        <v>0.64000000000000012</v>
      </c>
      <c r="N167" s="424">
        <v>1</v>
      </c>
      <c r="O167" s="424">
        <v>1</v>
      </c>
      <c r="P167" s="425">
        <f t="shared" ref="P167:P169" si="58">1*N167*O167*(1+(F167-9)*0.05+M167)</f>
        <v>1.6400000000000001</v>
      </c>
      <c r="Q167" s="426">
        <f t="shared" si="48"/>
        <v>615.36080000000004</v>
      </c>
      <c r="R167" s="411">
        <v>75.55</v>
      </c>
      <c r="S167" s="438">
        <v>615.36</v>
      </c>
      <c r="T167" s="430">
        <v>75.55</v>
      </c>
      <c r="U167" s="427">
        <f t="shared" si="49"/>
        <v>-8.0000000002655725E-4</v>
      </c>
    </row>
    <row r="168" spans="1:21" x14ac:dyDescent="0.25">
      <c r="A168" s="408">
        <f t="shared" si="50"/>
        <v>31</v>
      </c>
      <c r="B168" s="409" t="s">
        <v>961</v>
      </c>
      <c r="C168" s="408">
        <v>1988</v>
      </c>
      <c r="D168" s="408" t="s">
        <v>1003</v>
      </c>
      <c r="E168" s="408">
        <v>320</v>
      </c>
      <c r="F168" s="408">
        <v>9</v>
      </c>
      <c r="G168" s="408" t="s">
        <v>1006</v>
      </c>
      <c r="H168" s="408">
        <v>2016</v>
      </c>
      <c r="I168" s="408">
        <v>1</v>
      </c>
      <c r="J168" s="408">
        <v>0.8</v>
      </c>
      <c r="K168" s="408">
        <f t="shared" si="44"/>
        <v>30</v>
      </c>
      <c r="L168" s="424">
        <v>0.8</v>
      </c>
      <c r="M168" s="410">
        <f t="shared" si="57"/>
        <v>0.64000000000000012</v>
      </c>
      <c r="N168" s="424">
        <v>1</v>
      </c>
      <c r="O168" s="424">
        <v>1</v>
      </c>
      <c r="P168" s="425">
        <f t="shared" si="58"/>
        <v>1.6400000000000001</v>
      </c>
      <c r="Q168" s="426">
        <f t="shared" si="48"/>
        <v>615.36080000000004</v>
      </c>
      <c r="R168" s="411">
        <v>75.55</v>
      </c>
      <c r="S168" s="438">
        <v>615.36</v>
      </c>
      <c r="T168" s="430">
        <v>75.55</v>
      </c>
      <c r="U168" s="427">
        <f t="shared" si="49"/>
        <v>-8.0000000002655725E-4</v>
      </c>
    </row>
    <row r="169" spans="1:21" x14ac:dyDescent="0.25">
      <c r="A169" s="408">
        <f t="shared" si="50"/>
        <v>32</v>
      </c>
      <c r="B169" s="409" t="s">
        <v>962</v>
      </c>
      <c r="C169" s="408">
        <v>1988</v>
      </c>
      <c r="D169" s="408" t="s">
        <v>1003</v>
      </c>
      <c r="E169" s="408">
        <v>240</v>
      </c>
      <c r="F169" s="408">
        <v>9</v>
      </c>
      <c r="G169" s="408" t="s">
        <v>1006</v>
      </c>
      <c r="H169" s="408">
        <v>2013</v>
      </c>
      <c r="I169" s="408">
        <v>1</v>
      </c>
      <c r="J169" s="408">
        <v>0.8</v>
      </c>
      <c r="K169" s="408">
        <f t="shared" si="44"/>
        <v>30</v>
      </c>
      <c r="L169" s="424">
        <v>0.8</v>
      </c>
      <c r="M169" s="410">
        <f t="shared" si="57"/>
        <v>0.64000000000000012</v>
      </c>
      <c r="N169" s="424">
        <v>1</v>
      </c>
      <c r="O169" s="424">
        <v>1</v>
      </c>
      <c r="P169" s="425">
        <f t="shared" si="58"/>
        <v>1.6400000000000001</v>
      </c>
      <c r="Q169" s="426">
        <f t="shared" si="48"/>
        <v>615.36080000000004</v>
      </c>
      <c r="R169" s="411">
        <v>75.55</v>
      </c>
      <c r="S169" s="438">
        <v>615.36</v>
      </c>
      <c r="T169" s="430">
        <v>75.55</v>
      </c>
      <c r="U169" s="427">
        <f t="shared" si="49"/>
        <v>-8.0000000002655725E-4</v>
      </c>
    </row>
    <row r="170" spans="1:21" x14ac:dyDescent="0.25">
      <c r="A170" s="408">
        <f t="shared" si="50"/>
        <v>33</v>
      </c>
      <c r="B170" s="409" t="s">
        <v>963</v>
      </c>
      <c r="C170" s="408">
        <v>1990</v>
      </c>
      <c r="D170" s="408" t="s">
        <v>1003</v>
      </c>
      <c r="E170" s="408">
        <v>400</v>
      </c>
      <c r="F170" s="408">
        <v>9</v>
      </c>
      <c r="G170" s="408" t="s">
        <v>1007</v>
      </c>
      <c r="H170" s="408"/>
      <c r="I170" s="408"/>
      <c r="J170" s="408"/>
      <c r="K170" s="408">
        <f t="shared" si="44"/>
        <v>28</v>
      </c>
      <c r="L170" s="424">
        <v>0.8</v>
      </c>
      <c r="M170" s="410"/>
      <c r="N170" s="424">
        <v>1</v>
      </c>
      <c r="O170" s="424">
        <v>1.47</v>
      </c>
      <c r="P170" s="425">
        <f t="shared" ref="P170:P176" si="59">1*N170*O170*(1+(F170-9)*0.05+L170)</f>
        <v>2.6459999999999999</v>
      </c>
      <c r="Q170" s="426">
        <f t="shared" si="48"/>
        <v>992.83212000000003</v>
      </c>
      <c r="R170" s="411"/>
      <c r="S170" s="438">
        <v>992.83</v>
      </c>
      <c r="T170" s="430"/>
      <c r="U170" s="427">
        <f t="shared" si="49"/>
        <v>-2.1199999999907959E-3</v>
      </c>
    </row>
    <row r="171" spans="1:21" x14ac:dyDescent="0.25">
      <c r="A171" s="408">
        <f t="shared" si="50"/>
        <v>34</v>
      </c>
      <c r="B171" s="409" t="s">
        <v>963</v>
      </c>
      <c r="C171" s="408">
        <v>1990</v>
      </c>
      <c r="D171" s="408" t="s">
        <v>1003</v>
      </c>
      <c r="E171" s="408">
        <v>400</v>
      </c>
      <c r="F171" s="408">
        <v>9</v>
      </c>
      <c r="G171" s="408" t="s">
        <v>1007</v>
      </c>
      <c r="H171" s="408"/>
      <c r="I171" s="408"/>
      <c r="J171" s="408"/>
      <c r="K171" s="408">
        <f t="shared" si="44"/>
        <v>28</v>
      </c>
      <c r="L171" s="424">
        <v>0.8</v>
      </c>
      <c r="M171" s="410"/>
      <c r="N171" s="424">
        <v>1</v>
      </c>
      <c r="O171" s="424">
        <v>1.47</v>
      </c>
      <c r="P171" s="425">
        <f t="shared" si="59"/>
        <v>2.6459999999999999</v>
      </c>
      <c r="Q171" s="426">
        <f t="shared" si="48"/>
        <v>992.83212000000003</v>
      </c>
      <c r="R171" s="411"/>
      <c r="S171" s="438">
        <v>992.83</v>
      </c>
      <c r="T171" s="430"/>
      <c r="U171" s="427">
        <f t="shared" si="49"/>
        <v>-2.1199999999907959E-3</v>
      </c>
    </row>
    <row r="172" spans="1:21" x14ac:dyDescent="0.25">
      <c r="A172" s="408">
        <f t="shared" si="50"/>
        <v>35</v>
      </c>
      <c r="B172" s="409" t="s">
        <v>964</v>
      </c>
      <c r="C172" s="408">
        <v>1995</v>
      </c>
      <c r="D172" s="408" t="s">
        <v>1003</v>
      </c>
      <c r="E172" s="408">
        <v>400</v>
      </c>
      <c r="F172" s="408">
        <v>10</v>
      </c>
      <c r="G172" s="408" t="s">
        <v>1007</v>
      </c>
      <c r="H172" s="408"/>
      <c r="I172" s="408"/>
      <c r="J172" s="408"/>
      <c r="K172" s="408">
        <f t="shared" si="44"/>
        <v>23</v>
      </c>
      <c r="L172" s="424">
        <v>0.5</v>
      </c>
      <c r="M172" s="410"/>
      <c r="N172" s="424">
        <v>1</v>
      </c>
      <c r="O172" s="424">
        <v>1.47</v>
      </c>
      <c r="P172" s="425">
        <f t="shared" si="59"/>
        <v>2.2785000000000002</v>
      </c>
      <c r="Q172" s="426">
        <f t="shared" si="48"/>
        <v>854.93877000000009</v>
      </c>
      <c r="R172" s="411"/>
      <c r="S172" s="438">
        <v>855.13</v>
      </c>
      <c r="T172" s="430"/>
      <c r="U172" s="427">
        <f t="shared" si="49"/>
        <v>0.19122999999990498</v>
      </c>
    </row>
    <row r="173" spans="1:21" x14ac:dyDescent="0.25">
      <c r="A173" s="408">
        <f t="shared" si="50"/>
        <v>36</v>
      </c>
      <c r="B173" s="409" t="s">
        <v>965</v>
      </c>
      <c r="C173" s="408">
        <v>2000</v>
      </c>
      <c r="D173" s="408" t="s">
        <v>1003</v>
      </c>
      <c r="E173" s="408">
        <v>400</v>
      </c>
      <c r="F173" s="408">
        <v>10</v>
      </c>
      <c r="G173" s="408" t="s">
        <v>1007</v>
      </c>
      <c r="H173" s="408"/>
      <c r="I173" s="408"/>
      <c r="J173" s="408"/>
      <c r="K173" s="408">
        <f t="shared" si="44"/>
        <v>18</v>
      </c>
      <c r="L173" s="424">
        <v>0.3</v>
      </c>
      <c r="M173" s="410"/>
      <c r="N173" s="424">
        <v>1</v>
      </c>
      <c r="O173" s="424">
        <v>1.47</v>
      </c>
      <c r="P173" s="425">
        <f t="shared" si="59"/>
        <v>1.9845000000000002</v>
      </c>
      <c r="Q173" s="426">
        <f t="shared" si="48"/>
        <v>744.62409000000014</v>
      </c>
      <c r="R173" s="411"/>
      <c r="S173" s="438">
        <v>744.81</v>
      </c>
      <c r="T173" s="430"/>
      <c r="U173" s="427">
        <f t="shared" si="49"/>
        <v>0.18590999999980795</v>
      </c>
    </row>
    <row r="174" spans="1:21" x14ac:dyDescent="0.25">
      <c r="A174" s="408">
        <f t="shared" si="50"/>
        <v>37</v>
      </c>
      <c r="B174" s="409" t="s">
        <v>966</v>
      </c>
      <c r="C174" s="408">
        <v>2004</v>
      </c>
      <c r="D174" s="408" t="s">
        <v>1003</v>
      </c>
      <c r="E174" s="408">
        <v>500</v>
      </c>
      <c r="F174" s="408">
        <v>9</v>
      </c>
      <c r="G174" s="408" t="s">
        <v>1007</v>
      </c>
      <c r="H174" s="408"/>
      <c r="I174" s="408"/>
      <c r="J174" s="408"/>
      <c r="K174" s="408">
        <f t="shared" si="44"/>
        <v>14</v>
      </c>
      <c r="L174" s="424">
        <v>0.3</v>
      </c>
      <c r="M174" s="410"/>
      <c r="N174" s="424">
        <v>1.1000000000000001</v>
      </c>
      <c r="O174" s="424">
        <v>1.47</v>
      </c>
      <c r="P174" s="425">
        <f t="shared" si="59"/>
        <v>2.1021000000000001</v>
      </c>
      <c r="Q174" s="426">
        <f t="shared" si="48"/>
        <v>788.7499620000001</v>
      </c>
      <c r="R174" s="411"/>
      <c r="S174" s="438">
        <v>788.71</v>
      </c>
      <c r="T174" s="430"/>
      <c r="U174" s="427">
        <f t="shared" si="49"/>
        <v>-3.9962000000059561E-2</v>
      </c>
    </row>
    <row r="175" spans="1:21" x14ac:dyDescent="0.25">
      <c r="A175" s="408">
        <f t="shared" si="50"/>
        <v>38</v>
      </c>
      <c r="B175" s="409" t="s">
        <v>966</v>
      </c>
      <c r="C175" s="408">
        <v>2004</v>
      </c>
      <c r="D175" s="408" t="s">
        <v>1003</v>
      </c>
      <c r="E175" s="408">
        <v>500</v>
      </c>
      <c r="F175" s="408">
        <v>9</v>
      </c>
      <c r="G175" s="408" t="s">
        <v>1007</v>
      </c>
      <c r="H175" s="408"/>
      <c r="I175" s="408"/>
      <c r="J175" s="408"/>
      <c r="K175" s="408">
        <f t="shared" si="44"/>
        <v>14</v>
      </c>
      <c r="L175" s="424">
        <v>0.3</v>
      </c>
      <c r="M175" s="410"/>
      <c r="N175" s="424">
        <v>1.1000000000000001</v>
      </c>
      <c r="O175" s="424">
        <v>1.47</v>
      </c>
      <c r="P175" s="425">
        <f t="shared" si="59"/>
        <v>2.1021000000000001</v>
      </c>
      <c r="Q175" s="426">
        <f t="shared" si="48"/>
        <v>788.7499620000001</v>
      </c>
      <c r="R175" s="411"/>
      <c r="S175" s="438">
        <v>788.71</v>
      </c>
      <c r="T175" s="430"/>
      <c r="U175" s="427">
        <f t="shared" si="49"/>
        <v>-3.9962000000059561E-2</v>
      </c>
    </row>
    <row r="176" spans="1:21" x14ac:dyDescent="0.25">
      <c r="A176" s="408">
        <f t="shared" si="50"/>
        <v>39</v>
      </c>
      <c r="B176" s="409" t="s">
        <v>967</v>
      </c>
      <c r="C176" s="408">
        <v>2005</v>
      </c>
      <c r="D176" s="408" t="s">
        <v>1003</v>
      </c>
      <c r="E176" s="408">
        <v>400</v>
      </c>
      <c r="F176" s="408">
        <v>9</v>
      </c>
      <c r="G176" s="408" t="s">
        <v>1007</v>
      </c>
      <c r="H176" s="408"/>
      <c r="I176" s="408"/>
      <c r="J176" s="408"/>
      <c r="K176" s="408">
        <f t="shared" si="44"/>
        <v>13</v>
      </c>
      <c r="L176" s="424">
        <v>0.3</v>
      </c>
      <c r="M176" s="410"/>
      <c r="N176" s="424">
        <v>1</v>
      </c>
      <c r="O176" s="424">
        <v>1.47</v>
      </c>
      <c r="P176" s="425">
        <f t="shared" si="59"/>
        <v>1.911</v>
      </c>
      <c r="Q176" s="426">
        <f t="shared" si="48"/>
        <v>717.04542000000004</v>
      </c>
      <c r="R176" s="411"/>
      <c r="S176" s="438">
        <v>717.05</v>
      </c>
      <c r="T176" s="430"/>
      <c r="U176" s="427">
        <f t="shared" si="49"/>
        <v>4.5799999999189822E-3</v>
      </c>
    </row>
    <row r="177" spans="1:21" x14ac:dyDescent="0.25">
      <c r="A177" s="412">
        <v>1</v>
      </c>
      <c r="B177" s="413" t="s">
        <v>968</v>
      </c>
      <c r="C177" s="412">
        <v>1986</v>
      </c>
      <c r="D177" s="412" t="s">
        <v>1003</v>
      </c>
      <c r="E177" s="412">
        <v>320</v>
      </c>
      <c r="F177" s="412">
        <v>9</v>
      </c>
      <c r="G177" s="412" t="s">
        <v>1006</v>
      </c>
      <c r="H177" s="412">
        <v>2016</v>
      </c>
      <c r="I177" s="412">
        <v>1</v>
      </c>
      <c r="J177" s="412">
        <v>0.8</v>
      </c>
      <c r="K177" s="412">
        <f>2018-C177</f>
        <v>32</v>
      </c>
      <c r="L177" s="429">
        <v>1.5</v>
      </c>
      <c r="M177" s="429">
        <f>L177*J177</f>
        <v>1.2000000000000002</v>
      </c>
      <c r="N177" s="429">
        <v>1</v>
      </c>
      <c r="O177" s="429">
        <v>1</v>
      </c>
      <c r="P177" s="433">
        <f t="shared" ref="P177:P182" si="60">1*N177*(1+(F177-9)*0.05+M177)</f>
        <v>2.2000000000000002</v>
      </c>
      <c r="Q177" s="434">
        <f t="shared" si="48"/>
        <v>825.48400000000015</v>
      </c>
      <c r="R177" s="415">
        <v>75.55</v>
      </c>
      <c r="S177" s="440">
        <v>825.48</v>
      </c>
      <c r="T177" s="441">
        <v>75.55</v>
      </c>
      <c r="U177" s="427">
        <f t="shared" si="49"/>
        <v>-4.0000000001327862E-3</v>
      </c>
    </row>
    <row r="178" spans="1:21" x14ac:dyDescent="0.25">
      <c r="A178" s="412">
        <f>A177+1</f>
        <v>2</v>
      </c>
      <c r="B178" s="413" t="s">
        <v>968</v>
      </c>
      <c r="C178" s="412">
        <v>1986</v>
      </c>
      <c r="D178" s="412" t="s">
        <v>1003</v>
      </c>
      <c r="E178" s="412">
        <v>320</v>
      </c>
      <c r="F178" s="412">
        <v>9</v>
      </c>
      <c r="G178" s="412" t="s">
        <v>1006</v>
      </c>
      <c r="H178" s="412">
        <v>2016</v>
      </c>
      <c r="I178" s="412">
        <v>1</v>
      </c>
      <c r="J178" s="412">
        <v>0.8</v>
      </c>
      <c r="K178" s="412">
        <f t="shared" ref="K178:K241" si="61">2018-C178</f>
        <v>32</v>
      </c>
      <c r="L178" s="429">
        <v>1.5</v>
      </c>
      <c r="M178" s="429">
        <f t="shared" ref="M178:M182" si="62">L178*J178</f>
        <v>1.2000000000000002</v>
      </c>
      <c r="N178" s="429">
        <v>1</v>
      </c>
      <c r="O178" s="429">
        <v>1</v>
      </c>
      <c r="P178" s="433">
        <f t="shared" si="60"/>
        <v>2.2000000000000002</v>
      </c>
      <c r="Q178" s="434">
        <f t="shared" si="48"/>
        <v>825.48400000000015</v>
      </c>
      <c r="R178" s="415">
        <v>75.55</v>
      </c>
      <c r="S178" s="440">
        <v>825.48</v>
      </c>
      <c r="T178" s="441">
        <v>75.55</v>
      </c>
      <c r="U178" s="427">
        <f t="shared" si="49"/>
        <v>-4.0000000001327862E-3</v>
      </c>
    </row>
    <row r="179" spans="1:21" x14ac:dyDescent="0.25">
      <c r="A179" s="412">
        <f t="shared" ref="A179:A242" si="63">A178+1</f>
        <v>3</v>
      </c>
      <c r="B179" s="413" t="s">
        <v>968</v>
      </c>
      <c r="C179" s="412">
        <v>1986</v>
      </c>
      <c r="D179" s="412" t="s">
        <v>1003</v>
      </c>
      <c r="E179" s="412">
        <v>320</v>
      </c>
      <c r="F179" s="412">
        <v>9</v>
      </c>
      <c r="G179" s="412" t="s">
        <v>1006</v>
      </c>
      <c r="H179" s="412">
        <v>2016</v>
      </c>
      <c r="I179" s="412">
        <v>1</v>
      </c>
      <c r="J179" s="412">
        <v>0.8</v>
      </c>
      <c r="K179" s="412">
        <f t="shared" si="61"/>
        <v>32</v>
      </c>
      <c r="L179" s="429">
        <v>1.5</v>
      </c>
      <c r="M179" s="429">
        <f t="shared" si="62"/>
        <v>1.2000000000000002</v>
      </c>
      <c r="N179" s="429">
        <v>1</v>
      </c>
      <c r="O179" s="429">
        <v>1</v>
      </c>
      <c r="P179" s="433">
        <f t="shared" si="60"/>
        <v>2.2000000000000002</v>
      </c>
      <c r="Q179" s="434">
        <f t="shared" si="48"/>
        <v>825.48400000000015</v>
      </c>
      <c r="R179" s="415">
        <v>75.55</v>
      </c>
      <c r="S179" s="440">
        <v>825.48</v>
      </c>
      <c r="T179" s="441">
        <v>75.55</v>
      </c>
      <c r="U179" s="427">
        <f t="shared" si="49"/>
        <v>-4.0000000001327862E-3</v>
      </c>
    </row>
    <row r="180" spans="1:21" x14ac:dyDescent="0.25">
      <c r="A180" s="412">
        <f t="shared" si="63"/>
        <v>4</v>
      </c>
      <c r="B180" s="413" t="s">
        <v>969</v>
      </c>
      <c r="C180" s="412">
        <v>1987</v>
      </c>
      <c r="D180" s="412" t="s">
        <v>1003</v>
      </c>
      <c r="E180" s="412">
        <v>320</v>
      </c>
      <c r="F180" s="412">
        <v>9</v>
      </c>
      <c r="G180" s="412" t="s">
        <v>1006</v>
      </c>
      <c r="H180" s="412">
        <v>2016</v>
      </c>
      <c r="I180" s="412">
        <v>1</v>
      </c>
      <c r="J180" s="412">
        <v>0.8</v>
      </c>
      <c r="K180" s="412">
        <f t="shared" si="61"/>
        <v>31</v>
      </c>
      <c r="L180" s="429">
        <v>1.5</v>
      </c>
      <c r="M180" s="429">
        <f t="shared" si="62"/>
        <v>1.2000000000000002</v>
      </c>
      <c r="N180" s="429">
        <v>1</v>
      </c>
      <c r="O180" s="429">
        <v>1</v>
      </c>
      <c r="P180" s="433">
        <f t="shared" si="60"/>
        <v>2.2000000000000002</v>
      </c>
      <c r="Q180" s="434">
        <f t="shared" si="48"/>
        <v>825.48400000000015</v>
      </c>
      <c r="R180" s="415">
        <v>75.55</v>
      </c>
      <c r="S180" s="440">
        <v>825.48</v>
      </c>
      <c r="T180" s="441">
        <v>75.55</v>
      </c>
      <c r="U180" s="427">
        <f t="shared" si="49"/>
        <v>-4.0000000001327862E-3</v>
      </c>
    </row>
    <row r="181" spans="1:21" x14ac:dyDescent="0.25">
      <c r="A181" s="412">
        <f t="shared" si="63"/>
        <v>5</v>
      </c>
      <c r="B181" s="413" t="s">
        <v>969</v>
      </c>
      <c r="C181" s="412">
        <v>1987</v>
      </c>
      <c r="D181" s="412" t="s">
        <v>1003</v>
      </c>
      <c r="E181" s="412">
        <v>320</v>
      </c>
      <c r="F181" s="412">
        <v>9</v>
      </c>
      <c r="G181" s="412" t="s">
        <v>1006</v>
      </c>
      <c r="H181" s="412">
        <v>2016</v>
      </c>
      <c r="I181" s="412">
        <v>1</v>
      </c>
      <c r="J181" s="412">
        <v>0.8</v>
      </c>
      <c r="K181" s="412">
        <f t="shared" si="61"/>
        <v>31</v>
      </c>
      <c r="L181" s="429">
        <v>1.5</v>
      </c>
      <c r="M181" s="429">
        <f t="shared" si="62"/>
        <v>1.2000000000000002</v>
      </c>
      <c r="N181" s="429">
        <v>1</v>
      </c>
      <c r="O181" s="429">
        <v>1</v>
      </c>
      <c r="P181" s="433">
        <f t="shared" si="60"/>
        <v>2.2000000000000002</v>
      </c>
      <c r="Q181" s="434">
        <f t="shared" si="48"/>
        <v>825.48400000000015</v>
      </c>
      <c r="R181" s="415">
        <v>75.55</v>
      </c>
      <c r="S181" s="440">
        <v>825.48</v>
      </c>
      <c r="T181" s="441">
        <v>75.55</v>
      </c>
      <c r="U181" s="427">
        <f t="shared" si="49"/>
        <v>-4.0000000001327862E-3</v>
      </c>
    </row>
    <row r="182" spans="1:21" x14ac:dyDescent="0.25">
      <c r="A182" s="412">
        <f t="shared" si="63"/>
        <v>6</v>
      </c>
      <c r="B182" s="413" t="s">
        <v>969</v>
      </c>
      <c r="C182" s="412">
        <v>1987</v>
      </c>
      <c r="D182" s="412" t="s">
        <v>1003</v>
      </c>
      <c r="E182" s="412">
        <v>320</v>
      </c>
      <c r="F182" s="412">
        <v>9</v>
      </c>
      <c r="G182" s="412" t="s">
        <v>1006</v>
      </c>
      <c r="H182" s="412">
        <v>2016</v>
      </c>
      <c r="I182" s="412">
        <v>1</v>
      </c>
      <c r="J182" s="412">
        <v>0.8</v>
      </c>
      <c r="K182" s="412">
        <f t="shared" si="61"/>
        <v>31</v>
      </c>
      <c r="L182" s="429">
        <v>1.5</v>
      </c>
      <c r="M182" s="429">
        <f t="shared" si="62"/>
        <v>1.2000000000000002</v>
      </c>
      <c r="N182" s="429">
        <v>1</v>
      </c>
      <c r="O182" s="429">
        <v>1</v>
      </c>
      <c r="P182" s="433">
        <f t="shared" si="60"/>
        <v>2.2000000000000002</v>
      </c>
      <c r="Q182" s="434">
        <f t="shared" ref="Q182:Q241" si="64">P182*$Q$1</f>
        <v>825.48400000000015</v>
      </c>
      <c r="R182" s="415">
        <v>75.55</v>
      </c>
      <c r="S182" s="440">
        <v>825.48</v>
      </c>
      <c r="T182" s="441">
        <v>75.55</v>
      </c>
      <c r="U182" s="427">
        <f t="shared" si="49"/>
        <v>-4.0000000001327862E-3</v>
      </c>
    </row>
    <row r="183" spans="1:21" x14ac:dyDescent="0.25">
      <c r="A183" s="412">
        <f t="shared" si="63"/>
        <v>7</v>
      </c>
      <c r="B183" s="413" t="s">
        <v>970</v>
      </c>
      <c r="C183" s="412">
        <v>1987</v>
      </c>
      <c r="D183" s="412" t="s">
        <v>1003</v>
      </c>
      <c r="E183" s="412">
        <v>320</v>
      </c>
      <c r="F183" s="412">
        <v>9</v>
      </c>
      <c r="G183" s="412" t="s">
        <v>1007</v>
      </c>
      <c r="H183" s="412"/>
      <c r="I183" s="412"/>
      <c r="J183" s="412"/>
      <c r="K183" s="412">
        <f t="shared" si="61"/>
        <v>31</v>
      </c>
      <c r="L183" s="429">
        <v>1.5</v>
      </c>
      <c r="M183" s="414"/>
      <c r="N183" s="429">
        <v>1</v>
      </c>
      <c r="O183" s="429">
        <v>1.47</v>
      </c>
      <c r="P183" s="433">
        <f>1*N183*O183*(1+(F183-9)*0.05+L183)</f>
        <v>3.6749999999999998</v>
      </c>
      <c r="Q183" s="434">
        <f t="shared" si="64"/>
        <v>1378.9335000000001</v>
      </c>
      <c r="R183" s="415"/>
      <c r="S183" s="440">
        <v>1378.93</v>
      </c>
      <c r="T183" s="441"/>
      <c r="U183" s="427">
        <f t="shared" si="49"/>
        <v>-3.5000000000309228E-3</v>
      </c>
    </row>
    <row r="184" spans="1:21" x14ac:dyDescent="0.25">
      <c r="A184" s="412">
        <f t="shared" si="63"/>
        <v>8</v>
      </c>
      <c r="B184" s="413" t="s">
        <v>970</v>
      </c>
      <c r="C184" s="412">
        <v>1987</v>
      </c>
      <c r="D184" s="412" t="s">
        <v>1003</v>
      </c>
      <c r="E184" s="412">
        <v>320</v>
      </c>
      <c r="F184" s="412">
        <v>9</v>
      </c>
      <c r="G184" s="412" t="s">
        <v>1007</v>
      </c>
      <c r="H184" s="412"/>
      <c r="I184" s="412"/>
      <c r="J184" s="412"/>
      <c r="K184" s="412">
        <f t="shared" si="61"/>
        <v>31</v>
      </c>
      <c r="L184" s="429">
        <v>1.5</v>
      </c>
      <c r="M184" s="414"/>
      <c r="N184" s="429">
        <v>1</v>
      </c>
      <c r="O184" s="429">
        <v>1.47</v>
      </c>
      <c r="P184" s="433">
        <f t="shared" ref="P184:P187" si="65">1*N184*O184*(1+(F184-9)*0.05+L184)</f>
        <v>3.6749999999999998</v>
      </c>
      <c r="Q184" s="434">
        <f t="shared" si="64"/>
        <v>1378.9335000000001</v>
      </c>
      <c r="R184" s="415"/>
      <c r="S184" s="440">
        <v>1378.93</v>
      </c>
      <c r="T184" s="441"/>
      <c r="U184" s="427">
        <f t="shared" si="49"/>
        <v>-3.5000000000309228E-3</v>
      </c>
    </row>
    <row r="185" spans="1:21" x14ac:dyDescent="0.25">
      <c r="A185" s="412">
        <f t="shared" si="63"/>
        <v>9</v>
      </c>
      <c r="B185" s="413" t="s">
        <v>970</v>
      </c>
      <c r="C185" s="412">
        <v>1987</v>
      </c>
      <c r="D185" s="412" t="s">
        <v>1003</v>
      </c>
      <c r="E185" s="412">
        <v>320</v>
      </c>
      <c r="F185" s="412">
        <v>9</v>
      </c>
      <c r="G185" s="412" t="s">
        <v>1007</v>
      </c>
      <c r="H185" s="412"/>
      <c r="I185" s="412"/>
      <c r="J185" s="412"/>
      <c r="K185" s="412">
        <f t="shared" si="61"/>
        <v>31</v>
      </c>
      <c r="L185" s="429">
        <v>1.5</v>
      </c>
      <c r="M185" s="414"/>
      <c r="N185" s="429">
        <v>1</v>
      </c>
      <c r="O185" s="429">
        <v>1.47</v>
      </c>
      <c r="P185" s="433">
        <f t="shared" si="65"/>
        <v>3.6749999999999998</v>
      </c>
      <c r="Q185" s="434">
        <f t="shared" si="64"/>
        <v>1378.9335000000001</v>
      </c>
      <c r="R185" s="415"/>
      <c r="S185" s="440">
        <v>1378.93</v>
      </c>
      <c r="T185" s="441"/>
      <c r="U185" s="427">
        <f t="shared" si="49"/>
        <v>-3.5000000000309228E-3</v>
      </c>
    </row>
    <row r="186" spans="1:21" x14ac:dyDescent="0.25">
      <c r="A186" s="412">
        <f t="shared" si="63"/>
        <v>10</v>
      </c>
      <c r="B186" s="413" t="s">
        <v>971</v>
      </c>
      <c r="C186" s="412">
        <v>1988</v>
      </c>
      <c r="D186" s="412" t="s">
        <v>1003</v>
      </c>
      <c r="E186" s="412">
        <v>320</v>
      </c>
      <c r="F186" s="412">
        <v>9</v>
      </c>
      <c r="G186" s="412" t="s">
        <v>1007</v>
      </c>
      <c r="H186" s="412"/>
      <c r="I186" s="412"/>
      <c r="J186" s="412"/>
      <c r="K186" s="412">
        <f t="shared" si="61"/>
        <v>30</v>
      </c>
      <c r="L186" s="429">
        <v>0.8</v>
      </c>
      <c r="M186" s="414"/>
      <c r="N186" s="429">
        <v>1</v>
      </c>
      <c r="O186" s="429">
        <v>1.47</v>
      </c>
      <c r="P186" s="433">
        <f t="shared" si="65"/>
        <v>2.6459999999999999</v>
      </c>
      <c r="Q186" s="434">
        <f t="shared" si="64"/>
        <v>992.83212000000003</v>
      </c>
      <c r="R186" s="415"/>
      <c r="S186" s="440">
        <v>992.83</v>
      </c>
      <c r="T186" s="441"/>
      <c r="U186" s="427">
        <f t="shared" si="49"/>
        <v>-2.1199999999907959E-3</v>
      </c>
    </row>
    <row r="187" spans="1:21" x14ac:dyDescent="0.25">
      <c r="A187" s="412">
        <f t="shared" si="63"/>
        <v>11</v>
      </c>
      <c r="B187" s="413" t="s">
        <v>971</v>
      </c>
      <c r="C187" s="412">
        <v>1988</v>
      </c>
      <c r="D187" s="412" t="s">
        <v>1003</v>
      </c>
      <c r="E187" s="412">
        <v>320</v>
      </c>
      <c r="F187" s="412">
        <v>9</v>
      </c>
      <c r="G187" s="412" t="s">
        <v>1007</v>
      </c>
      <c r="H187" s="412"/>
      <c r="I187" s="412"/>
      <c r="J187" s="412"/>
      <c r="K187" s="412">
        <f t="shared" si="61"/>
        <v>30</v>
      </c>
      <c r="L187" s="429">
        <v>0.8</v>
      </c>
      <c r="M187" s="414"/>
      <c r="N187" s="429">
        <v>1</v>
      </c>
      <c r="O187" s="429">
        <v>1.47</v>
      </c>
      <c r="P187" s="433">
        <f t="shared" si="65"/>
        <v>2.6459999999999999</v>
      </c>
      <c r="Q187" s="434">
        <f t="shared" si="64"/>
        <v>992.83212000000003</v>
      </c>
      <c r="R187" s="415"/>
      <c r="S187" s="440">
        <v>992.83</v>
      </c>
      <c r="T187" s="441"/>
      <c r="U187" s="427">
        <f t="shared" si="49"/>
        <v>-2.1199999999907959E-3</v>
      </c>
    </row>
    <row r="188" spans="1:21" x14ac:dyDescent="0.25">
      <c r="A188" s="412">
        <f t="shared" si="63"/>
        <v>12</v>
      </c>
      <c r="B188" s="413" t="s">
        <v>972</v>
      </c>
      <c r="C188" s="412">
        <v>1978</v>
      </c>
      <c r="D188" s="412" t="s">
        <v>1003</v>
      </c>
      <c r="E188" s="412">
        <v>320</v>
      </c>
      <c r="F188" s="412">
        <v>9</v>
      </c>
      <c r="G188" s="412" t="s">
        <v>1006</v>
      </c>
      <c r="H188" s="412">
        <v>2017</v>
      </c>
      <c r="I188" s="412">
        <v>3</v>
      </c>
      <c r="J188" s="412">
        <v>0.4</v>
      </c>
      <c r="K188" s="412">
        <f t="shared" si="61"/>
        <v>40</v>
      </c>
      <c r="L188" s="429">
        <v>1.5</v>
      </c>
      <c r="M188" s="429">
        <f>L188*J188</f>
        <v>0.60000000000000009</v>
      </c>
      <c r="N188" s="429">
        <v>1</v>
      </c>
      <c r="O188" s="429">
        <v>1</v>
      </c>
      <c r="P188" s="433">
        <f t="shared" ref="P188" si="66">1*N188*(1+(F188-9)*0.05+M188)</f>
        <v>1.6</v>
      </c>
      <c r="Q188" s="434">
        <f t="shared" ref="Q188" si="67">P188*$Q$1</f>
        <v>600.35200000000009</v>
      </c>
      <c r="R188" s="415">
        <v>75.55</v>
      </c>
      <c r="S188" s="440">
        <v>600.35</v>
      </c>
      <c r="T188" s="441">
        <v>75.55</v>
      </c>
      <c r="U188" s="427">
        <f t="shared" si="49"/>
        <v>-2.0000000000663931E-3</v>
      </c>
    </row>
    <row r="189" spans="1:21" x14ac:dyDescent="0.25">
      <c r="A189" s="412">
        <f t="shared" si="63"/>
        <v>13</v>
      </c>
      <c r="B189" s="413" t="s">
        <v>973</v>
      </c>
      <c r="C189" s="412">
        <v>1988</v>
      </c>
      <c r="D189" s="412" t="s">
        <v>1003</v>
      </c>
      <c r="E189" s="412">
        <v>320</v>
      </c>
      <c r="F189" s="412">
        <v>9</v>
      </c>
      <c r="G189" s="412" t="s">
        <v>1007</v>
      </c>
      <c r="H189" s="412"/>
      <c r="I189" s="412"/>
      <c r="J189" s="412"/>
      <c r="K189" s="412">
        <f t="shared" si="61"/>
        <v>30</v>
      </c>
      <c r="L189" s="429">
        <v>0.8</v>
      </c>
      <c r="M189" s="414"/>
      <c r="N189" s="429">
        <v>1</v>
      </c>
      <c r="O189" s="429">
        <v>1.47</v>
      </c>
      <c r="P189" s="433">
        <f t="shared" ref="P189:P252" si="68">1*N189*O189*(1+(F189-9)*0.05+L189)</f>
        <v>2.6459999999999999</v>
      </c>
      <c r="Q189" s="434">
        <f t="shared" si="64"/>
        <v>992.83212000000003</v>
      </c>
      <c r="R189" s="415"/>
      <c r="S189" s="440">
        <v>992.83</v>
      </c>
      <c r="T189" s="441"/>
      <c r="U189" s="427">
        <f t="shared" si="49"/>
        <v>-2.1199999999907959E-3</v>
      </c>
    </row>
    <row r="190" spans="1:21" x14ac:dyDescent="0.25">
      <c r="A190" s="412">
        <f t="shared" si="63"/>
        <v>14</v>
      </c>
      <c r="B190" s="413" t="s">
        <v>973</v>
      </c>
      <c r="C190" s="412">
        <v>1988</v>
      </c>
      <c r="D190" s="412" t="s">
        <v>1003</v>
      </c>
      <c r="E190" s="412">
        <v>320</v>
      </c>
      <c r="F190" s="412">
        <v>9</v>
      </c>
      <c r="G190" s="412" t="s">
        <v>1007</v>
      </c>
      <c r="H190" s="412"/>
      <c r="I190" s="412"/>
      <c r="J190" s="412"/>
      <c r="K190" s="412">
        <f t="shared" si="61"/>
        <v>30</v>
      </c>
      <c r="L190" s="429">
        <v>0.8</v>
      </c>
      <c r="M190" s="414"/>
      <c r="N190" s="429">
        <v>1</v>
      </c>
      <c r="O190" s="429">
        <v>1.47</v>
      </c>
      <c r="P190" s="433">
        <f t="shared" si="68"/>
        <v>2.6459999999999999</v>
      </c>
      <c r="Q190" s="434">
        <f t="shared" si="64"/>
        <v>992.83212000000003</v>
      </c>
      <c r="R190" s="415"/>
      <c r="S190" s="440">
        <v>992.83</v>
      </c>
      <c r="T190" s="441"/>
      <c r="U190" s="427">
        <f t="shared" si="49"/>
        <v>-2.1199999999907959E-3</v>
      </c>
    </row>
    <row r="191" spans="1:21" x14ac:dyDescent="0.25">
      <c r="A191" s="412">
        <f t="shared" si="63"/>
        <v>15</v>
      </c>
      <c r="B191" s="413" t="s">
        <v>973</v>
      </c>
      <c r="C191" s="412">
        <v>1988</v>
      </c>
      <c r="D191" s="412" t="s">
        <v>1003</v>
      </c>
      <c r="E191" s="412">
        <v>320</v>
      </c>
      <c r="F191" s="412">
        <v>10</v>
      </c>
      <c r="G191" s="412" t="s">
        <v>1007</v>
      </c>
      <c r="H191" s="412"/>
      <c r="I191" s="412"/>
      <c r="J191" s="412"/>
      <c r="K191" s="412">
        <f t="shared" si="61"/>
        <v>30</v>
      </c>
      <c r="L191" s="429">
        <v>0.8</v>
      </c>
      <c r="M191" s="414"/>
      <c r="N191" s="429">
        <v>1</v>
      </c>
      <c r="O191" s="429">
        <v>1.47</v>
      </c>
      <c r="P191" s="433">
        <f t="shared" si="68"/>
        <v>2.7195</v>
      </c>
      <c r="Q191" s="434">
        <f t="shared" si="64"/>
        <v>1020.4107900000001</v>
      </c>
      <c r="R191" s="415"/>
      <c r="S191" s="440">
        <v>1020.6</v>
      </c>
      <c r="T191" s="441"/>
      <c r="U191" s="427">
        <f t="shared" si="49"/>
        <v>0.18920999999988908</v>
      </c>
    </row>
    <row r="192" spans="1:21" x14ac:dyDescent="0.25">
      <c r="A192" s="412">
        <f t="shared" si="63"/>
        <v>16</v>
      </c>
      <c r="B192" s="413" t="s">
        <v>974</v>
      </c>
      <c r="C192" s="412">
        <v>1988</v>
      </c>
      <c r="D192" s="412" t="s">
        <v>1003</v>
      </c>
      <c r="E192" s="412">
        <v>320</v>
      </c>
      <c r="F192" s="412">
        <v>9</v>
      </c>
      <c r="G192" s="412" t="s">
        <v>1007</v>
      </c>
      <c r="H192" s="412"/>
      <c r="I192" s="412"/>
      <c r="J192" s="412"/>
      <c r="K192" s="412">
        <f t="shared" si="61"/>
        <v>30</v>
      </c>
      <c r="L192" s="429">
        <v>0.8</v>
      </c>
      <c r="M192" s="414"/>
      <c r="N192" s="429">
        <v>1</v>
      </c>
      <c r="O192" s="429">
        <v>1.47</v>
      </c>
      <c r="P192" s="433">
        <f t="shared" si="68"/>
        <v>2.6459999999999999</v>
      </c>
      <c r="Q192" s="434">
        <f t="shared" si="64"/>
        <v>992.83212000000003</v>
      </c>
      <c r="R192" s="415"/>
      <c r="S192" s="440">
        <v>992.83</v>
      </c>
      <c r="T192" s="441"/>
      <c r="U192" s="427">
        <f t="shared" si="49"/>
        <v>-2.1199999999907959E-3</v>
      </c>
    </row>
    <row r="193" spans="1:21" x14ac:dyDescent="0.25">
      <c r="A193" s="412">
        <f t="shared" si="63"/>
        <v>17</v>
      </c>
      <c r="B193" s="413" t="s">
        <v>974</v>
      </c>
      <c r="C193" s="412">
        <v>1988</v>
      </c>
      <c r="D193" s="412" t="s">
        <v>1003</v>
      </c>
      <c r="E193" s="412">
        <v>320</v>
      </c>
      <c r="F193" s="412">
        <v>9</v>
      </c>
      <c r="G193" s="412" t="s">
        <v>1007</v>
      </c>
      <c r="H193" s="412"/>
      <c r="I193" s="412"/>
      <c r="J193" s="412"/>
      <c r="K193" s="412">
        <f t="shared" si="61"/>
        <v>30</v>
      </c>
      <c r="L193" s="429">
        <v>0.8</v>
      </c>
      <c r="M193" s="414"/>
      <c r="N193" s="429">
        <v>1</v>
      </c>
      <c r="O193" s="429">
        <v>1.47</v>
      </c>
      <c r="P193" s="433">
        <f t="shared" si="68"/>
        <v>2.6459999999999999</v>
      </c>
      <c r="Q193" s="434">
        <f t="shared" si="64"/>
        <v>992.83212000000003</v>
      </c>
      <c r="R193" s="415"/>
      <c r="S193" s="440">
        <v>992.83</v>
      </c>
      <c r="T193" s="441"/>
      <c r="U193" s="427">
        <f t="shared" si="49"/>
        <v>-2.1199999999907959E-3</v>
      </c>
    </row>
    <row r="194" spans="1:21" x14ac:dyDescent="0.25">
      <c r="A194" s="412">
        <f t="shared" si="63"/>
        <v>18</v>
      </c>
      <c r="B194" s="413" t="s">
        <v>974</v>
      </c>
      <c r="C194" s="412">
        <v>1988</v>
      </c>
      <c r="D194" s="412" t="s">
        <v>1003</v>
      </c>
      <c r="E194" s="412">
        <v>320</v>
      </c>
      <c r="F194" s="412">
        <v>9</v>
      </c>
      <c r="G194" s="412" t="s">
        <v>1007</v>
      </c>
      <c r="H194" s="412"/>
      <c r="I194" s="412"/>
      <c r="J194" s="412"/>
      <c r="K194" s="412">
        <f t="shared" si="61"/>
        <v>30</v>
      </c>
      <c r="L194" s="429">
        <v>0.8</v>
      </c>
      <c r="M194" s="414"/>
      <c r="N194" s="429">
        <v>1</v>
      </c>
      <c r="O194" s="429">
        <v>1.47</v>
      </c>
      <c r="P194" s="433">
        <f t="shared" si="68"/>
        <v>2.6459999999999999</v>
      </c>
      <c r="Q194" s="434">
        <f t="shared" si="64"/>
        <v>992.83212000000003</v>
      </c>
      <c r="R194" s="415"/>
      <c r="S194" s="440">
        <v>992.83</v>
      </c>
      <c r="T194" s="441"/>
      <c r="U194" s="427">
        <f t="shared" si="49"/>
        <v>-2.1199999999907959E-3</v>
      </c>
    </row>
    <row r="195" spans="1:21" x14ac:dyDescent="0.25">
      <c r="A195" s="412">
        <f t="shared" si="63"/>
        <v>19</v>
      </c>
      <c r="B195" s="413" t="s">
        <v>975</v>
      </c>
      <c r="C195" s="412">
        <v>1989</v>
      </c>
      <c r="D195" s="412" t="s">
        <v>1003</v>
      </c>
      <c r="E195" s="412">
        <v>320</v>
      </c>
      <c r="F195" s="412">
        <v>9</v>
      </c>
      <c r="G195" s="412" t="s">
        <v>1007</v>
      </c>
      <c r="H195" s="412"/>
      <c r="I195" s="412"/>
      <c r="J195" s="412"/>
      <c r="K195" s="412">
        <f t="shared" si="61"/>
        <v>29</v>
      </c>
      <c r="L195" s="429">
        <v>0.8</v>
      </c>
      <c r="M195" s="414"/>
      <c r="N195" s="429">
        <v>1</v>
      </c>
      <c r="O195" s="429">
        <v>1.47</v>
      </c>
      <c r="P195" s="433">
        <f t="shared" si="68"/>
        <v>2.6459999999999999</v>
      </c>
      <c r="Q195" s="434">
        <f t="shared" si="64"/>
        <v>992.83212000000003</v>
      </c>
      <c r="R195" s="415"/>
      <c r="S195" s="440">
        <v>992.83</v>
      </c>
      <c r="T195" s="441"/>
      <c r="U195" s="427">
        <f t="shared" si="49"/>
        <v>-2.1199999999907959E-3</v>
      </c>
    </row>
    <row r="196" spans="1:21" x14ac:dyDescent="0.25">
      <c r="A196" s="412">
        <f t="shared" si="63"/>
        <v>20</v>
      </c>
      <c r="B196" s="413" t="s">
        <v>975</v>
      </c>
      <c r="C196" s="412">
        <v>1989</v>
      </c>
      <c r="D196" s="412" t="s">
        <v>1003</v>
      </c>
      <c r="E196" s="412">
        <v>320</v>
      </c>
      <c r="F196" s="412">
        <v>9</v>
      </c>
      <c r="G196" s="412" t="s">
        <v>1007</v>
      </c>
      <c r="H196" s="412"/>
      <c r="I196" s="412"/>
      <c r="J196" s="412"/>
      <c r="K196" s="412">
        <f t="shared" si="61"/>
        <v>29</v>
      </c>
      <c r="L196" s="429">
        <v>0.8</v>
      </c>
      <c r="M196" s="414"/>
      <c r="N196" s="429">
        <v>1</v>
      </c>
      <c r="O196" s="429">
        <v>1.47</v>
      </c>
      <c r="P196" s="433">
        <f t="shared" si="68"/>
        <v>2.6459999999999999</v>
      </c>
      <c r="Q196" s="434">
        <f t="shared" si="64"/>
        <v>992.83212000000003</v>
      </c>
      <c r="R196" s="415"/>
      <c r="S196" s="440">
        <v>992.83</v>
      </c>
      <c r="T196" s="441"/>
      <c r="U196" s="427">
        <f t="shared" si="49"/>
        <v>-2.1199999999907959E-3</v>
      </c>
    </row>
    <row r="197" spans="1:21" x14ac:dyDescent="0.25">
      <c r="A197" s="412">
        <f t="shared" si="63"/>
        <v>21</v>
      </c>
      <c r="B197" s="413" t="s">
        <v>975</v>
      </c>
      <c r="C197" s="412">
        <v>1989</v>
      </c>
      <c r="D197" s="412" t="s">
        <v>1003</v>
      </c>
      <c r="E197" s="412">
        <v>320</v>
      </c>
      <c r="F197" s="412">
        <v>9</v>
      </c>
      <c r="G197" s="412" t="s">
        <v>1007</v>
      </c>
      <c r="H197" s="412"/>
      <c r="I197" s="412"/>
      <c r="J197" s="412"/>
      <c r="K197" s="412">
        <f t="shared" si="61"/>
        <v>29</v>
      </c>
      <c r="L197" s="429">
        <v>0.8</v>
      </c>
      <c r="M197" s="414"/>
      <c r="N197" s="429">
        <v>1</v>
      </c>
      <c r="O197" s="429">
        <v>1.47</v>
      </c>
      <c r="P197" s="433">
        <f t="shared" si="68"/>
        <v>2.6459999999999999</v>
      </c>
      <c r="Q197" s="434">
        <f t="shared" si="64"/>
        <v>992.83212000000003</v>
      </c>
      <c r="R197" s="415"/>
      <c r="S197" s="440">
        <v>992.83</v>
      </c>
      <c r="T197" s="441"/>
      <c r="U197" s="427">
        <f t="shared" si="49"/>
        <v>-2.1199999999907959E-3</v>
      </c>
    </row>
    <row r="198" spans="1:21" x14ac:dyDescent="0.25">
      <c r="A198" s="412">
        <f t="shared" si="63"/>
        <v>22</v>
      </c>
      <c r="B198" s="413" t="s">
        <v>976</v>
      </c>
      <c r="C198" s="412">
        <v>1989</v>
      </c>
      <c r="D198" s="412" t="s">
        <v>1003</v>
      </c>
      <c r="E198" s="412">
        <v>400</v>
      </c>
      <c r="F198" s="412">
        <v>9</v>
      </c>
      <c r="G198" s="412" t="s">
        <v>1006</v>
      </c>
      <c r="H198" s="412">
        <v>2016</v>
      </c>
      <c r="I198" s="412">
        <v>1</v>
      </c>
      <c r="J198" s="412">
        <v>0.8</v>
      </c>
      <c r="K198" s="412">
        <f t="shared" si="61"/>
        <v>29</v>
      </c>
      <c r="L198" s="429">
        <v>0.8</v>
      </c>
      <c r="M198" s="429">
        <f>L198*J198</f>
        <v>0.64000000000000012</v>
      </c>
      <c r="N198" s="429">
        <v>1</v>
      </c>
      <c r="O198" s="429">
        <v>1</v>
      </c>
      <c r="P198" s="433">
        <f t="shared" ref="P198" si="69">1*N198*(1+(F198-9)*0.05+M198)</f>
        <v>1.6400000000000001</v>
      </c>
      <c r="Q198" s="434">
        <f t="shared" ref="Q198" si="70">P198*$Q$1</f>
        <v>615.36080000000004</v>
      </c>
      <c r="R198" s="415">
        <v>75.55</v>
      </c>
      <c r="S198" s="440">
        <v>615.36</v>
      </c>
      <c r="T198" s="441">
        <v>75.55</v>
      </c>
      <c r="U198" s="427">
        <f t="shared" si="49"/>
        <v>-8.0000000002655725E-4</v>
      </c>
    </row>
    <row r="199" spans="1:21" x14ac:dyDescent="0.25">
      <c r="A199" s="412">
        <f t="shared" si="63"/>
        <v>23</v>
      </c>
      <c r="B199" s="413" t="s">
        <v>977</v>
      </c>
      <c r="C199" s="412">
        <v>1989</v>
      </c>
      <c r="D199" s="412" t="s">
        <v>1003</v>
      </c>
      <c r="E199" s="412">
        <v>320</v>
      </c>
      <c r="F199" s="412">
        <v>9</v>
      </c>
      <c r="G199" s="412" t="s">
        <v>1007</v>
      </c>
      <c r="H199" s="412"/>
      <c r="I199" s="412"/>
      <c r="J199" s="412"/>
      <c r="K199" s="412">
        <f t="shared" si="61"/>
        <v>29</v>
      </c>
      <c r="L199" s="429">
        <v>0.8</v>
      </c>
      <c r="M199" s="414"/>
      <c r="N199" s="429">
        <v>1</v>
      </c>
      <c r="O199" s="429">
        <v>1.47</v>
      </c>
      <c r="P199" s="433">
        <f t="shared" si="68"/>
        <v>2.6459999999999999</v>
      </c>
      <c r="Q199" s="434">
        <f t="shared" si="64"/>
        <v>992.83212000000003</v>
      </c>
      <c r="R199" s="415"/>
      <c r="S199" s="440">
        <v>992.83</v>
      </c>
      <c r="T199" s="441"/>
      <c r="U199" s="427">
        <f t="shared" si="49"/>
        <v>-2.1199999999907959E-3</v>
      </c>
    </row>
    <row r="200" spans="1:21" x14ac:dyDescent="0.25">
      <c r="A200" s="412">
        <f t="shared" si="63"/>
        <v>24</v>
      </c>
      <c r="B200" s="413" t="s">
        <v>977</v>
      </c>
      <c r="C200" s="412">
        <v>1989</v>
      </c>
      <c r="D200" s="412" t="s">
        <v>1003</v>
      </c>
      <c r="E200" s="412">
        <v>320</v>
      </c>
      <c r="F200" s="412">
        <v>9</v>
      </c>
      <c r="G200" s="412" t="s">
        <v>1007</v>
      </c>
      <c r="H200" s="412"/>
      <c r="I200" s="412"/>
      <c r="J200" s="412"/>
      <c r="K200" s="412">
        <f t="shared" si="61"/>
        <v>29</v>
      </c>
      <c r="L200" s="429">
        <v>0.8</v>
      </c>
      <c r="M200" s="414"/>
      <c r="N200" s="429">
        <v>1</v>
      </c>
      <c r="O200" s="429">
        <v>1.47</v>
      </c>
      <c r="P200" s="433">
        <f t="shared" si="68"/>
        <v>2.6459999999999999</v>
      </c>
      <c r="Q200" s="434">
        <f t="shared" si="64"/>
        <v>992.83212000000003</v>
      </c>
      <c r="R200" s="415"/>
      <c r="S200" s="440">
        <v>992.83</v>
      </c>
      <c r="T200" s="441"/>
      <c r="U200" s="427">
        <f t="shared" si="49"/>
        <v>-2.1199999999907959E-3</v>
      </c>
    </row>
    <row r="201" spans="1:21" x14ac:dyDescent="0.25">
      <c r="A201" s="412">
        <f t="shared" si="63"/>
        <v>25</v>
      </c>
      <c r="B201" s="413" t="s">
        <v>978</v>
      </c>
      <c r="C201" s="412">
        <v>1989</v>
      </c>
      <c r="D201" s="412" t="s">
        <v>1003</v>
      </c>
      <c r="E201" s="412">
        <v>320</v>
      </c>
      <c r="F201" s="412">
        <v>9</v>
      </c>
      <c r="G201" s="412" t="s">
        <v>1007</v>
      </c>
      <c r="H201" s="412"/>
      <c r="I201" s="412"/>
      <c r="J201" s="412"/>
      <c r="K201" s="412">
        <f t="shared" si="61"/>
        <v>29</v>
      </c>
      <c r="L201" s="429">
        <v>0.8</v>
      </c>
      <c r="M201" s="414"/>
      <c r="N201" s="429">
        <v>1</v>
      </c>
      <c r="O201" s="429">
        <v>1.47</v>
      </c>
      <c r="P201" s="433">
        <f t="shared" si="68"/>
        <v>2.6459999999999999</v>
      </c>
      <c r="Q201" s="434">
        <f t="shared" si="64"/>
        <v>992.83212000000003</v>
      </c>
      <c r="R201" s="415"/>
      <c r="S201" s="440">
        <v>992.83</v>
      </c>
      <c r="T201" s="441"/>
      <c r="U201" s="427">
        <f t="shared" si="49"/>
        <v>-2.1199999999907959E-3</v>
      </c>
    </row>
    <row r="202" spans="1:21" x14ac:dyDescent="0.25">
      <c r="A202" s="412">
        <f t="shared" si="63"/>
        <v>26</v>
      </c>
      <c r="B202" s="413" t="s">
        <v>978</v>
      </c>
      <c r="C202" s="412">
        <v>1989</v>
      </c>
      <c r="D202" s="412" t="s">
        <v>1003</v>
      </c>
      <c r="E202" s="412">
        <v>320</v>
      </c>
      <c r="F202" s="412">
        <v>9</v>
      </c>
      <c r="G202" s="412" t="s">
        <v>1006</v>
      </c>
      <c r="H202" s="412">
        <v>2016</v>
      </c>
      <c r="I202" s="412">
        <v>1</v>
      </c>
      <c r="J202" s="412">
        <v>0.8</v>
      </c>
      <c r="K202" s="412">
        <f t="shared" si="61"/>
        <v>29</v>
      </c>
      <c r="L202" s="429">
        <v>0.8</v>
      </c>
      <c r="M202" s="429">
        <f>L202*J202</f>
        <v>0.64000000000000012</v>
      </c>
      <c r="N202" s="429">
        <v>1</v>
      </c>
      <c r="O202" s="429">
        <v>1</v>
      </c>
      <c r="P202" s="433">
        <f t="shared" ref="P202" si="71">1*N202*(1+(F202-9)*0.05+M202)</f>
        <v>1.6400000000000001</v>
      </c>
      <c r="Q202" s="434">
        <f t="shared" ref="Q202" si="72">P202*$Q$1</f>
        <v>615.36080000000004</v>
      </c>
      <c r="R202" s="415">
        <v>75.55</v>
      </c>
      <c r="S202" s="440">
        <v>615.36</v>
      </c>
      <c r="T202" s="441">
        <v>75.55</v>
      </c>
      <c r="U202" s="427">
        <f t="shared" si="49"/>
        <v>-8.0000000002655725E-4</v>
      </c>
    </row>
    <row r="203" spans="1:21" x14ac:dyDescent="0.25">
      <c r="A203" s="412">
        <f t="shared" si="63"/>
        <v>27</v>
      </c>
      <c r="B203" s="413" t="s">
        <v>978</v>
      </c>
      <c r="C203" s="412">
        <v>1988</v>
      </c>
      <c r="D203" s="412" t="s">
        <v>1003</v>
      </c>
      <c r="E203" s="412">
        <v>320</v>
      </c>
      <c r="F203" s="412">
        <v>9</v>
      </c>
      <c r="G203" s="412" t="s">
        <v>1007</v>
      </c>
      <c r="H203" s="412"/>
      <c r="I203" s="412"/>
      <c r="J203" s="412"/>
      <c r="K203" s="412">
        <f t="shared" si="61"/>
        <v>30</v>
      </c>
      <c r="L203" s="429">
        <v>0.8</v>
      </c>
      <c r="M203" s="414"/>
      <c r="N203" s="429">
        <v>1</v>
      </c>
      <c r="O203" s="429">
        <v>1.47</v>
      </c>
      <c r="P203" s="433">
        <f t="shared" si="68"/>
        <v>2.6459999999999999</v>
      </c>
      <c r="Q203" s="434">
        <f t="shared" si="64"/>
        <v>992.83212000000003</v>
      </c>
      <c r="R203" s="415"/>
      <c r="S203" s="440">
        <v>992.83</v>
      </c>
      <c r="T203" s="441"/>
      <c r="U203" s="427">
        <f t="shared" ref="U203:U252" si="73">S203-Q203</f>
        <v>-2.1199999999907959E-3</v>
      </c>
    </row>
    <row r="204" spans="1:21" x14ac:dyDescent="0.25">
      <c r="A204" s="412">
        <f t="shared" si="63"/>
        <v>28</v>
      </c>
      <c r="B204" s="413" t="s">
        <v>979</v>
      </c>
      <c r="C204" s="412">
        <v>1989</v>
      </c>
      <c r="D204" s="412" t="s">
        <v>1003</v>
      </c>
      <c r="E204" s="412">
        <v>320</v>
      </c>
      <c r="F204" s="412">
        <v>9</v>
      </c>
      <c r="G204" s="412" t="s">
        <v>1007</v>
      </c>
      <c r="H204" s="412"/>
      <c r="I204" s="412"/>
      <c r="J204" s="412"/>
      <c r="K204" s="412">
        <f t="shared" si="61"/>
        <v>29</v>
      </c>
      <c r="L204" s="429">
        <v>0.8</v>
      </c>
      <c r="M204" s="414"/>
      <c r="N204" s="429">
        <v>1</v>
      </c>
      <c r="O204" s="429">
        <v>1.47</v>
      </c>
      <c r="P204" s="433">
        <f t="shared" si="68"/>
        <v>2.6459999999999999</v>
      </c>
      <c r="Q204" s="434">
        <f t="shared" si="64"/>
        <v>992.83212000000003</v>
      </c>
      <c r="R204" s="415"/>
      <c r="S204" s="440">
        <v>992.83</v>
      </c>
      <c r="T204" s="441"/>
      <c r="U204" s="427">
        <f t="shared" si="73"/>
        <v>-2.1199999999907959E-3</v>
      </c>
    </row>
    <row r="205" spans="1:21" x14ac:dyDescent="0.25">
      <c r="A205" s="412">
        <f t="shared" si="63"/>
        <v>29</v>
      </c>
      <c r="B205" s="413" t="s">
        <v>979</v>
      </c>
      <c r="C205" s="412">
        <v>1989</v>
      </c>
      <c r="D205" s="412" t="s">
        <v>1003</v>
      </c>
      <c r="E205" s="412">
        <v>320</v>
      </c>
      <c r="F205" s="412">
        <v>9</v>
      </c>
      <c r="G205" s="412" t="s">
        <v>1007</v>
      </c>
      <c r="H205" s="412"/>
      <c r="I205" s="412"/>
      <c r="J205" s="412"/>
      <c r="K205" s="412">
        <f t="shared" si="61"/>
        <v>29</v>
      </c>
      <c r="L205" s="429">
        <v>0.8</v>
      </c>
      <c r="M205" s="414"/>
      <c r="N205" s="429">
        <v>1</v>
      </c>
      <c r="O205" s="429">
        <v>1.47</v>
      </c>
      <c r="P205" s="433">
        <f t="shared" si="68"/>
        <v>2.6459999999999999</v>
      </c>
      <c r="Q205" s="434">
        <f t="shared" si="64"/>
        <v>992.83212000000003</v>
      </c>
      <c r="R205" s="415"/>
      <c r="S205" s="440">
        <v>992.83</v>
      </c>
      <c r="T205" s="441"/>
      <c r="U205" s="427">
        <f t="shared" si="73"/>
        <v>-2.1199999999907959E-3</v>
      </c>
    </row>
    <row r="206" spans="1:21" x14ac:dyDescent="0.25">
      <c r="A206" s="412">
        <f t="shared" si="63"/>
        <v>30</v>
      </c>
      <c r="B206" s="413" t="s">
        <v>980</v>
      </c>
      <c r="C206" s="412">
        <v>1990</v>
      </c>
      <c r="D206" s="412" t="s">
        <v>1003</v>
      </c>
      <c r="E206" s="412">
        <v>400</v>
      </c>
      <c r="F206" s="412">
        <v>9</v>
      </c>
      <c r="G206" s="412" t="s">
        <v>1007</v>
      </c>
      <c r="H206" s="412"/>
      <c r="I206" s="412"/>
      <c r="J206" s="412"/>
      <c r="K206" s="412">
        <f t="shared" si="61"/>
        <v>28</v>
      </c>
      <c r="L206" s="429">
        <v>0.8</v>
      </c>
      <c r="M206" s="414"/>
      <c r="N206" s="429">
        <v>1</v>
      </c>
      <c r="O206" s="429">
        <v>1.47</v>
      </c>
      <c r="P206" s="433">
        <f t="shared" si="68"/>
        <v>2.6459999999999999</v>
      </c>
      <c r="Q206" s="434">
        <f t="shared" si="64"/>
        <v>992.83212000000003</v>
      </c>
      <c r="R206" s="415"/>
      <c r="S206" s="440">
        <v>992.83</v>
      </c>
      <c r="T206" s="441"/>
      <c r="U206" s="427">
        <f t="shared" si="73"/>
        <v>-2.1199999999907959E-3</v>
      </c>
    </row>
    <row r="207" spans="1:21" x14ac:dyDescent="0.25">
      <c r="A207" s="412">
        <f t="shared" si="63"/>
        <v>31</v>
      </c>
      <c r="B207" s="413" t="s">
        <v>980</v>
      </c>
      <c r="C207" s="412">
        <v>1990</v>
      </c>
      <c r="D207" s="412" t="s">
        <v>1003</v>
      </c>
      <c r="E207" s="412">
        <v>400</v>
      </c>
      <c r="F207" s="412">
        <v>9</v>
      </c>
      <c r="G207" s="412" t="s">
        <v>1007</v>
      </c>
      <c r="H207" s="412"/>
      <c r="I207" s="412"/>
      <c r="J207" s="412"/>
      <c r="K207" s="412">
        <f t="shared" si="61"/>
        <v>28</v>
      </c>
      <c r="L207" s="429">
        <v>0.8</v>
      </c>
      <c r="M207" s="414"/>
      <c r="N207" s="429">
        <v>1</v>
      </c>
      <c r="O207" s="429">
        <v>1.47</v>
      </c>
      <c r="P207" s="433">
        <f t="shared" si="68"/>
        <v>2.6459999999999999</v>
      </c>
      <c r="Q207" s="434">
        <f t="shared" si="64"/>
        <v>992.83212000000003</v>
      </c>
      <c r="R207" s="415"/>
      <c r="S207" s="440">
        <v>992.83</v>
      </c>
      <c r="T207" s="441"/>
      <c r="U207" s="427">
        <f t="shared" si="73"/>
        <v>-2.1199999999907959E-3</v>
      </c>
    </row>
    <row r="208" spans="1:21" x14ac:dyDescent="0.25">
      <c r="A208" s="412">
        <f t="shared" si="63"/>
        <v>32</v>
      </c>
      <c r="B208" s="413" t="s">
        <v>980</v>
      </c>
      <c r="C208" s="412">
        <v>1990</v>
      </c>
      <c r="D208" s="412" t="s">
        <v>1003</v>
      </c>
      <c r="E208" s="412">
        <v>400</v>
      </c>
      <c r="F208" s="412">
        <v>9</v>
      </c>
      <c r="G208" s="412" t="s">
        <v>1007</v>
      </c>
      <c r="H208" s="412"/>
      <c r="I208" s="412"/>
      <c r="J208" s="412"/>
      <c r="K208" s="412">
        <f t="shared" si="61"/>
        <v>28</v>
      </c>
      <c r="L208" s="429">
        <v>0.8</v>
      </c>
      <c r="M208" s="414"/>
      <c r="N208" s="429">
        <v>1</v>
      </c>
      <c r="O208" s="429">
        <v>1.47</v>
      </c>
      <c r="P208" s="433">
        <f t="shared" si="68"/>
        <v>2.6459999999999999</v>
      </c>
      <c r="Q208" s="434">
        <f t="shared" si="64"/>
        <v>992.83212000000003</v>
      </c>
      <c r="R208" s="415"/>
      <c r="S208" s="440">
        <v>992.83</v>
      </c>
      <c r="T208" s="441"/>
      <c r="U208" s="427">
        <f t="shared" si="73"/>
        <v>-2.1199999999907959E-3</v>
      </c>
    </row>
    <row r="209" spans="1:21" x14ac:dyDescent="0.25">
      <c r="A209" s="412">
        <f t="shared" si="63"/>
        <v>33</v>
      </c>
      <c r="B209" s="413" t="s">
        <v>981</v>
      </c>
      <c r="C209" s="412">
        <v>1990</v>
      </c>
      <c r="D209" s="412" t="s">
        <v>1003</v>
      </c>
      <c r="E209" s="412">
        <v>400</v>
      </c>
      <c r="F209" s="412">
        <v>9</v>
      </c>
      <c r="G209" s="412" t="s">
        <v>1007</v>
      </c>
      <c r="H209" s="412"/>
      <c r="I209" s="412"/>
      <c r="J209" s="412"/>
      <c r="K209" s="412">
        <f t="shared" si="61"/>
        <v>28</v>
      </c>
      <c r="L209" s="429">
        <v>0.8</v>
      </c>
      <c r="M209" s="414"/>
      <c r="N209" s="429">
        <v>1</v>
      </c>
      <c r="O209" s="429">
        <v>1.47</v>
      </c>
      <c r="P209" s="433">
        <f t="shared" si="68"/>
        <v>2.6459999999999999</v>
      </c>
      <c r="Q209" s="434">
        <f t="shared" si="64"/>
        <v>992.83212000000003</v>
      </c>
      <c r="R209" s="415"/>
      <c r="S209" s="440">
        <v>992.83</v>
      </c>
      <c r="T209" s="441"/>
      <c r="U209" s="427">
        <f t="shared" si="73"/>
        <v>-2.1199999999907959E-3</v>
      </c>
    </row>
    <row r="210" spans="1:21" x14ac:dyDescent="0.25">
      <c r="A210" s="412">
        <f t="shared" si="63"/>
        <v>34</v>
      </c>
      <c r="B210" s="413" t="s">
        <v>981</v>
      </c>
      <c r="C210" s="412">
        <v>1990</v>
      </c>
      <c r="D210" s="412" t="s">
        <v>1003</v>
      </c>
      <c r="E210" s="412">
        <v>400</v>
      </c>
      <c r="F210" s="412">
        <v>9</v>
      </c>
      <c r="G210" s="412" t="s">
        <v>1007</v>
      </c>
      <c r="H210" s="412"/>
      <c r="I210" s="412"/>
      <c r="J210" s="412"/>
      <c r="K210" s="412">
        <f t="shared" si="61"/>
        <v>28</v>
      </c>
      <c r="L210" s="429">
        <v>0.8</v>
      </c>
      <c r="M210" s="414"/>
      <c r="N210" s="429">
        <v>1</v>
      </c>
      <c r="O210" s="429">
        <v>1.47</v>
      </c>
      <c r="P210" s="433">
        <f t="shared" si="68"/>
        <v>2.6459999999999999</v>
      </c>
      <c r="Q210" s="434">
        <f t="shared" si="64"/>
        <v>992.83212000000003</v>
      </c>
      <c r="R210" s="415"/>
      <c r="S210" s="440">
        <v>992.83</v>
      </c>
      <c r="T210" s="441"/>
      <c r="U210" s="427">
        <f t="shared" si="73"/>
        <v>-2.1199999999907959E-3</v>
      </c>
    </row>
    <row r="211" spans="1:21" x14ac:dyDescent="0.25">
      <c r="A211" s="412">
        <f t="shared" si="63"/>
        <v>35</v>
      </c>
      <c r="B211" s="413" t="s">
        <v>981</v>
      </c>
      <c r="C211" s="412">
        <v>1990</v>
      </c>
      <c r="D211" s="412" t="s">
        <v>1003</v>
      </c>
      <c r="E211" s="412">
        <v>400</v>
      </c>
      <c r="F211" s="412">
        <v>9</v>
      </c>
      <c r="G211" s="412" t="s">
        <v>1007</v>
      </c>
      <c r="H211" s="412"/>
      <c r="I211" s="412"/>
      <c r="J211" s="412"/>
      <c r="K211" s="412">
        <f t="shared" si="61"/>
        <v>28</v>
      </c>
      <c r="L211" s="429">
        <v>0.8</v>
      </c>
      <c r="M211" s="414"/>
      <c r="N211" s="429">
        <v>1</v>
      </c>
      <c r="O211" s="429">
        <v>1.47</v>
      </c>
      <c r="P211" s="433">
        <f t="shared" si="68"/>
        <v>2.6459999999999999</v>
      </c>
      <c r="Q211" s="434">
        <f t="shared" si="64"/>
        <v>992.83212000000003</v>
      </c>
      <c r="R211" s="415"/>
      <c r="S211" s="440">
        <v>992.83</v>
      </c>
      <c r="T211" s="441"/>
      <c r="U211" s="427">
        <f t="shared" si="73"/>
        <v>-2.1199999999907959E-3</v>
      </c>
    </row>
    <row r="212" spans="1:21" x14ac:dyDescent="0.25">
      <c r="A212" s="412">
        <f t="shared" si="63"/>
        <v>36</v>
      </c>
      <c r="B212" s="413" t="s">
        <v>982</v>
      </c>
      <c r="C212" s="412">
        <v>1990</v>
      </c>
      <c r="D212" s="412" t="s">
        <v>1003</v>
      </c>
      <c r="E212" s="412">
        <v>400</v>
      </c>
      <c r="F212" s="412">
        <v>9</v>
      </c>
      <c r="G212" s="412" t="s">
        <v>1007</v>
      </c>
      <c r="H212" s="412"/>
      <c r="I212" s="412"/>
      <c r="J212" s="412"/>
      <c r="K212" s="412">
        <f t="shared" si="61"/>
        <v>28</v>
      </c>
      <c r="L212" s="429">
        <v>0.8</v>
      </c>
      <c r="M212" s="414"/>
      <c r="N212" s="429">
        <v>1</v>
      </c>
      <c r="O212" s="429">
        <v>1.47</v>
      </c>
      <c r="P212" s="433">
        <f t="shared" si="68"/>
        <v>2.6459999999999999</v>
      </c>
      <c r="Q212" s="434">
        <f t="shared" si="64"/>
        <v>992.83212000000003</v>
      </c>
      <c r="R212" s="415"/>
      <c r="S212" s="440">
        <v>992.83</v>
      </c>
      <c r="T212" s="441"/>
      <c r="U212" s="427">
        <f t="shared" si="73"/>
        <v>-2.1199999999907959E-3</v>
      </c>
    </row>
    <row r="213" spans="1:21" x14ac:dyDescent="0.25">
      <c r="A213" s="412">
        <f t="shared" si="63"/>
        <v>37</v>
      </c>
      <c r="B213" s="413" t="s">
        <v>982</v>
      </c>
      <c r="C213" s="412">
        <v>1990</v>
      </c>
      <c r="D213" s="412" t="s">
        <v>1003</v>
      </c>
      <c r="E213" s="412">
        <v>400</v>
      </c>
      <c r="F213" s="412">
        <v>9</v>
      </c>
      <c r="G213" s="412" t="s">
        <v>1007</v>
      </c>
      <c r="H213" s="412"/>
      <c r="I213" s="412"/>
      <c r="J213" s="412"/>
      <c r="K213" s="412">
        <f t="shared" si="61"/>
        <v>28</v>
      </c>
      <c r="L213" s="429">
        <v>0.8</v>
      </c>
      <c r="M213" s="414"/>
      <c r="N213" s="429">
        <v>1</v>
      </c>
      <c r="O213" s="429">
        <v>1.47</v>
      </c>
      <c r="P213" s="433">
        <f t="shared" si="68"/>
        <v>2.6459999999999999</v>
      </c>
      <c r="Q213" s="434">
        <f t="shared" si="64"/>
        <v>992.83212000000003</v>
      </c>
      <c r="R213" s="415"/>
      <c r="S213" s="440">
        <v>992.83</v>
      </c>
      <c r="T213" s="441"/>
      <c r="U213" s="427">
        <f t="shared" si="73"/>
        <v>-2.1199999999907959E-3</v>
      </c>
    </row>
    <row r="214" spans="1:21" x14ac:dyDescent="0.25">
      <c r="A214" s="412">
        <f t="shared" si="63"/>
        <v>38</v>
      </c>
      <c r="B214" s="413" t="s">
        <v>983</v>
      </c>
      <c r="C214" s="412">
        <v>1991</v>
      </c>
      <c r="D214" s="412" t="s">
        <v>1003</v>
      </c>
      <c r="E214" s="412">
        <v>400</v>
      </c>
      <c r="F214" s="412">
        <v>9</v>
      </c>
      <c r="G214" s="412" t="s">
        <v>1007</v>
      </c>
      <c r="H214" s="412"/>
      <c r="I214" s="412"/>
      <c r="J214" s="412"/>
      <c r="K214" s="412">
        <f t="shared" si="61"/>
        <v>27</v>
      </c>
      <c r="L214" s="429">
        <v>0.8</v>
      </c>
      <c r="M214" s="414"/>
      <c r="N214" s="429">
        <v>1</v>
      </c>
      <c r="O214" s="429">
        <v>1.47</v>
      </c>
      <c r="P214" s="433">
        <f t="shared" si="68"/>
        <v>2.6459999999999999</v>
      </c>
      <c r="Q214" s="434">
        <f t="shared" si="64"/>
        <v>992.83212000000003</v>
      </c>
      <c r="R214" s="415"/>
      <c r="S214" s="440">
        <v>992.83</v>
      </c>
      <c r="T214" s="441"/>
      <c r="U214" s="427">
        <f t="shared" si="73"/>
        <v>-2.1199999999907959E-3</v>
      </c>
    </row>
    <row r="215" spans="1:21" x14ac:dyDescent="0.25">
      <c r="A215" s="412">
        <f t="shared" si="63"/>
        <v>39</v>
      </c>
      <c r="B215" s="413" t="s">
        <v>983</v>
      </c>
      <c r="C215" s="412">
        <v>1991</v>
      </c>
      <c r="D215" s="412" t="s">
        <v>1003</v>
      </c>
      <c r="E215" s="412">
        <v>400</v>
      </c>
      <c r="F215" s="412">
        <v>9</v>
      </c>
      <c r="G215" s="412" t="s">
        <v>1007</v>
      </c>
      <c r="H215" s="412"/>
      <c r="I215" s="412"/>
      <c r="J215" s="412"/>
      <c r="K215" s="412">
        <f t="shared" si="61"/>
        <v>27</v>
      </c>
      <c r="L215" s="429">
        <v>0.8</v>
      </c>
      <c r="M215" s="414"/>
      <c r="N215" s="429">
        <v>1</v>
      </c>
      <c r="O215" s="429">
        <v>1.47</v>
      </c>
      <c r="P215" s="433">
        <f t="shared" si="68"/>
        <v>2.6459999999999999</v>
      </c>
      <c r="Q215" s="434">
        <f t="shared" si="64"/>
        <v>992.83212000000003</v>
      </c>
      <c r="R215" s="415"/>
      <c r="S215" s="440">
        <v>992.83</v>
      </c>
      <c r="T215" s="441"/>
      <c r="U215" s="427">
        <f t="shared" si="73"/>
        <v>-2.1199999999907959E-3</v>
      </c>
    </row>
    <row r="216" spans="1:21" x14ac:dyDescent="0.25">
      <c r="A216" s="412">
        <f t="shared" si="63"/>
        <v>40</v>
      </c>
      <c r="B216" s="413" t="s">
        <v>984</v>
      </c>
      <c r="C216" s="412">
        <v>1992</v>
      </c>
      <c r="D216" s="412" t="s">
        <v>1003</v>
      </c>
      <c r="E216" s="412">
        <v>320</v>
      </c>
      <c r="F216" s="412">
        <v>9</v>
      </c>
      <c r="G216" s="412" t="s">
        <v>1006</v>
      </c>
      <c r="H216" s="412"/>
      <c r="I216" s="412"/>
      <c r="J216" s="412"/>
      <c r="K216" s="412">
        <f t="shared" si="61"/>
        <v>26</v>
      </c>
      <c r="L216" s="429">
        <v>0.8</v>
      </c>
      <c r="M216" s="414"/>
      <c r="N216" s="429">
        <v>1</v>
      </c>
      <c r="O216" s="429">
        <v>1</v>
      </c>
      <c r="P216" s="433">
        <f t="shared" si="68"/>
        <v>1.8</v>
      </c>
      <c r="Q216" s="434">
        <f t="shared" ref="Q216" si="74">P216*$Q$1</f>
        <v>675.39600000000007</v>
      </c>
      <c r="R216" s="415">
        <v>75.55</v>
      </c>
      <c r="S216" s="440">
        <v>675.4</v>
      </c>
      <c r="T216" s="441">
        <v>75.55</v>
      </c>
      <c r="U216" s="427">
        <f t="shared" si="73"/>
        <v>3.9999999999054126E-3</v>
      </c>
    </row>
    <row r="217" spans="1:21" x14ac:dyDescent="0.25">
      <c r="A217" s="412">
        <f t="shared" si="63"/>
        <v>41</v>
      </c>
      <c r="B217" s="413" t="s">
        <v>984</v>
      </c>
      <c r="C217" s="412">
        <v>1992</v>
      </c>
      <c r="D217" s="412" t="s">
        <v>1003</v>
      </c>
      <c r="E217" s="412">
        <v>320</v>
      </c>
      <c r="F217" s="412">
        <v>9</v>
      </c>
      <c r="G217" s="412" t="s">
        <v>1007</v>
      </c>
      <c r="H217" s="412"/>
      <c r="I217" s="412"/>
      <c r="J217" s="412"/>
      <c r="K217" s="412">
        <f t="shared" si="61"/>
        <v>26</v>
      </c>
      <c r="L217" s="429">
        <v>0.8</v>
      </c>
      <c r="M217" s="414"/>
      <c r="N217" s="429">
        <v>1</v>
      </c>
      <c r="O217" s="429">
        <v>1.47</v>
      </c>
      <c r="P217" s="433">
        <f t="shared" si="68"/>
        <v>2.6459999999999999</v>
      </c>
      <c r="Q217" s="434">
        <f t="shared" si="64"/>
        <v>992.83212000000003</v>
      </c>
      <c r="R217" s="415"/>
      <c r="S217" s="440">
        <v>992.83</v>
      </c>
      <c r="T217" s="441"/>
      <c r="U217" s="427">
        <f t="shared" si="73"/>
        <v>-2.1199999999907959E-3</v>
      </c>
    </row>
    <row r="218" spans="1:21" x14ac:dyDescent="0.25">
      <c r="A218" s="412">
        <f t="shared" si="63"/>
        <v>42</v>
      </c>
      <c r="B218" s="413" t="s">
        <v>984</v>
      </c>
      <c r="C218" s="412">
        <v>1992</v>
      </c>
      <c r="D218" s="412" t="s">
        <v>1003</v>
      </c>
      <c r="E218" s="412">
        <v>400</v>
      </c>
      <c r="F218" s="412">
        <v>9</v>
      </c>
      <c r="G218" s="412" t="s">
        <v>1007</v>
      </c>
      <c r="H218" s="412"/>
      <c r="I218" s="412"/>
      <c r="J218" s="412"/>
      <c r="K218" s="412">
        <f t="shared" si="61"/>
        <v>26</v>
      </c>
      <c r="L218" s="429">
        <v>0.8</v>
      </c>
      <c r="M218" s="414"/>
      <c r="N218" s="429">
        <v>1</v>
      </c>
      <c r="O218" s="429">
        <v>1.47</v>
      </c>
      <c r="P218" s="433">
        <f t="shared" si="68"/>
        <v>2.6459999999999999</v>
      </c>
      <c r="Q218" s="434">
        <f t="shared" si="64"/>
        <v>992.83212000000003</v>
      </c>
      <c r="R218" s="415"/>
      <c r="S218" s="440">
        <v>992.83</v>
      </c>
      <c r="T218" s="441"/>
      <c r="U218" s="427">
        <f t="shared" si="73"/>
        <v>-2.1199999999907959E-3</v>
      </c>
    </row>
    <row r="219" spans="1:21" x14ac:dyDescent="0.25">
      <c r="A219" s="412">
        <f t="shared" si="63"/>
        <v>43</v>
      </c>
      <c r="B219" s="413" t="s">
        <v>985</v>
      </c>
      <c r="C219" s="412">
        <v>1992</v>
      </c>
      <c r="D219" s="412" t="s">
        <v>1003</v>
      </c>
      <c r="E219" s="412">
        <v>320</v>
      </c>
      <c r="F219" s="412">
        <v>9</v>
      </c>
      <c r="G219" s="412" t="s">
        <v>1007</v>
      </c>
      <c r="H219" s="412"/>
      <c r="I219" s="412"/>
      <c r="J219" s="412"/>
      <c r="K219" s="412">
        <f t="shared" si="61"/>
        <v>26</v>
      </c>
      <c r="L219" s="429">
        <v>0.8</v>
      </c>
      <c r="M219" s="414"/>
      <c r="N219" s="429">
        <v>1</v>
      </c>
      <c r="O219" s="429">
        <v>1.47</v>
      </c>
      <c r="P219" s="433">
        <f t="shared" si="68"/>
        <v>2.6459999999999999</v>
      </c>
      <c r="Q219" s="434">
        <f t="shared" si="64"/>
        <v>992.83212000000003</v>
      </c>
      <c r="R219" s="415"/>
      <c r="S219" s="440">
        <v>992.83</v>
      </c>
      <c r="T219" s="441"/>
      <c r="U219" s="427">
        <f t="shared" si="73"/>
        <v>-2.1199999999907959E-3</v>
      </c>
    </row>
    <row r="220" spans="1:21" x14ac:dyDescent="0.25">
      <c r="A220" s="412">
        <f t="shared" si="63"/>
        <v>44</v>
      </c>
      <c r="B220" s="413" t="s">
        <v>985</v>
      </c>
      <c r="C220" s="412">
        <v>1992</v>
      </c>
      <c r="D220" s="412" t="s">
        <v>1003</v>
      </c>
      <c r="E220" s="412">
        <v>320</v>
      </c>
      <c r="F220" s="412">
        <v>9</v>
      </c>
      <c r="G220" s="412" t="s">
        <v>1007</v>
      </c>
      <c r="H220" s="412"/>
      <c r="I220" s="412"/>
      <c r="J220" s="412"/>
      <c r="K220" s="412">
        <f t="shared" si="61"/>
        <v>26</v>
      </c>
      <c r="L220" s="429">
        <v>0.8</v>
      </c>
      <c r="M220" s="414"/>
      <c r="N220" s="429">
        <v>1</v>
      </c>
      <c r="O220" s="429">
        <v>1.47</v>
      </c>
      <c r="P220" s="433">
        <f t="shared" si="68"/>
        <v>2.6459999999999999</v>
      </c>
      <c r="Q220" s="434">
        <f t="shared" si="64"/>
        <v>992.83212000000003</v>
      </c>
      <c r="R220" s="415"/>
      <c r="S220" s="440">
        <v>992.83</v>
      </c>
      <c r="T220" s="441"/>
      <c r="U220" s="427">
        <f t="shared" si="73"/>
        <v>-2.1199999999907959E-3</v>
      </c>
    </row>
    <row r="221" spans="1:21" x14ac:dyDescent="0.25">
      <c r="A221" s="412">
        <f t="shared" si="63"/>
        <v>45</v>
      </c>
      <c r="B221" s="413" t="s">
        <v>986</v>
      </c>
      <c r="C221" s="412">
        <v>1993</v>
      </c>
      <c r="D221" s="412" t="s">
        <v>1019</v>
      </c>
      <c r="E221" s="412">
        <v>320</v>
      </c>
      <c r="F221" s="412">
        <v>14</v>
      </c>
      <c r="G221" s="412" t="s">
        <v>1006</v>
      </c>
      <c r="H221" s="412"/>
      <c r="I221" s="412"/>
      <c r="J221" s="412"/>
      <c r="K221" s="412">
        <f t="shared" si="61"/>
        <v>25</v>
      </c>
      <c r="L221" s="429">
        <v>0.5</v>
      </c>
      <c r="M221" s="414"/>
      <c r="N221" s="429">
        <v>1</v>
      </c>
      <c r="O221" s="429">
        <v>1</v>
      </c>
      <c r="P221" s="433">
        <f t="shared" si="68"/>
        <v>1.75</v>
      </c>
      <c r="Q221" s="434">
        <f t="shared" ref="Q221" si="75">P221*$Q$1</f>
        <v>656.63499999999999</v>
      </c>
      <c r="R221" s="415">
        <v>75.55</v>
      </c>
      <c r="S221" s="440">
        <v>656.64</v>
      </c>
      <c r="T221" s="441">
        <v>75.55</v>
      </c>
      <c r="U221" s="427">
        <f t="shared" si="73"/>
        <v>4.9999999999954525E-3</v>
      </c>
    </row>
    <row r="222" spans="1:21" x14ac:dyDescent="0.25">
      <c r="A222" s="412">
        <f t="shared" si="63"/>
        <v>46</v>
      </c>
      <c r="B222" s="413" t="s">
        <v>986</v>
      </c>
      <c r="C222" s="412">
        <v>1993</v>
      </c>
      <c r="D222" s="412" t="s">
        <v>1003</v>
      </c>
      <c r="E222" s="412">
        <v>320</v>
      </c>
      <c r="F222" s="412">
        <v>14</v>
      </c>
      <c r="G222" s="412" t="s">
        <v>1007</v>
      </c>
      <c r="H222" s="412">
        <v>2016</v>
      </c>
      <c r="I222" s="412">
        <v>1</v>
      </c>
      <c r="J222" s="412">
        <v>0.8</v>
      </c>
      <c r="K222" s="412">
        <f t="shared" si="61"/>
        <v>25</v>
      </c>
      <c r="L222" s="429">
        <v>0.5</v>
      </c>
      <c r="M222" s="429">
        <f>L222*J222</f>
        <v>0.4</v>
      </c>
      <c r="N222" s="429">
        <v>1</v>
      </c>
      <c r="O222" s="429">
        <v>1.47</v>
      </c>
      <c r="P222" s="433">
        <f>1*N222*O222*(1+(F222-9)*0.05+M222)</f>
        <v>2.4255</v>
      </c>
      <c r="Q222" s="434">
        <f t="shared" si="64"/>
        <v>910.09611000000007</v>
      </c>
      <c r="R222" s="415"/>
      <c r="S222" s="440">
        <v>910.28</v>
      </c>
      <c r="T222" s="441"/>
      <c r="U222" s="427">
        <f t="shared" si="73"/>
        <v>0.18388999999990574</v>
      </c>
    </row>
    <row r="223" spans="1:21" x14ac:dyDescent="0.25">
      <c r="A223" s="412">
        <f t="shared" si="63"/>
        <v>47</v>
      </c>
      <c r="B223" s="413" t="s">
        <v>987</v>
      </c>
      <c r="C223" s="412">
        <v>1992</v>
      </c>
      <c r="D223" s="412" t="s">
        <v>1003</v>
      </c>
      <c r="E223" s="412">
        <v>400</v>
      </c>
      <c r="F223" s="412">
        <v>9</v>
      </c>
      <c r="G223" s="412" t="s">
        <v>1007</v>
      </c>
      <c r="H223" s="412"/>
      <c r="I223" s="412"/>
      <c r="J223" s="412"/>
      <c r="K223" s="412">
        <f t="shared" si="61"/>
        <v>26</v>
      </c>
      <c r="L223" s="429">
        <v>0.8</v>
      </c>
      <c r="M223" s="414"/>
      <c r="N223" s="429">
        <v>1</v>
      </c>
      <c r="O223" s="429">
        <v>1.47</v>
      </c>
      <c r="P223" s="433">
        <f t="shared" si="68"/>
        <v>2.6459999999999999</v>
      </c>
      <c r="Q223" s="434">
        <f t="shared" si="64"/>
        <v>992.83212000000003</v>
      </c>
      <c r="R223" s="415"/>
      <c r="S223" s="440">
        <v>992.83</v>
      </c>
      <c r="T223" s="441"/>
      <c r="U223" s="427">
        <f t="shared" si="73"/>
        <v>-2.1199999999907959E-3</v>
      </c>
    </row>
    <row r="224" spans="1:21" x14ac:dyDescent="0.25">
      <c r="A224" s="412">
        <f t="shared" si="63"/>
        <v>48</v>
      </c>
      <c r="B224" s="413" t="s">
        <v>987</v>
      </c>
      <c r="C224" s="412">
        <v>1992</v>
      </c>
      <c r="D224" s="412" t="s">
        <v>1003</v>
      </c>
      <c r="E224" s="412">
        <v>400</v>
      </c>
      <c r="F224" s="412">
        <v>9</v>
      </c>
      <c r="G224" s="412" t="s">
        <v>1007</v>
      </c>
      <c r="H224" s="412"/>
      <c r="I224" s="412"/>
      <c r="J224" s="412"/>
      <c r="K224" s="412">
        <f t="shared" si="61"/>
        <v>26</v>
      </c>
      <c r="L224" s="429">
        <v>0.8</v>
      </c>
      <c r="M224" s="414"/>
      <c r="N224" s="429">
        <v>1</v>
      </c>
      <c r="O224" s="429">
        <v>1.47</v>
      </c>
      <c r="P224" s="433">
        <f t="shared" si="68"/>
        <v>2.6459999999999999</v>
      </c>
      <c r="Q224" s="434">
        <f t="shared" si="64"/>
        <v>992.83212000000003</v>
      </c>
      <c r="R224" s="415"/>
      <c r="S224" s="440">
        <v>992.83</v>
      </c>
      <c r="T224" s="441"/>
      <c r="U224" s="427">
        <f t="shared" si="73"/>
        <v>-2.1199999999907959E-3</v>
      </c>
    </row>
    <row r="225" spans="1:21" x14ac:dyDescent="0.25">
      <c r="A225" s="412">
        <f t="shared" si="63"/>
        <v>49</v>
      </c>
      <c r="B225" s="413" t="s">
        <v>987</v>
      </c>
      <c r="C225" s="412">
        <v>1992</v>
      </c>
      <c r="D225" s="412" t="s">
        <v>1003</v>
      </c>
      <c r="E225" s="412">
        <v>400</v>
      </c>
      <c r="F225" s="412">
        <v>9</v>
      </c>
      <c r="G225" s="412" t="s">
        <v>1007</v>
      </c>
      <c r="H225" s="412"/>
      <c r="I225" s="412"/>
      <c r="J225" s="412"/>
      <c r="K225" s="412">
        <f t="shared" si="61"/>
        <v>26</v>
      </c>
      <c r="L225" s="429">
        <v>0.8</v>
      </c>
      <c r="M225" s="414"/>
      <c r="N225" s="429">
        <v>1</v>
      </c>
      <c r="O225" s="429">
        <v>1.47</v>
      </c>
      <c r="P225" s="433">
        <f t="shared" si="68"/>
        <v>2.6459999999999999</v>
      </c>
      <c r="Q225" s="434">
        <f t="shared" si="64"/>
        <v>992.83212000000003</v>
      </c>
      <c r="R225" s="415"/>
      <c r="S225" s="440">
        <v>992.83</v>
      </c>
      <c r="T225" s="441"/>
      <c r="U225" s="427">
        <f t="shared" si="73"/>
        <v>-2.1199999999907959E-3</v>
      </c>
    </row>
    <row r="226" spans="1:21" x14ac:dyDescent="0.25">
      <c r="A226" s="412">
        <f t="shared" si="63"/>
        <v>50</v>
      </c>
      <c r="B226" s="413" t="s">
        <v>988</v>
      </c>
      <c r="C226" s="412">
        <v>1993</v>
      </c>
      <c r="D226" s="412" t="s">
        <v>1003</v>
      </c>
      <c r="E226" s="412">
        <v>320</v>
      </c>
      <c r="F226" s="412">
        <v>9</v>
      </c>
      <c r="G226" s="412" t="s">
        <v>1007</v>
      </c>
      <c r="H226" s="412"/>
      <c r="I226" s="412"/>
      <c r="J226" s="412"/>
      <c r="K226" s="412">
        <f t="shared" si="61"/>
        <v>25</v>
      </c>
      <c r="L226" s="429">
        <v>0.5</v>
      </c>
      <c r="M226" s="414"/>
      <c r="N226" s="429">
        <v>1</v>
      </c>
      <c r="O226" s="429">
        <v>1.47</v>
      </c>
      <c r="P226" s="433">
        <f t="shared" si="68"/>
        <v>2.2050000000000001</v>
      </c>
      <c r="Q226" s="434">
        <f t="shared" si="64"/>
        <v>827.3601000000001</v>
      </c>
      <c r="R226" s="415"/>
      <c r="S226" s="440">
        <v>827.36</v>
      </c>
      <c r="T226" s="441"/>
      <c r="U226" s="427">
        <f t="shared" si="73"/>
        <v>-1.0000000008858478E-4</v>
      </c>
    </row>
    <row r="227" spans="1:21" x14ac:dyDescent="0.25">
      <c r="A227" s="412">
        <f t="shared" si="63"/>
        <v>51</v>
      </c>
      <c r="B227" s="413" t="s">
        <v>988</v>
      </c>
      <c r="C227" s="412">
        <v>1993</v>
      </c>
      <c r="D227" s="412" t="s">
        <v>1003</v>
      </c>
      <c r="E227" s="412">
        <v>320</v>
      </c>
      <c r="F227" s="412">
        <v>9</v>
      </c>
      <c r="G227" s="412" t="s">
        <v>1007</v>
      </c>
      <c r="H227" s="412"/>
      <c r="I227" s="412"/>
      <c r="J227" s="412"/>
      <c r="K227" s="412">
        <f t="shared" si="61"/>
        <v>25</v>
      </c>
      <c r="L227" s="429">
        <v>0.5</v>
      </c>
      <c r="M227" s="414"/>
      <c r="N227" s="429">
        <v>1</v>
      </c>
      <c r="O227" s="429">
        <v>1.47</v>
      </c>
      <c r="P227" s="433">
        <f t="shared" si="68"/>
        <v>2.2050000000000001</v>
      </c>
      <c r="Q227" s="434">
        <f t="shared" si="64"/>
        <v>827.3601000000001</v>
      </c>
      <c r="R227" s="415"/>
      <c r="S227" s="440">
        <v>827.36</v>
      </c>
      <c r="T227" s="441"/>
      <c r="U227" s="427">
        <f t="shared" si="73"/>
        <v>-1.0000000008858478E-4</v>
      </c>
    </row>
    <row r="228" spans="1:21" x14ac:dyDescent="0.25">
      <c r="A228" s="412">
        <f t="shared" si="63"/>
        <v>52</v>
      </c>
      <c r="B228" s="413" t="s">
        <v>989</v>
      </c>
      <c r="C228" s="412">
        <v>1994</v>
      </c>
      <c r="D228" s="412" t="s">
        <v>1003</v>
      </c>
      <c r="E228" s="412">
        <v>320</v>
      </c>
      <c r="F228" s="412">
        <v>9</v>
      </c>
      <c r="G228" s="412" t="s">
        <v>1007</v>
      </c>
      <c r="H228" s="412"/>
      <c r="I228" s="412"/>
      <c r="J228" s="412"/>
      <c r="K228" s="412">
        <f t="shared" si="61"/>
        <v>24</v>
      </c>
      <c r="L228" s="429">
        <v>0.5</v>
      </c>
      <c r="M228" s="414"/>
      <c r="N228" s="429">
        <v>1</v>
      </c>
      <c r="O228" s="429">
        <v>1.47</v>
      </c>
      <c r="P228" s="433">
        <f t="shared" si="68"/>
        <v>2.2050000000000001</v>
      </c>
      <c r="Q228" s="434">
        <f t="shared" si="64"/>
        <v>827.3601000000001</v>
      </c>
      <c r="R228" s="415"/>
      <c r="S228" s="440">
        <v>827.36</v>
      </c>
      <c r="T228" s="441"/>
      <c r="U228" s="427">
        <f t="shared" si="73"/>
        <v>-1.0000000008858478E-4</v>
      </c>
    </row>
    <row r="229" spans="1:21" x14ac:dyDescent="0.25">
      <c r="A229" s="412">
        <f t="shared" si="63"/>
        <v>53</v>
      </c>
      <c r="B229" s="413" t="s">
        <v>990</v>
      </c>
      <c r="C229" s="412">
        <v>1993</v>
      </c>
      <c r="D229" s="412" t="s">
        <v>1003</v>
      </c>
      <c r="E229" s="412">
        <v>400</v>
      </c>
      <c r="F229" s="412">
        <v>8</v>
      </c>
      <c r="G229" s="412" t="s">
        <v>1007</v>
      </c>
      <c r="H229" s="412"/>
      <c r="I229" s="412"/>
      <c r="J229" s="412"/>
      <c r="K229" s="412">
        <f t="shared" si="61"/>
        <v>25</v>
      </c>
      <c r="L229" s="429">
        <v>0.5</v>
      </c>
      <c r="M229" s="414"/>
      <c r="N229" s="429">
        <v>1</v>
      </c>
      <c r="O229" s="429">
        <v>1.47</v>
      </c>
      <c r="P229" s="433">
        <f t="shared" si="68"/>
        <v>2.1315</v>
      </c>
      <c r="Q229" s="434">
        <f t="shared" si="64"/>
        <v>799.78143</v>
      </c>
      <c r="R229" s="415"/>
      <c r="S229" s="440">
        <v>799.97</v>
      </c>
      <c r="T229" s="441"/>
      <c r="U229" s="427">
        <f t="shared" si="73"/>
        <v>0.18857000000002699</v>
      </c>
    </row>
    <row r="230" spans="1:21" x14ac:dyDescent="0.25">
      <c r="A230" s="412">
        <f t="shared" si="63"/>
        <v>54</v>
      </c>
      <c r="B230" s="413" t="s">
        <v>990</v>
      </c>
      <c r="C230" s="412">
        <v>1993</v>
      </c>
      <c r="D230" s="412" t="s">
        <v>1003</v>
      </c>
      <c r="E230" s="412">
        <v>320</v>
      </c>
      <c r="F230" s="412">
        <v>10</v>
      </c>
      <c r="G230" s="412" t="s">
        <v>1007</v>
      </c>
      <c r="H230" s="412"/>
      <c r="I230" s="412"/>
      <c r="J230" s="412"/>
      <c r="K230" s="412">
        <f t="shared" si="61"/>
        <v>25</v>
      </c>
      <c r="L230" s="429">
        <v>0.5</v>
      </c>
      <c r="M230" s="414"/>
      <c r="N230" s="429">
        <v>1</v>
      </c>
      <c r="O230" s="429">
        <v>1.47</v>
      </c>
      <c r="P230" s="433">
        <f t="shared" si="68"/>
        <v>2.2785000000000002</v>
      </c>
      <c r="Q230" s="434">
        <f t="shared" si="64"/>
        <v>854.93877000000009</v>
      </c>
      <c r="R230" s="415"/>
      <c r="S230" s="440">
        <v>855.13</v>
      </c>
      <c r="T230" s="441"/>
      <c r="U230" s="427">
        <f t="shared" si="73"/>
        <v>0.19122999999990498</v>
      </c>
    </row>
    <row r="231" spans="1:21" x14ac:dyDescent="0.25">
      <c r="A231" s="412">
        <f t="shared" si="63"/>
        <v>55</v>
      </c>
      <c r="B231" s="413" t="s">
        <v>990</v>
      </c>
      <c r="C231" s="412">
        <v>1993</v>
      </c>
      <c r="D231" s="412" t="s">
        <v>1003</v>
      </c>
      <c r="E231" s="412">
        <v>320</v>
      </c>
      <c r="F231" s="412">
        <v>9</v>
      </c>
      <c r="G231" s="412" t="s">
        <v>1007</v>
      </c>
      <c r="H231" s="412"/>
      <c r="I231" s="412"/>
      <c r="J231" s="412"/>
      <c r="K231" s="412">
        <f t="shared" si="61"/>
        <v>25</v>
      </c>
      <c r="L231" s="429">
        <v>0.5</v>
      </c>
      <c r="M231" s="414"/>
      <c r="N231" s="429">
        <v>1</v>
      </c>
      <c r="O231" s="429">
        <v>1.47</v>
      </c>
      <c r="P231" s="433">
        <f t="shared" si="68"/>
        <v>2.2050000000000001</v>
      </c>
      <c r="Q231" s="434">
        <f t="shared" si="64"/>
        <v>827.3601000000001</v>
      </c>
      <c r="R231" s="415"/>
      <c r="S231" s="440">
        <v>827.36</v>
      </c>
      <c r="T231" s="441"/>
      <c r="U231" s="427">
        <f t="shared" si="73"/>
        <v>-1.0000000008858478E-4</v>
      </c>
    </row>
    <row r="232" spans="1:21" x14ac:dyDescent="0.25">
      <c r="A232" s="412">
        <f t="shared" si="63"/>
        <v>56</v>
      </c>
      <c r="B232" s="413" t="s">
        <v>990</v>
      </c>
      <c r="C232" s="412">
        <v>1993</v>
      </c>
      <c r="D232" s="412" t="s">
        <v>1003</v>
      </c>
      <c r="E232" s="412">
        <v>320</v>
      </c>
      <c r="F232" s="412">
        <v>9</v>
      </c>
      <c r="G232" s="412" t="s">
        <v>1007</v>
      </c>
      <c r="H232" s="412"/>
      <c r="I232" s="412"/>
      <c r="J232" s="412"/>
      <c r="K232" s="412">
        <f t="shared" si="61"/>
        <v>25</v>
      </c>
      <c r="L232" s="429">
        <v>0.5</v>
      </c>
      <c r="M232" s="414"/>
      <c r="N232" s="429">
        <v>1</v>
      </c>
      <c r="O232" s="429">
        <v>1.47</v>
      </c>
      <c r="P232" s="433">
        <f t="shared" si="68"/>
        <v>2.2050000000000001</v>
      </c>
      <c r="Q232" s="434">
        <f t="shared" si="64"/>
        <v>827.3601000000001</v>
      </c>
      <c r="R232" s="415"/>
      <c r="S232" s="440">
        <v>827.36</v>
      </c>
      <c r="T232" s="441"/>
      <c r="U232" s="427">
        <f t="shared" si="73"/>
        <v>-1.0000000008858478E-4</v>
      </c>
    </row>
    <row r="233" spans="1:21" x14ac:dyDescent="0.25">
      <c r="A233" s="412">
        <f t="shared" si="63"/>
        <v>57</v>
      </c>
      <c r="B233" s="413" t="s">
        <v>991</v>
      </c>
      <c r="C233" s="412">
        <v>1994</v>
      </c>
      <c r="D233" s="412" t="s">
        <v>1003</v>
      </c>
      <c r="E233" s="412">
        <v>400</v>
      </c>
      <c r="F233" s="412">
        <v>9</v>
      </c>
      <c r="G233" s="412" t="s">
        <v>1007</v>
      </c>
      <c r="H233" s="412"/>
      <c r="I233" s="412"/>
      <c r="J233" s="412"/>
      <c r="K233" s="412">
        <f t="shared" si="61"/>
        <v>24</v>
      </c>
      <c r="L233" s="429">
        <v>0.5</v>
      </c>
      <c r="M233" s="414"/>
      <c r="N233" s="429">
        <v>1</v>
      </c>
      <c r="O233" s="429">
        <v>1.47</v>
      </c>
      <c r="P233" s="433">
        <f t="shared" si="68"/>
        <v>2.2050000000000001</v>
      </c>
      <c r="Q233" s="434">
        <f t="shared" si="64"/>
        <v>827.3601000000001</v>
      </c>
      <c r="R233" s="415"/>
      <c r="S233" s="440">
        <v>827.36</v>
      </c>
      <c r="T233" s="441"/>
      <c r="U233" s="427">
        <f t="shared" si="73"/>
        <v>-1.0000000008858478E-4</v>
      </c>
    </row>
    <row r="234" spans="1:21" x14ac:dyDescent="0.25">
      <c r="A234" s="412">
        <f t="shared" si="63"/>
        <v>58</v>
      </c>
      <c r="B234" s="413" t="s">
        <v>992</v>
      </c>
      <c r="C234" s="412">
        <v>1994</v>
      </c>
      <c r="D234" s="412" t="s">
        <v>1003</v>
      </c>
      <c r="E234" s="412">
        <v>400</v>
      </c>
      <c r="F234" s="412">
        <v>9</v>
      </c>
      <c r="G234" s="412" t="s">
        <v>1007</v>
      </c>
      <c r="H234" s="412"/>
      <c r="I234" s="412"/>
      <c r="J234" s="412"/>
      <c r="K234" s="412">
        <f t="shared" si="61"/>
        <v>24</v>
      </c>
      <c r="L234" s="429">
        <v>0.5</v>
      </c>
      <c r="M234" s="414"/>
      <c r="N234" s="429">
        <v>1</v>
      </c>
      <c r="O234" s="429">
        <v>1.47</v>
      </c>
      <c r="P234" s="433">
        <f t="shared" si="68"/>
        <v>2.2050000000000001</v>
      </c>
      <c r="Q234" s="434">
        <f t="shared" si="64"/>
        <v>827.3601000000001</v>
      </c>
      <c r="R234" s="415"/>
      <c r="S234" s="440">
        <v>827.36</v>
      </c>
      <c r="T234" s="441"/>
      <c r="U234" s="427">
        <f t="shared" si="73"/>
        <v>-1.0000000008858478E-4</v>
      </c>
    </row>
    <row r="235" spans="1:21" x14ac:dyDescent="0.25">
      <c r="A235" s="412">
        <f t="shared" si="63"/>
        <v>59</v>
      </c>
      <c r="B235" s="413" t="s">
        <v>992</v>
      </c>
      <c r="C235" s="412">
        <v>1994</v>
      </c>
      <c r="D235" s="412" t="s">
        <v>1003</v>
      </c>
      <c r="E235" s="412">
        <v>400</v>
      </c>
      <c r="F235" s="412">
        <v>9</v>
      </c>
      <c r="G235" s="412" t="s">
        <v>1007</v>
      </c>
      <c r="H235" s="412"/>
      <c r="I235" s="412"/>
      <c r="J235" s="412"/>
      <c r="K235" s="412">
        <f t="shared" si="61"/>
        <v>24</v>
      </c>
      <c r="L235" s="429">
        <v>0.5</v>
      </c>
      <c r="M235" s="414"/>
      <c r="N235" s="429">
        <v>1</v>
      </c>
      <c r="O235" s="429">
        <v>1.47</v>
      </c>
      <c r="P235" s="433">
        <f t="shared" si="68"/>
        <v>2.2050000000000001</v>
      </c>
      <c r="Q235" s="434">
        <f t="shared" si="64"/>
        <v>827.3601000000001</v>
      </c>
      <c r="R235" s="415"/>
      <c r="S235" s="440">
        <v>827.36</v>
      </c>
      <c r="T235" s="441"/>
      <c r="U235" s="427">
        <f t="shared" si="73"/>
        <v>-1.0000000008858478E-4</v>
      </c>
    </row>
    <row r="236" spans="1:21" x14ac:dyDescent="0.25">
      <c r="A236" s="412">
        <f t="shared" si="63"/>
        <v>60</v>
      </c>
      <c r="B236" s="413" t="s">
        <v>993</v>
      </c>
      <c r="C236" s="412">
        <v>1994</v>
      </c>
      <c r="D236" s="412" t="s">
        <v>1003</v>
      </c>
      <c r="E236" s="412">
        <v>320</v>
      </c>
      <c r="F236" s="412">
        <v>9</v>
      </c>
      <c r="G236" s="412" t="s">
        <v>1007</v>
      </c>
      <c r="H236" s="412"/>
      <c r="I236" s="412"/>
      <c r="J236" s="412"/>
      <c r="K236" s="412">
        <f t="shared" si="61"/>
        <v>24</v>
      </c>
      <c r="L236" s="429">
        <v>0.5</v>
      </c>
      <c r="M236" s="414"/>
      <c r="N236" s="429">
        <v>1</v>
      </c>
      <c r="O236" s="429">
        <v>1.47</v>
      </c>
      <c r="P236" s="433">
        <f t="shared" si="68"/>
        <v>2.2050000000000001</v>
      </c>
      <c r="Q236" s="434">
        <f t="shared" si="64"/>
        <v>827.3601000000001</v>
      </c>
      <c r="R236" s="415"/>
      <c r="S236" s="440">
        <v>827.36</v>
      </c>
      <c r="T236" s="441"/>
      <c r="U236" s="427">
        <f t="shared" si="73"/>
        <v>-1.0000000008858478E-4</v>
      </c>
    </row>
    <row r="237" spans="1:21" x14ac:dyDescent="0.25">
      <c r="A237" s="412">
        <f t="shared" si="63"/>
        <v>61</v>
      </c>
      <c r="B237" s="413" t="s">
        <v>993</v>
      </c>
      <c r="C237" s="412">
        <v>1994</v>
      </c>
      <c r="D237" s="412" t="s">
        <v>1003</v>
      </c>
      <c r="E237" s="412">
        <v>320</v>
      </c>
      <c r="F237" s="412">
        <v>9</v>
      </c>
      <c r="G237" s="412" t="s">
        <v>1007</v>
      </c>
      <c r="H237" s="412"/>
      <c r="I237" s="412"/>
      <c r="J237" s="412"/>
      <c r="K237" s="412">
        <f t="shared" si="61"/>
        <v>24</v>
      </c>
      <c r="L237" s="429">
        <v>0.5</v>
      </c>
      <c r="M237" s="414"/>
      <c r="N237" s="429">
        <v>1</v>
      </c>
      <c r="O237" s="429">
        <v>1.47</v>
      </c>
      <c r="P237" s="433">
        <f t="shared" si="68"/>
        <v>2.2050000000000001</v>
      </c>
      <c r="Q237" s="434">
        <f t="shared" si="64"/>
        <v>827.3601000000001</v>
      </c>
      <c r="R237" s="415"/>
      <c r="S237" s="440">
        <v>827.36</v>
      </c>
      <c r="T237" s="441"/>
      <c r="U237" s="427">
        <f t="shared" si="73"/>
        <v>-1.0000000008858478E-4</v>
      </c>
    </row>
    <row r="238" spans="1:21" x14ac:dyDescent="0.25">
      <c r="A238" s="412">
        <f t="shared" si="63"/>
        <v>62</v>
      </c>
      <c r="B238" s="413" t="s">
        <v>993</v>
      </c>
      <c r="C238" s="412">
        <v>1994</v>
      </c>
      <c r="D238" s="412" t="s">
        <v>1003</v>
      </c>
      <c r="E238" s="412">
        <v>320</v>
      </c>
      <c r="F238" s="412">
        <v>9</v>
      </c>
      <c r="G238" s="412" t="s">
        <v>1007</v>
      </c>
      <c r="H238" s="412"/>
      <c r="I238" s="412"/>
      <c r="J238" s="412"/>
      <c r="K238" s="412">
        <f t="shared" si="61"/>
        <v>24</v>
      </c>
      <c r="L238" s="429">
        <v>0.5</v>
      </c>
      <c r="M238" s="414"/>
      <c r="N238" s="429">
        <v>1</v>
      </c>
      <c r="O238" s="429">
        <v>1.47</v>
      </c>
      <c r="P238" s="433">
        <f t="shared" si="68"/>
        <v>2.2050000000000001</v>
      </c>
      <c r="Q238" s="434">
        <f t="shared" si="64"/>
        <v>827.3601000000001</v>
      </c>
      <c r="R238" s="415"/>
      <c r="S238" s="440">
        <v>827.36</v>
      </c>
      <c r="T238" s="441"/>
      <c r="U238" s="427">
        <f t="shared" si="73"/>
        <v>-1.0000000008858478E-4</v>
      </c>
    </row>
    <row r="239" spans="1:21" x14ac:dyDescent="0.25">
      <c r="A239" s="412">
        <f t="shared" si="63"/>
        <v>63</v>
      </c>
      <c r="B239" s="413" t="s">
        <v>994</v>
      </c>
      <c r="C239" s="412">
        <v>1994</v>
      </c>
      <c r="D239" s="412" t="s">
        <v>1003</v>
      </c>
      <c r="E239" s="412">
        <v>400</v>
      </c>
      <c r="F239" s="412">
        <v>10</v>
      </c>
      <c r="G239" s="412" t="s">
        <v>1007</v>
      </c>
      <c r="H239" s="412"/>
      <c r="I239" s="412"/>
      <c r="J239" s="412"/>
      <c r="K239" s="412">
        <f t="shared" si="61"/>
        <v>24</v>
      </c>
      <c r="L239" s="429">
        <v>0.5</v>
      </c>
      <c r="M239" s="414"/>
      <c r="N239" s="429">
        <v>1</v>
      </c>
      <c r="O239" s="429">
        <v>1.47</v>
      </c>
      <c r="P239" s="433">
        <f t="shared" si="68"/>
        <v>2.2785000000000002</v>
      </c>
      <c r="Q239" s="434">
        <f t="shared" si="64"/>
        <v>854.93877000000009</v>
      </c>
      <c r="R239" s="415"/>
      <c r="S239" s="440">
        <v>855.13</v>
      </c>
      <c r="T239" s="441"/>
      <c r="U239" s="427">
        <f t="shared" si="73"/>
        <v>0.19122999999990498</v>
      </c>
    </row>
    <row r="240" spans="1:21" x14ac:dyDescent="0.25">
      <c r="A240" s="412">
        <f t="shared" si="63"/>
        <v>64</v>
      </c>
      <c r="B240" s="413" t="s">
        <v>994</v>
      </c>
      <c r="C240" s="412">
        <v>1994</v>
      </c>
      <c r="D240" s="412" t="s">
        <v>1003</v>
      </c>
      <c r="E240" s="412">
        <v>400</v>
      </c>
      <c r="F240" s="412">
        <v>10</v>
      </c>
      <c r="G240" s="412" t="s">
        <v>1007</v>
      </c>
      <c r="H240" s="412"/>
      <c r="I240" s="412"/>
      <c r="J240" s="412"/>
      <c r="K240" s="412">
        <f t="shared" si="61"/>
        <v>24</v>
      </c>
      <c r="L240" s="429">
        <v>0.5</v>
      </c>
      <c r="M240" s="414"/>
      <c r="N240" s="429">
        <v>1</v>
      </c>
      <c r="O240" s="429">
        <v>1.47</v>
      </c>
      <c r="P240" s="433">
        <f t="shared" si="68"/>
        <v>2.2785000000000002</v>
      </c>
      <c r="Q240" s="434">
        <f t="shared" si="64"/>
        <v>854.93877000000009</v>
      </c>
      <c r="R240" s="415"/>
      <c r="S240" s="440">
        <v>855.13</v>
      </c>
      <c r="T240" s="441"/>
      <c r="U240" s="427">
        <f t="shared" si="73"/>
        <v>0.19122999999990498</v>
      </c>
    </row>
    <row r="241" spans="1:21" x14ac:dyDescent="0.25">
      <c r="A241" s="412">
        <f t="shared" si="63"/>
        <v>65</v>
      </c>
      <c r="B241" s="413" t="s">
        <v>995</v>
      </c>
      <c r="C241" s="412">
        <v>1994</v>
      </c>
      <c r="D241" s="412" t="s">
        <v>1003</v>
      </c>
      <c r="E241" s="412">
        <v>320</v>
      </c>
      <c r="F241" s="412">
        <v>9</v>
      </c>
      <c r="G241" s="412" t="s">
        <v>1007</v>
      </c>
      <c r="H241" s="412"/>
      <c r="I241" s="412"/>
      <c r="J241" s="412"/>
      <c r="K241" s="412">
        <f t="shared" si="61"/>
        <v>24</v>
      </c>
      <c r="L241" s="429">
        <v>0.5</v>
      </c>
      <c r="M241" s="414"/>
      <c r="N241" s="429">
        <v>1</v>
      </c>
      <c r="O241" s="429">
        <v>1.47</v>
      </c>
      <c r="P241" s="433">
        <f t="shared" si="68"/>
        <v>2.2050000000000001</v>
      </c>
      <c r="Q241" s="434">
        <f t="shared" si="64"/>
        <v>827.3601000000001</v>
      </c>
      <c r="R241" s="415"/>
      <c r="S241" s="440">
        <v>827.36</v>
      </c>
      <c r="T241" s="441"/>
      <c r="U241" s="427">
        <f t="shared" si="73"/>
        <v>-1.0000000008858478E-4</v>
      </c>
    </row>
    <row r="242" spans="1:21" x14ac:dyDescent="0.25">
      <c r="A242" s="412">
        <f t="shared" si="63"/>
        <v>66</v>
      </c>
      <c r="B242" s="413" t="s">
        <v>995</v>
      </c>
      <c r="C242" s="412">
        <v>1994</v>
      </c>
      <c r="D242" s="412" t="s">
        <v>1003</v>
      </c>
      <c r="E242" s="412">
        <v>320</v>
      </c>
      <c r="F242" s="412">
        <v>8</v>
      </c>
      <c r="G242" s="412" t="s">
        <v>1006</v>
      </c>
      <c r="H242" s="412"/>
      <c r="I242" s="412"/>
      <c r="J242" s="412"/>
      <c r="K242" s="412">
        <f t="shared" ref="K242:K252" si="76">2018-C242</f>
        <v>24</v>
      </c>
      <c r="L242" s="429">
        <v>0.5</v>
      </c>
      <c r="M242" s="414"/>
      <c r="N242" s="429">
        <v>1</v>
      </c>
      <c r="O242" s="429">
        <v>1</v>
      </c>
      <c r="P242" s="433">
        <f t="shared" si="68"/>
        <v>1.45</v>
      </c>
      <c r="Q242" s="434">
        <f t="shared" ref="Q242:Q252" si="77">P242*$Q$1</f>
        <v>544.06900000000007</v>
      </c>
      <c r="R242" s="415">
        <v>75.55</v>
      </c>
      <c r="S242" s="440">
        <v>544.07000000000005</v>
      </c>
      <c r="T242" s="441">
        <v>75.55</v>
      </c>
      <c r="U242" s="427">
        <f t="shared" si="73"/>
        <v>9.9999999997635314E-4</v>
      </c>
    </row>
    <row r="243" spans="1:21" x14ac:dyDescent="0.25">
      <c r="A243" s="412">
        <f t="shared" ref="A243:A252" si="78">A242+1</f>
        <v>67</v>
      </c>
      <c r="B243" s="413" t="s">
        <v>996</v>
      </c>
      <c r="C243" s="412">
        <v>1995</v>
      </c>
      <c r="D243" s="412" t="s">
        <v>1003</v>
      </c>
      <c r="E243" s="412">
        <v>320</v>
      </c>
      <c r="F243" s="412">
        <v>9</v>
      </c>
      <c r="G243" s="412" t="s">
        <v>1006</v>
      </c>
      <c r="H243" s="412"/>
      <c r="I243" s="412"/>
      <c r="J243" s="412"/>
      <c r="K243" s="412">
        <f t="shared" si="76"/>
        <v>23</v>
      </c>
      <c r="L243" s="429">
        <v>0.5</v>
      </c>
      <c r="M243" s="414"/>
      <c r="N243" s="429">
        <v>1</v>
      </c>
      <c r="O243" s="429">
        <v>1</v>
      </c>
      <c r="P243" s="433">
        <f t="shared" si="68"/>
        <v>1.5</v>
      </c>
      <c r="Q243" s="434">
        <f t="shared" si="77"/>
        <v>562.83000000000004</v>
      </c>
      <c r="R243" s="415">
        <v>75.55</v>
      </c>
      <c r="S243" s="440">
        <v>562.83000000000004</v>
      </c>
      <c r="T243" s="441">
        <v>75.55</v>
      </c>
      <c r="U243" s="427">
        <f t="shared" si="73"/>
        <v>0</v>
      </c>
    </row>
    <row r="244" spans="1:21" x14ac:dyDescent="0.25">
      <c r="A244" s="412">
        <f t="shared" si="78"/>
        <v>68</v>
      </c>
      <c r="B244" s="413" t="s">
        <v>996</v>
      </c>
      <c r="C244" s="412">
        <v>1995</v>
      </c>
      <c r="D244" s="412" t="s">
        <v>1003</v>
      </c>
      <c r="E244" s="412">
        <v>320</v>
      </c>
      <c r="F244" s="412">
        <v>9</v>
      </c>
      <c r="G244" s="412" t="s">
        <v>1006</v>
      </c>
      <c r="H244" s="412"/>
      <c r="I244" s="412"/>
      <c r="J244" s="412"/>
      <c r="K244" s="412">
        <f t="shared" si="76"/>
        <v>23</v>
      </c>
      <c r="L244" s="429">
        <v>0.5</v>
      </c>
      <c r="M244" s="414"/>
      <c r="N244" s="429">
        <v>1</v>
      </c>
      <c r="O244" s="429">
        <v>1</v>
      </c>
      <c r="P244" s="433">
        <f t="shared" si="68"/>
        <v>1.5</v>
      </c>
      <c r="Q244" s="434">
        <f t="shared" si="77"/>
        <v>562.83000000000004</v>
      </c>
      <c r="R244" s="415">
        <v>75.55</v>
      </c>
      <c r="S244" s="440">
        <v>562.83000000000004</v>
      </c>
      <c r="T244" s="441">
        <v>75.55</v>
      </c>
      <c r="U244" s="427">
        <f t="shared" si="73"/>
        <v>0</v>
      </c>
    </row>
    <row r="245" spans="1:21" x14ac:dyDescent="0.25">
      <c r="A245" s="412">
        <f t="shared" si="78"/>
        <v>69</v>
      </c>
      <c r="B245" s="413" t="s">
        <v>997</v>
      </c>
      <c r="C245" s="412">
        <v>1996</v>
      </c>
      <c r="D245" s="412" t="s">
        <v>1003</v>
      </c>
      <c r="E245" s="412">
        <v>400</v>
      </c>
      <c r="F245" s="412">
        <v>9</v>
      </c>
      <c r="G245" s="412" t="s">
        <v>1007</v>
      </c>
      <c r="H245" s="412"/>
      <c r="I245" s="412"/>
      <c r="J245" s="412"/>
      <c r="K245" s="412">
        <f t="shared" si="76"/>
        <v>22</v>
      </c>
      <c r="L245" s="429">
        <v>0.5</v>
      </c>
      <c r="M245" s="414"/>
      <c r="N245" s="429">
        <v>1</v>
      </c>
      <c r="O245" s="429">
        <v>1.47</v>
      </c>
      <c r="P245" s="433">
        <f t="shared" si="68"/>
        <v>2.2050000000000001</v>
      </c>
      <c r="Q245" s="434">
        <f t="shared" si="77"/>
        <v>827.3601000000001</v>
      </c>
      <c r="R245" s="415"/>
      <c r="S245" s="440">
        <v>827.36</v>
      </c>
      <c r="T245" s="441"/>
      <c r="U245" s="427">
        <f t="shared" si="73"/>
        <v>-1.0000000008858478E-4</v>
      </c>
    </row>
    <row r="246" spans="1:21" x14ac:dyDescent="0.25">
      <c r="A246" s="412">
        <f t="shared" si="78"/>
        <v>70</v>
      </c>
      <c r="B246" s="413" t="s">
        <v>997</v>
      </c>
      <c r="C246" s="412">
        <v>1996</v>
      </c>
      <c r="D246" s="412" t="s">
        <v>1003</v>
      </c>
      <c r="E246" s="412">
        <v>320</v>
      </c>
      <c r="F246" s="412">
        <v>10</v>
      </c>
      <c r="G246" s="412" t="s">
        <v>1007</v>
      </c>
      <c r="H246" s="412"/>
      <c r="I246" s="412"/>
      <c r="J246" s="412"/>
      <c r="K246" s="412">
        <f t="shared" si="76"/>
        <v>22</v>
      </c>
      <c r="L246" s="429">
        <v>0.5</v>
      </c>
      <c r="M246" s="414"/>
      <c r="N246" s="429">
        <v>1</v>
      </c>
      <c r="O246" s="429">
        <v>1.47</v>
      </c>
      <c r="P246" s="433">
        <f t="shared" si="68"/>
        <v>2.2785000000000002</v>
      </c>
      <c r="Q246" s="434">
        <f t="shared" si="77"/>
        <v>854.93877000000009</v>
      </c>
      <c r="R246" s="415"/>
      <c r="S246" s="440">
        <v>855.13</v>
      </c>
      <c r="T246" s="441"/>
      <c r="U246" s="427">
        <f t="shared" si="73"/>
        <v>0.19122999999990498</v>
      </c>
    </row>
    <row r="247" spans="1:21" x14ac:dyDescent="0.25">
      <c r="A247" s="412">
        <f t="shared" si="78"/>
        <v>71</v>
      </c>
      <c r="B247" s="413" t="s">
        <v>998</v>
      </c>
      <c r="C247" s="412">
        <v>1996</v>
      </c>
      <c r="D247" s="412" t="s">
        <v>1003</v>
      </c>
      <c r="E247" s="412">
        <v>320</v>
      </c>
      <c r="F247" s="412">
        <v>10</v>
      </c>
      <c r="G247" s="412" t="s">
        <v>1007</v>
      </c>
      <c r="H247" s="412"/>
      <c r="I247" s="412"/>
      <c r="J247" s="412"/>
      <c r="K247" s="412">
        <f t="shared" si="76"/>
        <v>22</v>
      </c>
      <c r="L247" s="429">
        <v>0.5</v>
      </c>
      <c r="M247" s="414"/>
      <c r="N247" s="429">
        <v>1</v>
      </c>
      <c r="O247" s="429">
        <v>1.47</v>
      </c>
      <c r="P247" s="433">
        <f t="shared" si="68"/>
        <v>2.2785000000000002</v>
      </c>
      <c r="Q247" s="434">
        <f t="shared" si="77"/>
        <v>854.93877000000009</v>
      </c>
      <c r="R247" s="415"/>
      <c r="S247" s="440">
        <v>855.13</v>
      </c>
      <c r="T247" s="441"/>
      <c r="U247" s="427">
        <f t="shared" si="73"/>
        <v>0.19122999999990498</v>
      </c>
    </row>
    <row r="248" spans="1:21" x14ac:dyDescent="0.25">
      <c r="A248" s="412">
        <f t="shared" si="78"/>
        <v>72</v>
      </c>
      <c r="B248" s="413" t="s">
        <v>998</v>
      </c>
      <c r="C248" s="412">
        <v>1996</v>
      </c>
      <c r="D248" s="412" t="s">
        <v>1003</v>
      </c>
      <c r="E248" s="412">
        <v>320</v>
      </c>
      <c r="F248" s="412">
        <v>10</v>
      </c>
      <c r="G248" s="412" t="s">
        <v>1007</v>
      </c>
      <c r="H248" s="412"/>
      <c r="I248" s="412"/>
      <c r="J248" s="412"/>
      <c r="K248" s="412">
        <f t="shared" si="76"/>
        <v>22</v>
      </c>
      <c r="L248" s="429">
        <v>0.5</v>
      </c>
      <c r="M248" s="414"/>
      <c r="N248" s="429">
        <v>1</v>
      </c>
      <c r="O248" s="429">
        <v>1.47</v>
      </c>
      <c r="P248" s="433">
        <f t="shared" si="68"/>
        <v>2.2785000000000002</v>
      </c>
      <c r="Q248" s="434">
        <f t="shared" si="77"/>
        <v>854.93877000000009</v>
      </c>
      <c r="R248" s="415"/>
      <c r="S248" s="440">
        <v>855.13</v>
      </c>
      <c r="T248" s="441"/>
      <c r="U248" s="427">
        <f t="shared" si="73"/>
        <v>0.19122999999990498</v>
      </c>
    </row>
    <row r="249" spans="1:21" x14ac:dyDescent="0.25">
      <c r="A249" s="412">
        <f t="shared" si="78"/>
        <v>73</v>
      </c>
      <c r="B249" s="413" t="s">
        <v>994</v>
      </c>
      <c r="C249" s="412">
        <v>1997</v>
      </c>
      <c r="D249" s="412" t="s">
        <v>1003</v>
      </c>
      <c r="E249" s="412">
        <v>320</v>
      </c>
      <c r="F249" s="412">
        <v>10</v>
      </c>
      <c r="G249" s="412" t="s">
        <v>1007</v>
      </c>
      <c r="H249" s="412"/>
      <c r="I249" s="412"/>
      <c r="J249" s="412"/>
      <c r="K249" s="412">
        <f t="shared" si="76"/>
        <v>21</v>
      </c>
      <c r="L249" s="429">
        <v>0.5</v>
      </c>
      <c r="M249" s="414"/>
      <c r="N249" s="429">
        <v>1</v>
      </c>
      <c r="O249" s="429">
        <v>1.47</v>
      </c>
      <c r="P249" s="433">
        <f t="shared" si="68"/>
        <v>2.2785000000000002</v>
      </c>
      <c r="Q249" s="434">
        <f t="shared" si="77"/>
        <v>854.93877000000009</v>
      </c>
      <c r="R249" s="415"/>
      <c r="S249" s="440">
        <v>855.13</v>
      </c>
      <c r="T249" s="441"/>
      <c r="U249" s="427">
        <f t="shared" si="73"/>
        <v>0.19122999999990498</v>
      </c>
    </row>
    <row r="250" spans="1:21" x14ac:dyDescent="0.25">
      <c r="A250" s="412">
        <f t="shared" si="78"/>
        <v>74</v>
      </c>
      <c r="B250" s="413" t="s">
        <v>999</v>
      </c>
      <c r="C250" s="412">
        <v>2005</v>
      </c>
      <c r="D250" s="412" t="s">
        <v>1003</v>
      </c>
      <c r="E250" s="412">
        <v>630</v>
      </c>
      <c r="F250" s="412">
        <v>14</v>
      </c>
      <c r="G250" s="412" t="s">
        <v>1007</v>
      </c>
      <c r="H250" s="412"/>
      <c r="I250" s="412"/>
      <c r="J250" s="412"/>
      <c r="K250" s="412">
        <f t="shared" si="76"/>
        <v>13</v>
      </c>
      <c r="L250" s="429">
        <v>0.3</v>
      </c>
      <c r="M250" s="414"/>
      <c r="N250" s="429">
        <v>1.1000000000000001</v>
      </c>
      <c r="O250" s="429">
        <v>1.47</v>
      </c>
      <c r="P250" s="433">
        <f t="shared" si="68"/>
        <v>2.5063499999999999</v>
      </c>
      <c r="Q250" s="434">
        <f t="shared" si="77"/>
        <v>940.43264699999997</v>
      </c>
      <c r="R250" s="415"/>
      <c r="S250" s="440">
        <v>940.3</v>
      </c>
      <c r="T250" s="441"/>
      <c r="U250" s="427">
        <f t="shared" si="73"/>
        <v>-0.13264700000001994</v>
      </c>
    </row>
    <row r="251" spans="1:21" x14ac:dyDescent="0.25">
      <c r="A251" s="412">
        <f t="shared" si="78"/>
        <v>75</v>
      </c>
      <c r="B251" s="413" t="s">
        <v>999</v>
      </c>
      <c r="C251" s="412">
        <v>2005</v>
      </c>
      <c r="D251" s="412" t="s">
        <v>1003</v>
      </c>
      <c r="E251" s="412">
        <v>400</v>
      </c>
      <c r="F251" s="412">
        <v>14</v>
      </c>
      <c r="G251" s="412" t="s">
        <v>1007</v>
      </c>
      <c r="H251" s="412"/>
      <c r="I251" s="412"/>
      <c r="J251" s="412"/>
      <c r="K251" s="412">
        <f t="shared" si="76"/>
        <v>13</v>
      </c>
      <c r="L251" s="429">
        <v>0.3</v>
      </c>
      <c r="M251" s="414"/>
      <c r="N251" s="429">
        <v>1</v>
      </c>
      <c r="O251" s="429">
        <v>1.47</v>
      </c>
      <c r="P251" s="433">
        <f t="shared" si="68"/>
        <v>2.2785000000000002</v>
      </c>
      <c r="Q251" s="434">
        <f t="shared" si="77"/>
        <v>854.93877000000009</v>
      </c>
      <c r="R251" s="415"/>
      <c r="S251" s="440">
        <v>855.13</v>
      </c>
      <c r="T251" s="441"/>
      <c r="U251" s="427">
        <f t="shared" si="73"/>
        <v>0.19122999999990498</v>
      </c>
    </row>
    <row r="252" spans="1:21" x14ac:dyDescent="0.25">
      <c r="A252" s="412">
        <f t="shared" si="78"/>
        <v>76</v>
      </c>
      <c r="B252" s="413" t="s">
        <v>1000</v>
      </c>
      <c r="C252" s="412">
        <v>2005</v>
      </c>
      <c r="D252" s="412" t="s">
        <v>1003</v>
      </c>
      <c r="E252" s="412">
        <v>400</v>
      </c>
      <c r="F252" s="412">
        <v>9</v>
      </c>
      <c r="G252" s="412" t="s">
        <v>1007</v>
      </c>
      <c r="H252" s="412"/>
      <c r="I252" s="412"/>
      <c r="J252" s="412"/>
      <c r="K252" s="412">
        <f t="shared" si="76"/>
        <v>13</v>
      </c>
      <c r="L252" s="429">
        <v>0.3</v>
      </c>
      <c r="M252" s="414"/>
      <c r="N252" s="429">
        <v>1</v>
      </c>
      <c r="O252" s="429">
        <v>1.47</v>
      </c>
      <c r="P252" s="433">
        <f t="shared" si="68"/>
        <v>1.911</v>
      </c>
      <c r="Q252" s="434">
        <f t="shared" si="77"/>
        <v>717.04542000000004</v>
      </c>
      <c r="R252" s="415"/>
      <c r="S252" s="440">
        <v>717.05</v>
      </c>
      <c r="T252" s="441"/>
      <c r="U252" s="427">
        <f t="shared" si="73"/>
        <v>4.5799999999189822E-3</v>
      </c>
    </row>
    <row r="253" spans="1:21" x14ac:dyDescent="0.3">
      <c r="S253" s="439">
        <f>SUM(S4:S252)</f>
        <v>231314.2799999995</v>
      </c>
      <c r="T253" s="421">
        <f>SUM(T4:T252)</f>
        <v>7252.8000000000111</v>
      </c>
    </row>
  </sheetData>
  <autoFilter ref="A3:R252"/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54"/>
  <sheetViews>
    <sheetView workbookViewId="0">
      <selection activeCell="I23" sqref="I23"/>
    </sheetView>
  </sheetViews>
  <sheetFormatPr defaultRowHeight="14" x14ac:dyDescent="0.3"/>
  <cols>
    <col min="1" max="1" width="23.5" customWidth="1"/>
    <col min="2" max="2" width="13.19921875" customWidth="1"/>
    <col min="3" max="3" width="16.796875" customWidth="1"/>
  </cols>
  <sheetData>
    <row r="2" spans="1:3" x14ac:dyDescent="0.3">
      <c r="A2" s="371" t="s">
        <v>931</v>
      </c>
      <c r="B2" s="437">
        <v>992.83</v>
      </c>
      <c r="C2" s="432"/>
    </row>
    <row r="3" spans="1:3" x14ac:dyDescent="0.3">
      <c r="A3" s="371" t="s">
        <v>931</v>
      </c>
      <c r="B3" s="437">
        <v>992.83</v>
      </c>
      <c r="C3" s="432"/>
    </row>
    <row r="4" spans="1:3" x14ac:dyDescent="0.3">
      <c r="A4" s="371" t="s">
        <v>934</v>
      </c>
      <c r="B4" s="437">
        <v>596.6</v>
      </c>
      <c r="C4" s="432">
        <v>75.55</v>
      </c>
    </row>
    <row r="5" spans="1:3" x14ac:dyDescent="0.3">
      <c r="A5" s="371" t="s">
        <v>934</v>
      </c>
      <c r="B5" s="437">
        <v>992.83</v>
      </c>
      <c r="C5" s="432"/>
    </row>
    <row r="6" spans="1:3" x14ac:dyDescent="0.3">
      <c r="A6" s="371" t="s">
        <v>934</v>
      </c>
      <c r="B6" s="437">
        <v>992.83</v>
      </c>
      <c r="C6" s="432"/>
    </row>
    <row r="7" spans="1:3" x14ac:dyDescent="0.3">
      <c r="A7" s="371" t="s">
        <v>934</v>
      </c>
      <c r="B7" s="437">
        <v>965.44</v>
      </c>
      <c r="C7" s="432"/>
    </row>
    <row r="8" spans="1:3" x14ac:dyDescent="0.3">
      <c r="A8" s="371" t="s">
        <v>932</v>
      </c>
      <c r="B8" s="437">
        <v>992.83</v>
      </c>
      <c r="C8" s="432"/>
    </row>
    <row r="9" spans="1:3" x14ac:dyDescent="0.3">
      <c r="A9" s="371" t="s">
        <v>932</v>
      </c>
      <c r="B9" s="437">
        <v>555.33000000000004</v>
      </c>
      <c r="C9" s="432">
        <v>75.55</v>
      </c>
    </row>
    <row r="10" spans="1:3" x14ac:dyDescent="0.3">
      <c r="A10" s="371" t="s">
        <v>932</v>
      </c>
      <c r="B10" s="437">
        <v>992.83</v>
      </c>
      <c r="C10" s="432"/>
    </row>
    <row r="11" spans="1:3" x14ac:dyDescent="0.3">
      <c r="A11" s="371" t="s">
        <v>930</v>
      </c>
      <c r="B11" s="437">
        <v>876.89</v>
      </c>
      <c r="C11" s="432"/>
    </row>
    <row r="12" spans="1:3" x14ac:dyDescent="0.3">
      <c r="A12" s="371" t="s">
        <v>930</v>
      </c>
      <c r="B12" s="437">
        <v>904.66</v>
      </c>
      <c r="C12" s="432"/>
    </row>
    <row r="13" spans="1:3" x14ac:dyDescent="0.3">
      <c r="A13" s="371" t="s">
        <v>930</v>
      </c>
      <c r="B13" s="437">
        <v>615.36</v>
      </c>
      <c r="C13" s="432">
        <v>75.55</v>
      </c>
    </row>
    <row r="14" spans="1:3" x14ac:dyDescent="0.3">
      <c r="A14" s="371" t="s">
        <v>930</v>
      </c>
      <c r="B14" s="437">
        <v>992.83</v>
      </c>
      <c r="C14" s="432"/>
    </row>
    <row r="15" spans="1:3" x14ac:dyDescent="0.3">
      <c r="A15" s="371" t="s">
        <v>930</v>
      </c>
      <c r="B15" s="437">
        <v>965.44</v>
      </c>
      <c r="C15" s="432"/>
    </row>
    <row r="16" spans="1:3" x14ac:dyDescent="0.3">
      <c r="A16" s="371" t="s">
        <v>929</v>
      </c>
      <c r="B16" s="437">
        <v>965.44</v>
      </c>
      <c r="C16" s="432"/>
    </row>
    <row r="17" spans="1:3" x14ac:dyDescent="0.3">
      <c r="A17" s="371" t="s">
        <v>929</v>
      </c>
      <c r="B17" s="437">
        <v>992.83</v>
      </c>
      <c r="C17" s="432"/>
    </row>
    <row r="18" spans="1:3" x14ac:dyDescent="0.3">
      <c r="A18" s="371" t="s">
        <v>929</v>
      </c>
      <c r="B18" s="437">
        <v>992.83</v>
      </c>
      <c r="C18" s="432"/>
    </row>
    <row r="19" spans="1:3" x14ac:dyDescent="0.3">
      <c r="A19" s="371" t="s">
        <v>929</v>
      </c>
      <c r="B19" s="437">
        <v>992.83</v>
      </c>
      <c r="C19" s="432"/>
    </row>
    <row r="20" spans="1:3" x14ac:dyDescent="0.3">
      <c r="A20" s="371" t="s">
        <v>929</v>
      </c>
      <c r="B20" s="437">
        <v>992.83</v>
      </c>
      <c r="C20" s="432"/>
    </row>
    <row r="21" spans="1:3" x14ac:dyDescent="0.3">
      <c r="A21" s="371" t="s">
        <v>935</v>
      </c>
      <c r="B21" s="437">
        <v>992.83</v>
      </c>
      <c r="C21" s="432"/>
    </row>
    <row r="22" spans="1:3" x14ac:dyDescent="0.3">
      <c r="A22" s="371" t="s">
        <v>935</v>
      </c>
      <c r="B22" s="437">
        <v>965.44</v>
      </c>
      <c r="C22" s="432"/>
    </row>
    <row r="23" spans="1:3" x14ac:dyDescent="0.3">
      <c r="A23" s="371" t="s">
        <v>920</v>
      </c>
      <c r="B23" s="437">
        <v>938.05</v>
      </c>
      <c r="C23" s="432">
        <v>75.55</v>
      </c>
    </row>
    <row r="24" spans="1:3" x14ac:dyDescent="0.3">
      <c r="A24" s="371" t="s">
        <v>920</v>
      </c>
      <c r="B24" s="437">
        <v>938.05</v>
      </c>
      <c r="C24" s="432">
        <v>75.55</v>
      </c>
    </row>
    <row r="25" spans="1:3" x14ac:dyDescent="0.3">
      <c r="A25" s="371" t="s">
        <v>920</v>
      </c>
      <c r="B25" s="437">
        <v>825.48</v>
      </c>
      <c r="C25" s="432">
        <v>75.55</v>
      </c>
    </row>
    <row r="26" spans="1:3" x14ac:dyDescent="0.3">
      <c r="A26" s="371" t="s">
        <v>920</v>
      </c>
      <c r="B26" s="437">
        <v>806.72</v>
      </c>
      <c r="C26" s="432">
        <v>75.55</v>
      </c>
    </row>
    <row r="27" spans="1:3" x14ac:dyDescent="0.3">
      <c r="A27" s="371" t="s">
        <v>924</v>
      </c>
      <c r="B27" s="437">
        <v>806.72</v>
      </c>
      <c r="C27" s="432">
        <v>75.55</v>
      </c>
    </row>
    <row r="28" spans="1:3" x14ac:dyDescent="0.3">
      <c r="A28" s="371" t="s">
        <v>924</v>
      </c>
      <c r="B28" s="437">
        <v>1378.93</v>
      </c>
      <c r="C28" s="432"/>
    </row>
    <row r="29" spans="1:3" x14ac:dyDescent="0.3">
      <c r="A29" s="371" t="s">
        <v>924</v>
      </c>
      <c r="B29" s="437">
        <v>1378.93</v>
      </c>
      <c r="C29" s="432"/>
    </row>
    <row r="30" spans="1:3" x14ac:dyDescent="0.3">
      <c r="A30" s="371" t="s">
        <v>924</v>
      </c>
      <c r="B30" s="437">
        <v>825.48</v>
      </c>
      <c r="C30" s="432">
        <v>75.55</v>
      </c>
    </row>
    <row r="31" spans="1:3" x14ac:dyDescent="0.3">
      <c r="A31" s="371" t="s">
        <v>918</v>
      </c>
      <c r="B31" s="437">
        <v>1378.93</v>
      </c>
      <c r="C31" s="432"/>
    </row>
    <row r="32" spans="1:3" x14ac:dyDescent="0.3">
      <c r="A32" s="371" t="s">
        <v>918</v>
      </c>
      <c r="B32" s="437">
        <v>1378.93</v>
      </c>
      <c r="C32" s="432"/>
    </row>
    <row r="33" spans="1:3" x14ac:dyDescent="0.3">
      <c r="A33" s="371" t="s">
        <v>937</v>
      </c>
      <c r="B33" s="437">
        <v>992.83</v>
      </c>
      <c r="C33" s="432"/>
    </row>
    <row r="34" spans="1:3" x14ac:dyDescent="0.3">
      <c r="A34" s="371" t="s">
        <v>937</v>
      </c>
      <c r="B34" s="437">
        <v>992.83</v>
      </c>
      <c r="C34" s="432"/>
    </row>
    <row r="35" spans="1:3" x14ac:dyDescent="0.3">
      <c r="A35" s="371" t="s">
        <v>941</v>
      </c>
      <c r="B35" s="437">
        <v>932.05</v>
      </c>
      <c r="C35" s="432"/>
    </row>
    <row r="36" spans="1:3" x14ac:dyDescent="0.3">
      <c r="A36" s="371" t="s">
        <v>941</v>
      </c>
      <c r="B36" s="437">
        <v>1020.6</v>
      </c>
      <c r="C36" s="432"/>
    </row>
    <row r="37" spans="1:3" x14ac:dyDescent="0.3">
      <c r="A37" s="371" t="s">
        <v>940</v>
      </c>
      <c r="B37" s="437">
        <v>827.36</v>
      </c>
      <c r="C37" s="432"/>
    </row>
    <row r="38" spans="1:3" x14ac:dyDescent="0.3">
      <c r="A38" s="371" t="s">
        <v>940</v>
      </c>
      <c r="B38" s="437">
        <v>827.36</v>
      </c>
      <c r="C38" s="432"/>
    </row>
    <row r="39" spans="1:3" x14ac:dyDescent="0.3">
      <c r="A39" s="371" t="s">
        <v>940</v>
      </c>
      <c r="B39" s="437">
        <v>827.36</v>
      </c>
      <c r="C39" s="432"/>
    </row>
    <row r="40" spans="1:3" x14ac:dyDescent="0.3">
      <c r="A40" s="371" t="s">
        <v>940</v>
      </c>
      <c r="B40" s="437">
        <v>827.36</v>
      </c>
      <c r="C40" s="432"/>
    </row>
    <row r="41" spans="1:3" x14ac:dyDescent="0.3">
      <c r="A41" s="371" t="s">
        <v>909</v>
      </c>
      <c r="B41" s="437">
        <v>712.92</v>
      </c>
      <c r="C41" s="432">
        <v>75.55</v>
      </c>
    </row>
    <row r="42" spans="1:3" x14ac:dyDescent="0.3">
      <c r="A42" s="371" t="s">
        <v>909</v>
      </c>
      <c r="B42" s="437">
        <v>712.92</v>
      </c>
      <c r="C42" s="432">
        <v>75.55</v>
      </c>
    </row>
    <row r="43" spans="1:3" x14ac:dyDescent="0.3">
      <c r="A43" s="371" t="s">
        <v>909</v>
      </c>
      <c r="B43" s="437">
        <v>712.92</v>
      </c>
      <c r="C43" s="432">
        <v>75.55</v>
      </c>
    </row>
    <row r="44" spans="1:3" x14ac:dyDescent="0.3">
      <c r="A44" s="371" t="s">
        <v>909</v>
      </c>
      <c r="B44" s="437">
        <v>712.92</v>
      </c>
      <c r="C44" s="432">
        <v>75.55</v>
      </c>
    </row>
    <row r="45" spans="1:3" x14ac:dyDescent="0.3">
      <c r="A45" s="371" t="s">
        <v>939</v>
      </c>
      <c r="B45" s="437">
        <v>1020.6</v>
      </c>
      <c r="C45" s="432"/>
    </row>
    <row r="46" spans="1:3" x14ac:dyDescent="0.3">
      <c r="A46" s="371" t="s">
        <v>939</v>
      </c>
      <c r="B46" s="437">
        <v>1020.6</v>
      </c>
      <c r="C46" s="432"/>
    </row>
    <row r="47" spans="1:3" x14ac:dyDescent="0.3">
      <c r="A47" s="371" t="s">
        <v>939</v>
      </c>
      <c r="B47" s="437">
        <v>1020.6</v>
      </c>
      <c r="C47" s="432"/>
    </row>
    <row r="48" spans="1:3" x14ac:dyDescent="0.3">
      <c r="A48" s="371" t="s">
        <v>948</v>
      </c>
      <c r="B48" s="437">
        <v>855.13</v>
      </c>
      <c r="C48" s="432"/>
    </row>
    <row r="49" spans="1:3" x14ac:dyDescent="0.3">
      <c r="A49" s="371" t="s">
        <v>948</v>
      </c>
      <c r="B49" s="437">
        <v>744.81</v>
      </c>
      <c r="C49" s="432"/>
    </row>
    <row r="50" spans="1:3" x14ac:dyDescent="0.3">
      <c r="A50" s="371" t="s">
        <v>948</v>
      </c>
      <c r="B50" s="437">
        <v>532.44000000000005</v>
      </c>
      <c r="C50" s="432">
        <v>75.55</v>
      </c>
    </row>
    <row r="51" spans="1:3" x14ac:dyDescent="0.3">
      <c r="A51" s="371" t="s">
        <v>943</v>
      </c>
      <c r="B51" s="437">
        <v>827.36</v>
      </c>
      <c r="C51" s="432"/>
    </row>
    <row r="52" spans="1:3" x14ac:dyDescent="0.3">
      <c r="A52" s="371" t="s">
        <v>943</v>
      </c>
      <c r="B52" s="437">
        <v>827.36</v>
      </c>
      <c r="C52" s="432"/>
    </row>
    <row r="53" spans="1:3" x14ac:dyDescent="0.3">
      <c r="A53" s="371" t="s">
        <v>946</v>
      </c>
      <c r="B53" s="437">
        <v>855.13</v>
      </c>
      <c r="C53" s="432"/>
    </row>
    <row r="54" spans="1:3" x14ac:dyDescent="0.3">
      <c r="A54" s="371" t="s">
        <v>946</v>
      </c>
      <c r="B54" s="437">
        <v>855.13</v>
      </c>
      <c r="C54" s="432"/>
    </row>
    <row r="55" spans="1:3" x14ac:dyDescent="0.3">
      <c r="A55" s="371" t="s">
        <v>946</v>
      </c>
      <c r="B55" s="437">
        <v>855.13</v>
      </c>
      <c r="C55" s="432"/>
    </row>
    <row r="56" spans="1:3" x14ac:dyDescent="0.3">
      <c r="A56" s="371" t="s">
        <v>911</v>
      </c>
      <c r="B56" s="437">
        <v>1378.93</v>
      </c>
      <c r="C56" s="432"/>
    </row>
    <row r="57" spans="1:3" x14ac:dyDescent="0.3">
      <c r="A57" s="371" t="s">
        <v>911</v>
      </c>
      <c r="B57" s="437">
        <v>712.92</v>
      </c>
      <c r="C57" s="432">
        <v>75.55</v>
      </c>
    </row>
    <row r="58" spans="1:3" x14ac:dyDescent="0.3">
      <c r="A58" s="371" t="s">
        <v>911</v>
      </c>
      <c r="B58" s="437">
        <v>712.92</v>
      </c>
      <c r="C58" s="432">
        <v>75.55</v>
      </c>
    </row>
    <row r="59" spans="1:3" x14ac:dyDescent="0.3">
      <c r="A59" s="371" t="s">
        <v>911</v>
      </c>
      <c r="B59" s="437">
        <v>938.05</v>
      </c>
      <c r="C59" s="432">
        <v>75.55</v>
      </c>
    </row>
    <row r="60" spans="1:3" x14ac:dyDescent="0.3">
      <c r="A60" s="371" t="s">
        <v>911</v>
      </c>
      <c r="B60" s="437">
        <v>1378.93</v>
      </c>
      <c r="C60" s="432"/>
    </row>
    <row r="61" spans="1:3" x14ac:dyDescent="0.3">
      <c r="A61" s="371" t="s">
        <v>911</v>
      </c>
      <c r="B61" s="437">
        <v>825.48</v>
      </c>
      <c r="C61" s="432">
        <v>75.55</v>
      </c>
    </row>
    <row r="62" spans="1:3" x14ac:dyDescent="0.3">
      <c r="A62" s="371" t="s">
        <v>916</v>
      </c>
      <c r="B62" s="437">
        <v>825.48</v>
      </c>
      <c r="C62" s="432">
        <v>75.55</v>
      </c>
    </row>
    <row r="63" spans="1:3" x14ac:dyDescent="0.3">
      <c r="A63" s="371" t="s">
        <v>916</v>
      </c>
      <c r="B63" s="437">
        <v>825.48</v>
      </c>
      <c r="C63" s="432">
        <v>75.55</v>
      </c>
    </row>
    <row r="64" spans="1:3" x14ac:dyDescent="0.3">
      <c r="A64" s="371" t="s">
        <v>912</v>
      </c>
      <c r="B64" s="437">
        <v>712.92</v>
      </c>
      <c r="C64" s="432">
        <v>75.55</v>
      </c>
    </row>
    <row r="65" spans="1:3" x14ac:dyDescent="0.3">
      <c r="A65" s="371" t="s">
        <v>912</v>
      </c>
      <c r="B65" s="437">
        <v>712.92</v>
      </c>
      <c r="C65" s="432">
        <v>75.55</v>
      </c>
    </row>
    <row r="66" spans="1:3" x14ac:dyDescent="0.3">
      <c r="A66" s="371" t="s">
        <v>938</v>
      </c>
      <c r="B66" s="437">
        <v>992.83</v>
      </c>
      <c r="C66" s="432"/>
    </row>
    <row r="67" spans="1:3" x14ac:dyDescent="0.3">
      <c r="A67" s="371" t="s">
        <v>938</v>
      </c>
      <c r="B67" s="437">
        <v>992.83</v>
      </c>
      <c r="C67" s="432"/>
    </row>
    <row r="68" spans="1:3" x14ac:dyDescent="0.3">
      <c r="A68" s="371" t="s">
        <v>913</v>
      </c>
      <c r="B68" s="437">
        <v>855.13</v>
      </c>
      <c r="C68" s="432"/>
    </row>
    <row r="69" spans="1:3" x14ac:dyDescent="0.3">
      <c r="A69" s="371" t="s">
        <v>913</v>
      </c>
      <c r="B69" s="437">
        <v>855.13</v>
      </c>
      <c r="C69" s="432"/>
    </row>
    <row r="70" spans="1:3" x14ac:dyDescent="0.3">
      <c r="A70" s="371" t="s">
        <v>923</v>
      </c>
      <c r="B70" s="437">
        <v>694.16</v>
      </c>
      <c r="C70" s="432">
        <v>75.55</v>
      </c>
    </row>
    <row r="71" spans="1:3" x14ac:dyDescent="0.3">
      <c r="A71" s="371" t="s">
        <v>923</v>
      </c>
      <c r="B71" s="437">
        <v>694.16</v>
      </c>
      <c r="C71" s="432">
        <v>75.55</v>
      </c>
    </row>
    <row r="72" spans="1:3" x14ac:dyDescent="0.3">
      <c r="A72" s="371" t="s">
        <v>923</v>
      </c>
      <c r="B72" s="437">
        <v>694.16</v>
      </c>
      <c r="C72" s="432">
        <v>75.55</v>
      </c>
    </row>
    <row r="73" spans="1:3" x14ac:dyDescent="0.3">
      <c r="A73" s="371" t="s">
        <v>923</v>
      </c>
      <c r="B73" s="437">
        <v>806.72</v>
      </c>
      <c r="C73" s="432">
        <v>75.55</v>
      </c>
    </row>
    <row r="74" spans="1:3" x14ac:dyDescent="0.3">
      <c r="A74" s="371" t="s">
        <v>922</v>
      </c>
      <c r="B74" s="437">
        <v>1378.93</v>
      </c>
      <c r="C74" s="432"/>
    </row>
    <row r="75" spans="1:3" x14ac:dyDescent="0.3">
      <c r="A75" s="371" t="s">
        <v>922</v>
      </c>
      <c r="B75" s="437">
        <v>1351.54</v>
      </c>
      <c r="C75" s="432"/>
    </row>
    <row r="76" spans="1:3" x14ac:dyDescent="0.3">
      <c r="A76" s="371" t="s">
        <v>922</v>
      </c>
      <c r="B76" s="437">
        <v>806.72</v>
      </c>
      <c r="C76" s="432">
        <v>75.55</v>
      </c>
    </row>
    <row r="77" spans="1:3" x14ac:dyDescent="0.3">
      <c r="A77" s="371" t="s">
        <v>922</v>
      </c>
      <c r="B77" s="437">
        <v>806.72</v>
      </c>
      <c r="C77" s="432">
        <v>75.55</v>
      </c>
    </row>
    <row r="78" spans="1:3" x14ac:dyDescent="0.3">
      <c r="A78" s="371" t="s">
        <v>925</v>
      </c>
      <c r="B78" s="437">
        <v>694.16</v>
      </c>
      <c r="C78" s="432">
        <v>75.55</v>
      </c>
    </row>
    <row r="79" spans="1:3" x14ac:dyDescent="0.3">
      <c r="A79" s="371" t="s">
        <v>925</v>
      </c>
      <c r="B79" s="437">
        <v>1351.54</v>
      </c>
      <c r="C79" s="432"/>
    </row>
    <row r="80" spans="1:3" x14ac:dyDescent="0.3">
      <c r="A80" s="371" t="s">
        <v>925</v>
      </c>
      <c r="B80" s="437">
        <v>1351.54</v>
      </c>
      <c r="C80" s="432"/>
    </row>
    <row r="81" spans="1:3" x14ac:dyDescent="0.3">
      <c r="A81" s="371" t="s">
        <v>926</v>
      </c>
      <c r="B81" s="437">
        <v>1351.54</v>
      </c>
      <c r="C81" s="432"/>
    </row>
    <row r="82" spans="1:3" x14ac:dyDescent="0.3">
      <c r="A82" s="371" t="s">
        <v>926</v>
      </c>
      <c r="B82" s="437">
        <v>825.48</v>
      </c>
      <c r="C82" s="432">
        <v>75.55</v>
      </c>
    </row>
    <row r="83" spans="1:3" x14ac:dyDescent="0.3">
      <c r="A83" s="371" t="s">
        <v>926</v>
      </c>
      <c r="B83" s="437">
        <v>1378.93</v>
      </c>
      <c r="C83" s="432"/>
    </row>
    <row r="84" spans="1:3" x14ac:dyDescent="0.3">
      <c r="A84" s="371" t="s">
        <v>933</v>
      </c>
      <c r="B84" s="437">
        <v>992.83</v>
      </c>
      <c r="C84" s="432"/>
    </row>
    <row r="85" spans="1:3" x14ac:dyDescent="0.3">
      <c r="A85" s="371" t="s">
        <v>933</v>
      </c>
      <c r="B85" s="437">
        <v>992.83</v>
      </c>
      <c r="C85" s="432"/>
    </row>
    <row r="86" spans="1:3" x14ac:dyDescent="0.3">
      <c r="A86" s="371" t="s">
        <v>933</v>
      </c>
      <c r="B86" s="437">
        <v>965.44</v>
      </c>
      <c r="C86" s="432"/>
    </row>
    <row r="87" spans="1:3" x14ac:dyDescent="0.3">
      <c r="A87" s="371" t="s">
        <v>950</v>
      </c>
      <c r="B87" s="437">
        <v>712.92</v>
      </c>
      <c r="C87" s="432">
        <v>75.55</v>
      </c>
    </row>
    <row r="88" spans="1:3" x14ac:dyDescent="0.3">
      <c r="A88" s="371" t="s">
        <v>950</v>
      </c>
      <c r="B88" s="437">
        <v>712.92</v>
      </c>
      <c r="C88" s="432">
        <v>75.55</v>
      </c>
    </row>
    <row r="89" spans="1:3" x14ac:dyDescent="0.3">
      <c r="A89" s="371" t="s">
        <v>917</v>
      </c>
      <c r="B89" s="437">
        <v>938.05</v>
      </c>
      <c r="C89" s="432">
        <v>75.55</v>
      </c>
    </row>
    <row r="90" spans="1:3" x14ac:dyDescent="0.3">
      <c r="A90" s="371" t="s">
        <v>917</v>
      </c>
      <c r="B90" s="437">
        <v>712.92</v>
      </c>
      <c r="C90" s="432">
        <v>75.55</v>
      </c>
    </row>
    <row r="91" spans="1:3" x14ac:dyDescent="0.3">
      <c r="A91" s="371" t="s">
        <v>917</v>
      </c>
      <c r="B91" s="437">
        <v>712.92</v>
      </c>
      <c r="C91" s="432">
        <v>75.55</v>
      </c>
    </row>
    <row r="92" spans="1:3" x14ac:dyDescent="0.3">
      <c r="A92" s="371" t="s">
        <v>917</v>
      </c>
      <c r="B92" s="437">
        <v>938.05</v>
      </c>
      <c r="C92" s="432">
        <v>75.55</v>
      </c>
    </row>
    <row r="93" spans="1:3" x14ac:dyDescent="0.3">
      <c r="A93" s="371" t="s">
        <v>917</v>
      </c>
      <c r="B93" s="437">
        <v>712.92</v>
      </c>
      <c r="C93" s="432">
        <v>75.55</v>
      </c>
    </row>
    <row r="94" spans="1:3" x14ac:dyDescent="0.3">
      <c r="A94" s="371" t="s">
        <v>917</v>
      </c>
      <c r="B94" s="437">
        <v>712.92</v>
      </c>
      <c r="C94" s="432">
        <v>75.55</v>
      </c>
    </row>
    <row r="95" spans="1:3" x14ac:dyDescent="0.3">
      <c r="A95" s="371" t="s">
        <v>917</v>
      </c>
      <c r="B95" s="437">
        <v>712.92</v>
      </c>
      <c r="C95" s="432">
        <v>75.55</v>
      </c>
    </row>
    <row r="96" spans="1:3" x14ac:dyDescent="0.3">
      <c r="A96" s="371" t="s">
        <v>921</v>
      </c>
      <c r="B96" s="437">
        <v>919.29</v>
      </c>
      <c r="C96" s="432">
        <v>75.55</v>
      </c>
    </row>
    <row r="97" spans="1:3" x14ac:dyDescent="0.3">
      <c r="A97" s="371" t="s">
        <v>921</v>
      </c>
      <c r="B97" s="437">
        <v>919.29</v>
      </c>
      <c r="C97" s="432">
        <v>75.55</v>
      </c>
    </row>
    <row r="98" spans="1:3" x14ac:dyDescent="0.3">
      <c r="A98" s="371" t="s">
        <v>928</v>
      </c>
      <c r="B98" s="437">
        <v>1351.54</v>
      </c>
      <c r="C98" s="432"/>
    </row>
    <row r="99" spans="1:3" x14ac:dyDescent="0.3">
      <c r="A99" s="371" t="s">
        <v>928</v>
      </c>
      <c r="B99" s="437">
        <v>1351.54</v>
      </c>
      <c r="C99" s="432"/>
    </row>
    <row r="100" spans="1:3" x14ac:dyDescent="0.3">
      <c r="A100" s="371" t="s">
        <v>928</v>
      </c>
      <c r="B100" s="437">
        <v>1351.54</v>
      </c>
      <c r="C100" s="432"/>
    </row>
    <row r="101" spans="1:3" x14ac:dyDescent="0.3">
      <c r="A101" s="371" t="s">
        <v>927</v>
      </c>
      <c r="B101" s="437">
        <v>938.05</v>
      </c>
      <c r="C101" s="432">
        <v>75.55</v>
      </c>
    </row>
    <row r="102" spans="1:3" x14ac:dyDescent="0.3">
      <c r="A102" s="371" t="s">
        <v>927</v>
      </c>
      <c r="B102" s="437">
        <v>712.92</v>
      </c>
      <c r="C102" s="432">
        <v>75.55</v>
      </c>
    </row>
    <row r="103" spans="1:3" x14ac:dyDescent="0.3">
      <c r="A103" s="371" t="s">
        <v>927</v>
      </c>
      <c r="B103" s="437">
        <v>919.29</v>
      </c>
      <c r="C103" s="432">
        <v>75.55</v>
      </c>
    </row>
    <row r="104" spans="1:3" x14ac:dyDescent="0.3">
      <c r="A104" s="371" t="s">
        <v>901</v>
      </c>
      <c r="B104" s="437">
        <v>825.48</v>
      </c>
      <c r="C104" s="431">
        <v>75.55</v>
      </c>
    </row>
    <row r="105" spans="1:3" x14ac:dyDescent="0.3">
      <c r="A105" s="371" t="s">
        <v>902</v>
      </c>
      <c r="B105" s="437">
        <v>825.48</v>
      </c>
      <c r="C105" s="431">
        <v>75.55</v>
      </c>
    </row>
    <row r="106" spans="1:3" x14ac:dyDescent="0.3">
      <c r="A106" s="371" t="s">
        <v>902</v>
      </c>
      <c r="B106" s="437">
        <v>938.05</v>
      </c>
      <c r="C106" s="431">
        <v>75.55</v>
      </c>
    </row>
    <row r="107" spans="1:3" x14ac:dyDescent="0.3">
      <c r="A107" s="371" t="s">
        <v>903</v>
      </c>
      <c r="B107" s="437">
        <v>938.05</v>
      </c>
      <c r="C107" s="431">
        <v>75.55</v>
      </c>
    </row>
    <row r="108" spans="1:3" x14ac:dyDescent="0.3">
      <c r="A108" s="371" t="s">
        <v>905</v>
      </c>
      <c r="B108" s="437">
        <v>825.48</v>
      </c>
      <c r="C108" s="431">
        <v>75.55</v>
      </c>
    </row>
    <row r="109" spans="1:3" x14ac:dyDescent="0.3">
      <c r="A109" s="371" t="s">
        <v>906</v>
      </c>
      <c r="B109" s="437">
        <v>825.48</v>
      </c>
      <c r="C109" s="431">
        <v>75.55</v>
      </c>
    </row>
    <row r="110" spans="1:3" x14ac:dyDescent="0.3">
      <c r="A110" s="371" t="s">
        <v>906</v>
      </c>
      <c r="B110" s="437">
        <v>825.48</v>
      </c>
      <c r="C110" s="431">
        <v>75.55</v>
      </c>
    </row>
    <row r="111" spans="1:3" x14ac:dyDescent="0.3">
      <c r="A111" s="371" t="s">
        <v>907</v>
      </c>
      <c r="B111" s="437">
        <v>825.48</v>
      </c>
      <c r="C111" s="431">
        <v>75.55</v>
      </c>
    </row>
    <row r="112" spans="1:3" x14ac:dyDescent="0.3">
      <c r="A112" s="371" t="s">
        <v>914</v>
      </c>
      <c r="B112" s="437">
        <v>825.48</v>
      </c>
      <c r="C112" s="432">
        <v>75.55</v>
      </c>
    </row>
    <row r="113" spans="1:3" x14ac:dyDescent="0.3">
      <c r="A113" s="371" t="s">
        <v>915</v>
      </c>
      <c r="B113" s="437">
        <v>825.48</v>
      </c>
      <c r="C113" s="432">
        <v>75.55</v>
      </c>
    </row>
    <row r="114" spans="1:3" x14ac:dyDescent="0.3">
      <c r="A114" s="371" t="s">
        <v>915</v>
      </c>
      <c r="B114" s="437">
        <v>825.48</v>
      </c>
      <c r="C114" s="432">
        <v>75.55</v>
      </c>
    </row>
    <row r="115" spans="1:3" x14ac:dyDescent="0.3">
      <c r="A115" s="371" t="s">
        <v>919</v>
      </c>
      <c r="B115" s="437">
        <v>825.48</v>
      </c>
      <c r="C115" s="432">
        <v>75.55</v>
      </c>
    </row>
    <row r="116" spans="1:3" x14ac:dyDescent="0.3">
      <c r="A116" s="371" t="s">
        <v>936</v>
      </c>
      <c r="B116" s="437">
        <v>992.83</v>
      </c>
      <c r="C116" s="432"/>
    </row>
    <row r="117" spans="1:3" x14ac:dyDescent="0.3">
      <c r="A117" s="371" t="s">
        <v>942</v>
      </c>
      <c r="B117" s="437">
        <v>544.07000000000005</v>
      </c>
      <c r="C117" s="432">
        <v>75.55</v>
      </c>
    </row>
    <row r="118" spans="1:3" x14ac:dyDescent="0.3">
      <c r="A118" s="371" t="s">
        <v>942</v>
      </c>
      <c r="B118" s="437">
        <v>544.07000000000005</v>
      </c>
      <c r="C118" s="432">
        <v>75.55</v>
      </c>
    </row>
    <row r="119" spans="1:3" x14ac:dyDescent="0.3">
      <c r="A119" s="371" t="s">
        <v>942</v>
      </c>
      <c r="B119" s="437">
        <v>487.79</v>
      </c>
      <c r="C119" s="432">
        <v>75.55</v>
      </c>
    </row>
    <row r="120" spans="1:3" x14ac:dyDescent="0.3">
      <c r="A120" s="371" t="s">
        <v>910</v>
      </c>
      <c r="B120" s="437">
        <v>1378.93</v>
      </c>
      <c r="C120" s="432"/>
    </row>
    <row r="121" spans="1:3" x14ac:dyDescent="0.3">
      <c r="A121" s="371" t="s">
        <v>910</v>
      </c>
      <c r="B121" s="437">
        <v>1378.93</v>
      </c>
      <c r="C121" s="432"/>
    </row>
    <row r="122" spans="1:3" x14ac:dyDescent="0.3">
      <c r="A122" s="371" t="s">
        <v>910</v>
      </c>
      <c r="B122" s="437">
        <v>1378.93</v>
      </c>
      <c r="C122" s="432"/>
    </row>
    <row r="123" spans="1:3" x14ac:dyDescent="0.3">
      <c r="A123" s="371" t="s">
        <v>908</v>
      </c>
      <c r="B123" s="437">
        <v>1378.93</v>
      </c>
      <c r="C123" s="432"/>
    </row>
    <row r="124" spans="1:3" x14ac:dyDescent="0.3">
      <c r="A124" s="371" t="s">
        <v>908</v>
      </c>
      <c r="B124" s="437">
        <v>1378.93</v>
      </c>
      <c r="C124" s="432"/>
    </row>
    <row r="125" spans="1:3" x14ac:dyDescent="0.3">
      <c r="A125" s="371" t="s">
        <v>908</v>
      </c>
      <c r="B125" s="437">
        <v>1378.93</v>
      </c>
      <c r="C125" s="432"/>
    </row>
    <row r="126" spans="1:3" x14ac:dyDescent="0.3">
      <c r="A126" s="371" t="s">
        <v>908</v>
      </c>
      <c r="B126" s="437">
        <v>1378.93</v>
      </c>
      <c r="C126" s="432"/>
    </row>
    <row r="127" spans="1:3" x14ac:dyDescent="0.3">
      <c r="A127" s="371" t="s">
        <v>908</v>
      </c>
      <c r="B127" s="437">
        <v>938.05</v>
      </c>
      <c r="C127" s="432">
        <v>75.55</v>
      </c>
    </row>
    <row r="128" spans="1:3" x14ac:dyDescent="0.3">
      <c r="A128" s="371" t="s">
        <v>945</v>
      </c>
      <c r="B128" s="437">
        <v>827.36</v>
      </c>
      <c r="C128" s="432"/>
    </row>
    <row r="129" spans="1:3" x14ac:dyDescent="0.3">
      <c r="A129" s="371" t="s">
        <v>945</v>
      </c>
      <c r="B129" s="437">
        <v>827.36</v>
      </c>
      <c r="C129" s="432"/>
    </row>
    <row r="130" spans="1:3" x14ac:dyDescent="0.3">
      <c r="A130" s="371" t="s">
        <v>944</v>
      </c>
      <c r="B130" s="437">
        <v>855.13</v>
      </c>
      <c r="C130" s="432"/>
    </row>
    <row r="131" spans="1:3" x14ac:dyDescent="0.3">
      <c r="A131" s="371" t="s">
        <v>944</v>
      </c>
      <c r="B131" s="437">
        <v>855.13</v>
      </c>
      <c r="C131" s="432"/>
    </row>
    <row r="132" spans="1:3" x14ac:dyDescent="0.3">
      <c r="A132" s="371" t="s">
        <v>947</v>
      </c>
      <c r="B132" s="437">
        <v>855.13</v>
      </c>
      <c r="C132" s="432"/>
    </row>
    <row r="133" spans="1:3" x14ac:dyDescent="0.3">
      <c r="A133" s="371" t="s">
        <v>947</v>
      </c>
      <c r="B133" s="437">
        <v>855.13</v>
      </c>
      <c r="C133" s="432"/>
    </row>
    <row r="134" spans="1:3" x14ac:dyDescent="0.3">
      <c r="A134" s="371" t="s">
        <v>904</v>
      </c>
      <c r="B134" s="437">
        <v>825.48</v>
      </c>
      <c r="C134" s="431">
        <v>75.55</v>
      </c>
    </row>
    <row r="135" spans="1:3" x14ac:dyDescent="0.3">
      <c r="A135" s="371" t="s">
        <v>904</v>
      </c>
      <c r="B135" s="437">
        <v>825.48</v>
      </c>
      <c r="C135" s="431">
        <v>75.55</v>
      </c>
    </row>
    <row r="138" spans="1:3" x14ac:dyDescent="0.3">
      <c r="A138" s="378" t="s">
        <v>964</v>
      </c>
      <c r="B138" s="438">
        <v>855.13</v>
      </c>
      <c r="C138" s="430"/>
    </row>
    <row r="139" spans="1:3" x14ac:dyDescent="0.3">
      <c r="A139" s="378" t="s">
        <v>966</v>
      </c>
      <c r="B139" s="438">
        <v>788.71</v>
      </c>
      <c r="C139" s="430"/>
    </row>
    <row r="140" spans="1:3" x14ac:dyDescent="0.3">
      <c r="A140" s="378" t="s">
        <v>966</v>
      </c>
      <c r="B140" s="438">
        <v>788.71</v>
      </c>
      <c r="C140" s="430"/>
    </row>
    <row r="141" spans="1:3" x14ac:dyDescent="0.3">
      <c r="A141" s="378" t="s">
        <v>965</v>
      </c>
      <c r="B141" s="438">
        <v>744.81</v>
      </c>
      <c r="C141" s="430"/>
    </row>
    <row r="142" spans="1:3" x14ac:dyDescent="0.3">
      <c r="A142" s="378" t="s">
        <v>961</v>
      </c>
      <c r="B142" s="438">
        <v>615.36</v>
      </c>
      <c r="C142" s="430">
        <v>75.55</v>
      </c>
    </row>
    <row r="143" spans="1:3" x14ac:dyDescent="0.3">
      <c r="A143" s="378" t="s">
        <v>961</v>
      </c>
      <c r="B143" s="438">
        <v>615.36</v>
      </c>
      <c r="C143" s="430">
        <v>75.55</v>
      </c>
    </row>
    <row r="144" spans="1:3" x14ac:dyDescent="0.3">
      <c r="A144" s="378" t="s">
        <v>959</v>
      </c>
      <c r="B144" s="438">
        <v>1334.66</v>
      </c>
      <c r="C144" s="430"/>
    </row>
    <row r="145" spans="1:3" x14ac:dyDescent="0.3">
      <c r="A145" s="378" t="s">
        <v>960</v>
      </c>
      <c r="B145" s="438">
        <v>1378.93</v>
      </c>
      <c r="C145" s="430"/>
    </row>
    <row r="146" spans="1:3" x14ac:dyDescent="0.3">
      <c r="A146" s="378" t="s">
        <v>953</v>
      </c>
      <c r="B146" s="438">
        <v>1378.93</v>
      </c>
      <c r="C146" s="430"/>
    </row>
    <row r="147" spans="1:3" x14ac:dyDescent="0.3">
      <c r="A147" s="378" t="s">
        <v>953</v>
      </c>
      <c r="B147" s="438">
        <v>1378.93</v>
      </c>
      <c r="C147" s="430"/>
    </row>
    <row r="148" spans="1:3" x14ac:dyDescent="0.3">
      <c r="A148" s="378" t="s">
        <v>953</v>
      </c>
      <c r="B148" s="438">
        <v>1378.93</v>
      </c>
      <c r="C148" s="430"/>
    </row>
    <row r="149" spans="1:3" x14ac:dyDescent="0.3">
      <c r="A149" s="378" t="s">
        <v>954</v>
      </c>
      <c r="B149" s="438">
        <v>1069.3800000000001</v>
      </c>
      <c r="C149" s="430">
        <v>75.55</v>
      </c>
    </row>
    <row r="150" spans="1:3" x14ac:dyDescent="0.3">
      <c r="A150" s="378" t="s">
        <v>954</v>
      </c>
      <c r="B150" s="438">
        <v>1052.49</v>
      </c>
      <c r="C150" s="430">
        <v>75.55</v>
      </c>
    </row>
    <row r="151" spans="1:3" x14ac:dyDescent="0.3">
      <c r="A151" s="378" t="s">
        <v>952</v>
      </c>
      <c r="B151" s="438">
        <v>825.48</v>
      </c>
      <c r="C151" s="430">
        <v>75.55</v>
      </c>
    </row>
    <row r="152" spans="1:3" x14ac:dyDescent="0.3">
      <c r="A152" s="378" t="s">
        <v>952</v>
      </c>
      <c r="B152" s="438">
        <v>825.48</v>
      </c>
      <c r="C152" s="430">
        <v>75.55</v>
      </c>
    </row>
    <row r="153" spans="1:3" x14ac:dyDescent="0.3">
      <c r="A153" s="378" t="s">
        <v>952</v>
      </c>
      <c r="B153" s="438">
        <v>938.05</v>
      </c>
      <c r="C153" s="430">
        <v>75.55</v>
      </c>
    </row>
    <row r="154" spans="1:3" x14ac:dyDescent="0.3">
      <c r="A154" s="378" t="s">
        <v>952</v>
      </c>
      <c r="B154" s="438">
        <v>825.48</v>
      </c>
      <c r="C154" s="430">
        <v>75.55</v>
      </c>
    </row>
    <row r="155" spans="1:3" x14ac:dyDescent="0.3">
      <c r="A155" s="378" t="s">
        <v>962</v>
      </c>
      <c r="B155" s="438">
        <v>615.36</v>
      </c>
      <c r="C155" s="430">
        <v>75.55</v>
      </c>
    </row>
    <row r="156" spans="1:3" x14ac:dyDescent="0.3">
      <c r="A156" s="378" t="s">
        <v>958</v>
      </c>
      <c r="B156" s="438">
        <v>825.48</v>
      </c>
      <c r="C156" s="430">
        <v>75.55</v>
      </c>
    </row>
    <row r="157" spans="1:3" x14ac:dyDescent="0.3">
      <c r="A157" s="378" t="s">
        <v>958</v>
      </c>
      <c r="B157" s="438">
        <v>825.48</v>
      </c>
      <c r="C157" s="430">
        <v>75.55</v>
      </c>
    </row>
    <row r="158" spans="1:3" x14ac:dyDescent="0.3">
      <c r="A158" s="378" t="s">
        <v>955</v>
      </c>
      <c r="B158" s="438">
        <v>712.92</v>
      </c>
      <c r="C158" s="430">
        <v>75.55</v>
      </c>
    </row>
    <row r="159" spans="1:3" x14ac:dyDescent="0.3">
      <c r="A159" s="378" t="s">
        <v>955</v>
      </c>
      <c r="B159" s="438">
        <v>712.92</v>
      </c>
      <c r="C159" s="430">
        <v>75.55</v>
      </c>
    </row>
    <row r="160" spans="1:3" x14ac:dyDescent="0.3">
      <c r="A160" s="378" t="s">
        <v>955</v>
      </c>
      <c r="B160" s="438">
        <v>825.48</v>
      </c>
      <c r="C160" s="430">
        <v>75.55</v>
      </c>
    </row>
    <row r="161" spans="1:3" x14ac:dyDescent="0.3">
      <c r="A161" s="378" t="s">
        <v>955</v>
      </c>
      <c r="B161" s="438">
        <v>600.35</v>
      </c>
      <c r="C161" s="430">
        <v>75.55</v>
      </c>
    </row>
    <row r="162" spans="1:3" x14ac:dyDescent="0.3">
      <c r="A162" s="378" t="s">
        <v>955</v>
      </c>
      <c r="B162" s="438">
        <v>712.92</v>
      </c>
      <c r="C162" s="430">
        <v>75.55</v>
      </c>
    </row>
    <row r="163" spans="1:3" x14ac:dyDescent="0.3">
      <c r="A163" s="378" t="s">
        <v>955</v>
      </c>
      <c r="B163" s="438">
        <v>712.92</v>
      </c>
      <c r="C163" s="430">
        <v>75.55</v>
      </c>
    </row>
    <row r="164" spans="1:3" x14ac:dyDescent="0.3">
      <c r="A164" s="378" t="s">
        <v>956</v>
      </c>
      <c r="B164" s="438">
        <v>712.92</v>
      </c>
      <c r="C164" s="430">
        <v>75.55</v>
      </c>
    </row>
    <row r="165" spans="1:3" x14ac:dyDescent="0.3">
      <c r="A165" s="378" t="s">
        <v>956</v>
      </c>
      <c r="B165" s="438">
        <v>1378.93</v>
      </c>
      <c r="C165" s="430"/>
    </row>
    <row r="166" spans="1:3" x14ac:dyDescent="0.3">
      <c r="A166" s="378" t="s">
        <v>956</v>
      </c>
      <c r="B166" s="438">
        <v>1378.93</v>
      </c>
      <c r="C166" s="430"/>
    </row>
    <row r="167" spans="1:3" x14ac:dyDescent="0.3">
      <c r="A167" s="378" t="s">
        <v>956</v>
      </c>
      <c r="B167" s="438">
        <v>1378.93</v>
      </c>
      <c r="C167" s="430"/>
    </row>
    <row r="168" spans="1:3" x14ac:dyDescent="0.3">
      <c r="A168" s="378" t="s">
        <v>956</v>
      </c>
      <c r="B168" s="438">
        <v>1378.93</v>
      </c>
      <c r="C168" s="430"/>
    </row>
    <row r="169" spans="1:3" x14ac:dyDescent="0.3">
      <c r="A169" s="378" t="s">
        <v>956</v>
      </c>
      <c r="B169" s="438">
        <v>712.92</v>
      </c>
      <c r="C169" s="430">
        <v>75.55</v>
      </c>
    </row>
    <row r="170" spans="1:3" x14ac:dyDescent="0.3">
      <c r="A170" s="378" t="s">
        <v>956</v>
      </c>
      <c r="B170" s="438">
        <v>825.48</v>
      </c>
      <c r="C170" s="430">
        <v>75.55</v>
      </c>
    </row>
    <row r="171" spans="1:3" x14ac:dyDescent="0.3">
      <c r="A171" s="378" t="s">
        <v>957</v>
      </c>
      <c r="B171" s="438">
        <v>1378.93</v>
      </c>
      <c r="C171" s="430"/>
    </row>
    <row r="172" spans="1:3" x14ac:dyDescent="0.3">
      <c r="A172" s="378" t="s">
        <v>957</v>
      </c>
      <c r="B172" s="438">
        <v>1378.93</v>
      </c>
      <c r="C172" s="430"/>
    </row>
    <row r="173" spans="1:3" x14ac:dyDescent="0.3">
      <c r="A173" s="378" t="s">
        <v>957</v>
      </c>
      <c r="B173" s="438">
        <v>1378.93</v>
      </c>
      <c r="C173" s="430"/>
    </row>
    <row r="174" spans="1:3" x14ac:dyDescent="0.3">
      <c r="A174" s="378" t="s">
        <v>963</v>
      </c>
      <c r="B174" s="438">
        <v>992.83</v>
      </c>
      <c r="C174" s="430"/>
    </row>
    <row r="175" spans="1:3" x14ac:dyDescent="0.3">
      <c r="A175" s="378" t="s">
        <v>963</v>
      </c>
      <c r="B175" s="438">
        <v>992.83</v>
      </c>
      <c r="C175" s="430"/>
    </row>
    <row r="176" spans="1:3" x14ac:dyDescent="0.3">
      <c r="A176" s="378" t="s">
        <v>967</v>
      </c>
      <c r="B176" s="438">
        <v>717.05</v>
      </c>
      <c r="C176" s="430"/>
    </row>
    <row r="179" spans="1:3" x14ac:dyDescent="0.3">
      <c r="A179" s="381" t="s">
        <v>987</v>
      </c>
      <c r="B179" s="440">
        <v>992.83</v>
      </c>
      <c r="C179" s="441"/>
    </row>
    <row r="180" spans="1:3" x14ac:dyDescent="0.3">
      <c r="A180" s="381" t="s">
        <v>987</v>
      </c>
      <c r="B180" s="440">
        <v>992.83</v>
      </c>
      <c r="C180" s="441"/>
    </row>
    <row r="181" spans="1:3" x14ac:dyDescent="0.3">
      <c r="A181" s="381" t="s">
        <v>987</v>
      </c>
      <c r="B181" s="440">
        <v>992.83</v>
      </c>
      <c r="C181" s="441"/>
    </row>
    <row r="182" spans="1:3" x14ac:dyDescent="0.3">
      <c r="A182" s="381" t="s">
        <v>993</v>
      </c>
      <c r="B182" s="440">
        <v>827.36</v>
      </c>
      <c r="C182" s="441"/>
    </row>
    <row r="183" spans="1:3" x14ac:dyDescent="0.3">
      <c r="A183" s="381" t="s">
        <v>993</v>
      </c>
      <c r="B183" s="440">
        <v>827.36</v>
      </c>
      <c r="C183" s="441"/>
    </row>
    <row r="184" spans="1:3" x14ac:dyDescent="0.3">
      <c r="A184" s="381" t="s">
        <v>993</v>
      </c>
      <c r="B184" s="440">
        <v>827.36</v>
      </c>
      <c r="C184" s="441"/>
    </row>
    <row r="185" spans="1:3" x14ac:dyDescent="0.3">
      <c r="A185" s="381" t="s">
        <v>976</v>
      </c>
      <c r="B185" s="440">
        <v>615.36</v>
      </c>
      <c r="C185" s="441">
        <v>75.55</v>
      </c>
    </row>
    <row r="186" spans="1:3" x14ac:dyDescent="0.3">
      <c r="A186" s="381" t="s">
        <v>991</v>
      </c>
      <c r="B186" s="440">
        <v>827.36</v>
      </c>
      <c r="C186" s="441"/>
    </row>
    <row r="187" spans="1:3" x14ac:dyDescent="0.3">
      <c r="A187" s="381" t="s">
        <v>981</v>
      </c>
      <c r="B187" s="440">
        <v>992.83</v>
      </c>
      <c r="C187" s="441"/>
    </row>
    <row r="188" spans="1:3" x14ac:dyDescent="0.3">
      <c r="A188" s="381" t="s">
        <v>981</v>
      </c>
      <c r="B188" s="440">
        <v>992.83</v>
      </c>
      <c r="C188" s="441"/>
    </row>
    <row r="189" spans="1:3" x14ac:dyDescent="0.3">
      <c r="A189" s="381" t="s">
        <v>981</v>
      </c>
      <c r="B189" s="440">
        <v>992.83</v>
      </c>
      <c r="C189" s="441"/>
    </row>
    <row r="190" spans="1:3" x14ac:dyDescent="0.3">
      <c r="A190" s="381" t="s">
        <v>982</v>
      </c>
      <c r="B190" s="440">
        <v>992.83</v>
      </c>
      <c r="C190" s="441"/>
    </row>
    <row r="191" spans="1:3" x14ac:dyDescent="0.3">
      <c r="A191" s="381" t="s">
        <v>982</v>
      </c>
      <c r="B191" s="440">
        <v>992.83</v>
      </c>
      <c r="C191" s="441"/>
    </row>
    <row r="192" spans="1:3" x14ac:dyDescent="0.3">
      <c r="A192" s="381" t="s">
        <v>984</v>
      </c>
      <c r="B192" s="440">
        <v>675.4</v>
      </c>
      <c r="C192" s="441">
        <v>75.55</v>
      </c>
    </row>
    <row r="193" spans="1:3" x14ac:dyDescent="0.3">
      <c r="A193" s="381" t="s">
        <v>984</v>
      </c>
      <c r="B193" s="440">
        <v>992.83</v>
      </c>
      <c r="C193" s="441"/>
    </row>
    <row r="194" spans="1:3" x14ac:dyDescent="0.3">
      <c r="A194" s="381" t="s">
        <v>984</v>
      </c>
      <c r="B194" s="440">
        <v>992.83</v>
      </c>
      <c r="C194" s="441"/>
    </row>
    <row r="195" spans="1:3" x14ac:dyDescent="0.3">
      <c r="A195" s="381" t="s">
        <v>996</v>
      </c>
      <c r="B195" s="440">
        <v>562.83000000000004</v>
      </c>
      <c r="C195" s="441">
        <v>75.55</v>
      </c>
    </row>
    <row r="196" spans="1:3" x14ac:dyDescent="0.3">
      <c r="A196" s="381" t="s">
        <v>996</v>
      </c>
      <c r="B196" s="440">
        <v>562.83000000000004</v>
      </c>
      <c r="C196" s="441">
        <v>75.55</v>
      </c>
    </row>
    <row r="197" spans="1:3" x14ac:dyDescent="0.3">
      <c r="A197" s="381" t="s">
        <v>992</v>
      </c>
      <c r="B197" s="440">
        <v>827.36</v>
      </c>
      <c r="C197" s="441"/>
    </row>
    <row r="198" spans="1:3" x14ac:dyDescent="0.3">
      <c r="A198" s="381" t="s">
        <v>992</v>
      </c>
      <c r="B198" s="440">
        <v>827.36</v>
      </c>
      <c r="C198" s="441"/>
    </row>
    <row r="199" spans="1:3" x14ac:dyDescent="0.3">
      <c r="A199" s="381" t="s">
        <v>989</v>
      </c>
      <c r="B199" s="440">
        <v>827.36</v>
      </c>
      <c r="C199" s="441"/>
    </row>
    <row r="200" spans="1:3" x14ac:dyDescent="0.3">
      <c r="A200" s="381" t="s">
        <v>998</v>
      </c>
      <c r="B200" s="440">
        <v>855.13</v>
      </c>
      <c r="C200" s="441"/>
    </row>
    <row r="201" spans="1:3" x14ac:dyDescent="0.3">
      <c r="A201" s="381" t="s">
        <v>998</v>
      </c>
      <c r="B201" s="440">
        <v>855.13</v>
      </c>
      <c r="C201" s="441"/>
    </row>
    <row r="202" spans="1:3" x14ac:dyDescent="0.3">
      <c r="A202" s="381" t="s">
        <v>1000</v>
      </c>
      <c r="B202" s="440">
        <v>717.05</v>
      </c>
      <c r="C202" s="441"/>
    </row>
    <row r="203" spans="1:3" x14ac:dyDescent="0.3">
      <c r="A203" s="381" t="s">
        <v>980</v>
      </c>
      <c r="B203" s="440">
        <v>992.83</v>
      </c>
      <c r="C203" s="441"/>
    </row>
    <row r="204" spans="1:3" x14ac:dyDescent="0.3">
      <c r="A204" s="381" t="s">
        <v>980</v>
      </c>
      <c r="B204" s="440">
        <v>992.83</v>
      </c>
      <c r="C204" s="441"/>
    </row>
    <row r="205" spans="1:3" x14ac:dyDescent="0.3">
      <c r="A205" s="381" t="s">
        <v>980</v>
      </c>
      <c r="B205" s="440">
        <v>992.83</v>
      </c>
      <c r="C205" s="441"/>
    </row>
    <row r="206" spans="1:3" x14ac:dyDescent="0.3">
      <c r="A206" s="381" t="s">
        <v>975</v>
      </c>
      <c r="B206" s="440">
        <v>992.83</v>
      </c>
      <c r="C206" s="441"/>
    </row>
    <row r="207" spans="1:3" x14ac:dyDescent="0.3">
      <c r="A207" s="381" t="s">
        <v>975</v>
      </c>
      <c r="B207" s="440">
        <v>992.83</v>
      </c>
      <c r="C207" s="441"/>
    </row>
    <row r="208" spans="1:3" x14ac:dyDescent="0.3">
      <c r="A208" s="381" t="s">
        <v>975</v>
      </c>
      <c r="B208" s="440">
        <v>992.83</v>
      </c>
      <c r="C208" s="441"/>
    </row>
    <row r="209" spans="1:3" x14ac:dyDescent="0.3">
      <c r="A209" s="381" t="s">
        <v>978</v>
      </c>
      <c r="B209" s="440">
        <v>992.83</v>
      </c>
      <c r="C209" s="441"/>
    </row>
    <row r="210" spans="1:3" x14ac:dyDescent="0.3">
      <c r="A210" s="381" t="s">
        <v>978</v>
      </c>
      <c r="B210" s="440">
        <v>615.36</v>
      </c>
      <c r="C210" s="441">
        <v>75.55</v>
      </c>
    </row>
    <row r="211" spans="1:3" x14ac:dyDescent="0.3">
      <c r="A211" s="381" t="s">
        <v>978</v>
      </c>
      <c r="B211" s="440">
        <v>992.83</v>
      </c>
      <c r="C211" s="441"/>
    </row>
    <row r="212" spans="1:3" x14ac:dyDescent="0.3">
      <c r="A212" s="381" t="s">
        <v>972</v>
      </c>
      <c r="B212" s="440">
        <v>600.35</v>
      </c>
      <c r="C212" s="441">
        <v>75.55</v>
      </c>
    </row>
    <row r="213" spans="1:3" x14ac:dyDescent="0.3">
      <c r="A213" s="381" t="s">
        <v>979</v>
      </c>
      <c r="B213" s="440">
        <v>992.83</v>
      </c>
      <c r="C213" s="441"/>
    </row>
    <row r="214" spans="1:3" x14ac:dyDescent="0.3">
      <c r="A214" s="381" t="s">
        <v>979</v>
      </c>
      <c r="B214" s="440">
        <v>992.83</v>
      </c>
      <c r="C214" s="441"/>
    </row>
    <row r="215" spans="1:3" x14ac:dyDescent="0.3">
      <c r="A215" s="381" t="s">
        <v>971</v>
      </c>
      <c r="B215" s="440">
        <v>992.83</v>
      </c>
      <c r="C215" s="441"/>
    </row>
    <row r="216" spans="1:3" x14ac:dyDescent="0.3">
      <c r="A216" s="381" t="s">
        <v>971</v>
      </c>
      <c r="B216" s="440">
        <v>992.83</v>
      </c>
      <c r="C216" s="441"/>
    </row>
    <row r="217" spans="1:3" x14ac:dyDescent="0.3">
      <c r="A217" s="381" t="s">
        <v>973</v>
      </c>
      <c r="B217" s="440">
        <v>992.83</v>
      </c>
      <c r="C217" s="441"/>
    </row>
    <row r="218" spans="1:3" x14ac:dyDescent="0.3">
      <c r="A218" s="381" t="s">
        <v>973</v>
      </c>
      <c r="B218" s="440">
        <v>992.83</v>
      </c>
      <c r="C218" s="441"/>
    </row>
    <row r="219" spans="1:3" x14ac:dyDescent="0.3">
      <c r="A219" s="381" t="s">
        <v>973</v>
      </c>
      <c r="B219" s="440">
        <v>1020.6</v>
      </c>
      <c r="C219" s="441"/>
    </row>
    <row r="220" spans="1:3" x14ac:dyDescent="0.3">
      <c r="A220" s="381" t="s">
        <v>986</v>
      </c>
      <c r="B220" s="440">
        <v>656.64</v>
      </c>
      <c r="C220" s="441">
        <v>75.55</v>
      </c>
    </row>
    <row r="221" spans="1:3" x14ac:dyDescent="0.3">
      <c r="A221" s="381" t="s">
        <v>986</v>
      </c>
      <c r="B221" s="440">
        <v>910.28</v>
      </c>
      <c r="C221" s="441"/>
    </row>
    <row r="222" spans="1:3" x14ac:dyDescent="0.3">
      <c r="A222" s="381" t="s">
        <v>990</v>
      </c>
      <c r="B222" s="440">
        <v>799.97</v>
      </c>
      <c r="C222" s="441"/>
    </row>
    <row r="223" spans="1:3" x14ac:dyDescent="0.3">
      <c r="A223" s="381" t="s">
        <v>990</v>
      </c>
      <c r="B223" s="440">
        <v>855.13</v>
      </c>
      <c r="C223" s="441"/>
    </row>
    <row r="224" spans="1:3" x14ac:dyDescent="0.3">
      <c r="A224" s="381" t="s">
        <v>990</v>
      </c>
      <c r="B224" s="440">
        <v>827.36</v>
      </c>
      <c r="C224" s="441"/>
    </row>
    <row r="225" spans="1:3" x14ac:dyDescent="0.3">
      <c r="A225" s="381" t="s">
        <v>990</v>
      </c>
      <c r="B225" s="440">
        <v>827.36</v>
      </c>
      <c r="C225" s="441"/>
    </row>
    <row r="226" spans="1:3" x14ac:dyDescent="0.3">
      <c r="A226" s="381" t="s">
        <v>995</v>
      </c>
      <c r="B226" s="440">
        <v>827.36</v>
      </c>
      <c r="C226" s="441"/>
    </row>
    <row r="227" spans="1:3" x14ac:dyDescent="0.3">
      <c r="A227" s="381" t="s">
        <v>995</v>
      </c>
      <c r="B227" s="440">
        <v>544.07000000000005</v>
      </c>
      <c r="C227" s="441">
        <v>75.55</v>
      </c>
    </row>
    <row r="228" spans="1:3" x14ac:dyDescent="0.3">
      <c r="A228" s="381" t="s">
        <v>988</v>
      </c>
      <c r="B228" s="440">
        <v>827.36</v>
      </c>
      <c r="C228" s="441"/>
    </row>
    <row r="229" spans="1:3" x14ac:dyDescent="0.3">
      <c r="A229" s="381" t="s">
        <v>988</v>
      </c>
      <c r="B229" s="440">
        <v>827.36</v>
      </c>
      <c r="C229" s="441"/>
    </row>
    <row r="230" spans="1:3" x14ac:dyDescent="0.3">
      <c r="A230" s="381" t="s">
        <v>997</v>
      </c>
      <c r="B230" s="440">
        <v>827.36</v>
      </c>
      <c r="C230" s="441"/>
    </row>
    <row r="231" spans="1:3" x14ac:dyDescent="0.3">
      <c r="A231" s="381" t="s">
        <v>997</v>
      </c>
      <c r="B231" s="440">
        <v>855.13</v>
      </c>
      <c r="C231" s="441"/>
    </row>
    <row r="232" spans="1:3" x14ac:dyDescent="0.3">
      <c r="A232" s="381" t="s">
        <v>999</v>
      </c>
      <c r="B232" s="440">
        <v>940.3</v>
      </c>
      <c r="C232" s="441"/>
    </row>
    <row r="233" spans="1:3" x14ac:dyDescent="0.3">
      <c r="A233" s="381" t="s">
        <v>999</v>
      </c>
      <c r="B233" s="440">
        <v>855.13</v>
      </c>
      <c r="C233" s="441"/>
    </row>
    <row r="234" spans="1:3" x14ac:dyDescent="0.3">
      <c r="A234" s="381" t="s">
        <v>985</v>
      </c>
      <c r="B234" s="440">
        <v>992.83</v>
      </c>
      <c r="C234" s="441"/>
    </row>
    <row r="235" spans="1:3" x14ac:dyDescent="0.3">
      <c r="A235" s="381" t="s">
        <v>985</v>
      </c>
      <c r="B235" s="440">
        <v>992.83</v>
      </c>
      <c r="C235" s="441"/>
    </row>
    <row r="236" spans="1:3" x14ac:dyDescent="0.3">
      <c r="A236" s="381" t="s">
        <v>974</v>
      </c>
      <c r="B236" s="440">
        <v>992.83</v>
      </c>
      <c r="C236" s="441"/>
    </row>
    <row r="237" spans="1:3" x14ac:dyDescent="0.3">
      <c r="A237" s="381" t="s">
        <v>974</v>
      </c>
      <c r="B237" s="440">
        <v>992.83</v>
      </c>
      <c r="C237" s="441"/>
    </row>
    <row r="238" spans="1:3" x14ac:dyDescent="0.3">
      <c r="A238" s="381" t="s">
        <v>974</v>
      </c>
      <c r="B238" s="440">
        <v>992.83</v>
      </c>
      <c r="C238" s="441"/>
    </row>
    <row r="239" spans="1:3" x14ac:dyDescent="0.3">
      <c r="A239" s="381" t="s">
        <v>970</v>
      </c>
      <c r="B239" s="440">
        <v>1378.93</v>
      </c>
      <c r="C239" s="441"/>
    </row>
    <row r="240" spans="1:3" x14ac:dyDescent="0.3">
      <c r="A240" s="381" t="s">
        <v>970</v>
      </c>
      <c r="B240" s="440">
        <v>1378.93</v>
      </c>
      <c r="C240" s="441"/>
    </row>
    <row r="241" spans="1:3" x14ac:dyDescent="0.3">
      <c r="A241" s="381" t="s">
        <v>970</v>
      </c>
      <c r="B241" s="440">
        <v>1378.93</v>
      </c>
      <c r="C241" s="441"/>
    </row>
    <row r="242" spans="1:3" x14ac:dyDescent="0.3">
      <c r="A242" s="381" t="s">
        <v>969</v>
      </c>
      <c r="B242" s="440">
        <v>825.48</v>
      </c>
      <c r="C242" s="441">
        <v>75.55</v>
      </c>
    </row>
    <row r="243" spans="1:3" x14ac:dyDescent="0.3">
      <c r="A243" s="381" t="s">
        <v>969</v>
      </c>
      <c r="B243" s="440">
        <v>825.48</v>
      </c>
      <c r="C243" s="441">
        <v>75.55</v>
      </c>
    </row>
    <row r="244" spans="1:3" x14ac:dyDescent="0.3">
      <c r="A244" s="381" t="s">
        <v>969</v>
      </c>
      <c r="B244" s="440">
        <v>825.48</v>
      </c>
      <c r="C244" s="441">
        <v>75.55</v>
      </c>
    </row>
    <row r="245" spans="1:3" x14ac:dyDescent="0.3">
      <c r="A245" s="381" t="s">
        <v>968</v>
      </c>
      <c r="B245" s="440">
        <v>825.48</v>
      </c>
      <c r="C245" s="441">
        <v>75.55</v>
      </c>
    </row>
    <row r="246" spans="1:3" x14ac:dyDescent="0.3">
      <c r="A246" s="381" t="s">
        <v>968</v>
      </c>
      <c r="B246" s="440">
        <v>825.48</v>
      </c>
      <c r="C246" s="441">
        <v>75.55</v>
      </c>
    </row>
    <row r="247" spans="1:3" x14ac:dyDescent="0.3">
      <c r="A247" s="381" t="s">
        <v>968</v>
      </c>
      <c r="B247" s="440">
        <v>825.48</v>
      </c>
      <c r="C247" s="441">
        <v>75.55</v>
      </c>
    </row>
    <row r="248" spans="1:3" x14ac:dyDescent="0.3">
      <c r="A248" s="381" t="s">
        <v>994</v>
      </c>
      <c r="B248" s="440">
        <v>855.13</v>
      </c>
      <c r="C248" s="441"/>
    </row>
    <row r="249" spans="1:3" x14ac:dyDescent="0.3">
      <c r="A249" s="381" t="s">
        <v>994</v>
      </c>
      <c r="B249" s="440">
        <v>855.13</v>
      </c>
      <c r="C249" s="441"/>
    </row>
    <row r="250" spans="1:3" x14ac:dyDescent="0.3">
      <c r="A250" s="381" t="s">
        <v>994</v>
      </c>
      <c r="B250" s="440">
        <v>855.13</v>
      </c>
      <c r="C250" s="441"/>
    </row>
    <row r="251" spans="1:3" x14ac:dyDescent="0.3">
      <c r="A251" s="381" t="s">
        <v>983</v>
      </c>
      <c r="B251" s="440">
        <v>992.83</v>
      </c>
      <c r="C251" s="441"/>
    </row>
    <row r="252" spans="1:3" x14ac:dyDescent="0.3">
      <c r="A252" s="381" t="s">
        <v>983</v>
      </c>
      <c r="B252" s="440">
        <v>992.83</v>
      </c>
      <c r="C252" s="441"/>
    </row>
    <row r="253" spans="1:3" x14ac:dyDescent="0.3">
      <c r="A253" s="381" t="s">
        <v>977</v>
      </c>
      <c r="B253" s="440">
        <v>992.83</v>
      </c>
      <c r="C253" s="441"/>
    </row>
    <row r="254" spans="1:3" x14ac:dyDescent="0.3">
      <c r="A254" s="381" t="s">
        <v>977</v>
      </c>
      <c r="B254" s="440">
        <v>992.83</v>
      </c>
      <c r="C254" s="441"/>
    </row>
  </sheetData>
  <sortState ref="A179:C254">
    <sortCondition ref="A179:A254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579"/>
  <sheetViews>
    <sheetView topLeftCell="A558" workbookViewId="0">
      <selection activeCell="C570" sqref="C5:C570"/>
    </sheetView>
  </sheetViews>
  <sheetFormatPr defaultRowHeight="14" x14ac:dyDescent="0.3"/>
  <cols>
    <col min="1" max="1" width="27.796875" customWidth="1"/>
    <col min="5" max="5" width="35" customWidth="1"/>
  </cols>
  <sheetData>
    <row r="2" spans="1:5" ht="14" customHeight="1" x14ac:dyDescent="0.3">
      <c r="A2" s="741"/>
      <c r="B2" s="742"/>
      <c r="C2" s="251"/>
    </row>
    <row r="3" spans="1:5" ht="27.4" x14ac:dyDescent="0.3">
      <c r="A3" s="245"/>
      <c r="B3" s="246" t="s">
        <v>702</v>
      </c>
      <c r="C3" s="246" t="s">
        <v>703</v>
      </c>
    </row>
    <row r="4" spans="1:5" x14ac:dyDescent="0.3">
      <c r="A4" s="743" t="s">
        <v>704</v>
      </c>
      <c r="B4" s="744"/>
      <c r="C4" s="745"/>
    </row>
    <row r="5" spans="1:5" ht="15.05" customHeight="1" x14ac:dyDescent="0.3">
      <c r="A5" s="247" t="s">
        <v>705</v>
      </c>
      <c r="B5" s="248">
        <v>154</v>
      </c>
      <c r="C5" s="249">
        <v>3</v>
      </c>
      <c r="E5" s="23" t="s">
        <v>63</v>
      </c>
    </row>
    <row r="6" spans="1:5" ht="15.05" customHeight="1" x14ac:dyDescent="0.3">
      <c r="A6" s="247" t="s">
        <v>705</v>
      </c>
      <c r="B6" s="248">
        <v>26</v>
      </c>
      <c r="C6" s="249">
        <v>3</v>
      </c>
      <c r="E6" s="25" t="s">
        <v>64</v>
      </c>
    </row>
    <row r="7" spans="1:5" ht="15.05" customHeight="1" x14ac:dyDescent="0.3">
      <c r="A7" s="247" t="s">
        <v>705</v>
      </c>
      <c r="B7" s="248" t="s">
        <v>706</v>
      </c>
      <c r="C7" s="249">
        <v>3</v>
      </c>
      <c r="E7" s="25" t="s">
        <v>65</v>
      </c>
    </row>
    <row r="8" spans="1:5" ht="15.05" customHeight="1" x14ac:dyDescent="0.3">
      <c r="A8" s="247" t="s">
        <v>705</v>
      </c>
      <c r="B8" s="248">
        <v>47</v>
      </c>
      <c r="C8" s="249">
        <v>3</v>
      </c>
      <c r="E8" s="25" t="s">
        <v>66</v>
      </c>
    </row>
    <row r="9" spans="1:5" ht="15.05" customHeight="1" x14ac:dyDescent="0.3">
      <c r="A9" s="247" t="s">
        <v>705</v>
      </c>
      <c r="B9" s="248">
        <v>48</v>
      </c>
      <c r="C9" s="249">
        <v>3</v>
      </c>
      <c r="E9" s="25" t="s">
        <v>67</v>
      </c>
    </row>
    <row r="10" spans="1:5" ht="15.05" customHeight="1" x14ac:dyDescent="0.3">
      <c r="A10" s="247" t="s">
        <v>705</v>
      </c>
      <c r="B10" s="248">
        <v>49</v>
      </c>
      <c r="C10" s="249">
        <v>3</v>
      </c>
      <c r="E10" s="25" t="s">
        <v>68</v>
      </c>
    </row>
    <row r="11" spans="1:5" ht="15.05" customHeight="1" x14ac:dyDescent="0.3">
      <c r="A11" s="247" t="s">
        <v>705</v>
      </c>
      <c r="B11" s="248">
        <v>59</v>
      </c>
      <c r="C11" s="249">
        <v>3</v>
      </c>
      <c r="E11" s="25" t="s">
        <v>69</v>
      </c>
    </row>
    <row r="12" spans="1:5" ht="15.05" customHeight="1" x14ac:dyDescent="0.3">
      <c r="A12" s="247" t="s">
        <v>705</v>
      </c>
      <c r="B12" s="248">
        <v>65</v>
      </c>
      <c r="C12" s="249">
        <v>3</v>
      </c>
      <c r="E12" s="25" t="s">
        <v>70</v>
      </c>
    </row>
    <row r="13" spans="1:5" ht="15.05" customHeight="1" x14ac:dyDescent="0.3">
      <c r="A13" s="247" t="s">
        <v>705</v>
      </c>
      <c r="B13" s="248">
        <v>67</v>
      </c>
      <c r="C13" s="249">
        <v>3</v>
      </c>
      <c r="E13" s="25" t="s">
        <v>71</v>
      </c>
    </row>
    <row r="14" spans="1:5" ht="15.05" customHeight="1" x14ac:dyDescent="0.3">
      <c r="A14" s="247" t="s">
        <v>707</v>
      </c>
      <c r="B14" s="248" t="s">
        <v>708</v>
      </c>
      <c r="C14" s="249">
        <v>2</v>
      </c>
      <c r="E14" s="25" t="s">
        <v>72</v>
      </c>
    </row>
    <row r="15" spans="1:5" ht="15.05" customHeight="1" x14ac:dyDescent="0.3">
      <c r="A15" s="247" t="s">
        <v>709</v>
      </c>
      <c r="B15" s="250">
        <v>42767</v>
      </c>
      <c r="C15" s="249">
        <v>3</v>
      </c>
      <c r="E15" s="25" t="s">
        <v>73</v>
      </c>
    </row>
    <row r="16" spans="1:5" ht="15.05" customHeight="1" x14ac:dyDescent="0.3">
      <c r="A16" s="247" t="s">
        <v>710</v>
      </c>
      <c r="B16" s="248">
        <v>7</v>
      </c>
      <c r="C16" s="249">
        <v>3</v>
      </c>
      <c r="E16" s="25" t="s">
        <v>74</v>
      </c>
    </row>
    <row r="17" spans="1:5" ht="15.05" customHeight="1" x14ac:dyDescent="0.3">
      <c r="A17" s="247" t="s">
        <v>711</v>
      </c>
      <c r="B17" s="248" t="s">
        <v>712</v>
      </c>
      <c r="C17" s="249">
        <v>3</v>
      </c>
      <c r="E17" s="25" t="s">
        <v>75</v>
      </c>
    </row>
    <row r="18" spans="1:5" ht="15.05" customHeight="1" x14ac:dyDescent="0.3">
      <c r="A18" s="247" t="s">
        <v>713</v>
      </c>
      <c r="B18" s="248">
        <v>19</v>
      </c>
      <c r="C18" s="249">
        <v>2</v>
      </c>
      <c r="E18" s="25" t="s">
        <v>76</v>
      </c>
    </row>
    <row r="19" spans="1:5" ht="15.05" customHeight="1" x14ac:dyDescent="0.3">
      <c r="A19" s="247" t="s">
        <v>713</v>
      </c>
      <c r="B19" s="248">
        <v>4</v>
      </c>
      <c r="C19" s="249">
        <v>2</v>
      </c>
      <c r="E19" s="25" t="s">
        <v>77</v>
      </c>
    </row>
    <row r="20" spans="1:5" ht="15.05" customHeight="1" x14ac:dyDescent="0.3">
      <c r="A20" s="247" t="s">
        <v>713</v>
      </c>
      <c r="B20" s="248">
        <v>9</v>
      </c>
      <c r="C20" s="249">
        <v>2</v>
      </c>
      <c r="E20" s="25" t="s">
        <v>78</v>
      </c>
    </row>
    <row r="21" spans="1:5" ht="15.05" customHeight="1" x14ac:dyDescent="0.3">
      <c r="A21" s="247" t="s">
        <v>714</v>
      </c>
      <c r="B21" s="248">
        <v>15</v>
      </c>
      <c r="C21" s="249">
        <v>3</v>
      </c>
      <c r="E21" s="25" t="s">
        <v>79</v>
      </c>
    </row>
    <row r="22" spans="1:5" ht="15.05" customHeight="1" x14ac:dyDescent="0.3">
      <c r="A22" s="247" t="s">
        <v>714</v>
      </c>
      <c r="B22" s="248">
        <v>17</v>
      </c>
      <c r="C22" s="249">
        <v>3</v>
      </c>
      <c r="E22" s="25" t="s">
        <v>80</v>
      </c>
    </row>
    <row r="23" spans="1:5" ht="15.05" customHeight="1" x14ac:dyDescent="0.3">
      <c r="A23" s="247" t="s">
        <v>714</v>
      </c>
      <c r="B23" s="248">
        <v>21</v>
      </c>
      <c r="C23" s="249">
        <v>3</v>
      </c>
      <c r="E23" s="25" t="s">
        <v>81</v>
      </c>
    </row>
    <row r="24" spans="1:5" ht="15.05" customHeight="1" x14ac:dyDescent="0.3">
      <c r="A24" s="247" t="s">
        <v>714</v>
      </c>
      <c r="B24" s="248">
        <v>9</v>
      </c>
      <c r="C24" s="249">
        <v>3</v>
      </c>
      <c r="E24" s="25" t="s">
        <v>82</v>
      </c>
    </row>
    <row r="25" spans="1:5" ht="15.05" customHeight="1" x14ac:dyDescent="0.3">
      <c r="A25" s="247" t="s">
        <v>715</v>
      </c>
      <c r="B25" s="248">
        <v>17</v>
      </c>
      <c r="C25" s="249">
        <v>3</v>
      </c>
      <c r="E25" s="25" t="s">
        <v>83</v>
      </c>
    </row>
    <row r="26" spans="1:5" ht="15.05" customHeight="1" x14ac:dyDescent="0.3">
      <c r="A26" s="247" t="s">
        <v>715</v>
      </c>
      <c r="B26" s="248">
        <v>20</v>
      </c>
      <c r="C26" s="249">
        <v>3</v>
      </c>
      <c r="E26" s="25" t="s">
        <v>84</v>
      </c>
    </row>
    <row r="27" spans="1:5" ht="15.05" customHeight="1" x14ac:dyDescent="0.3">
      <c r="A27" s="247" t="s">
        <v>715</v>
      </c>
      <c r="B27" s="248">
        <v>21</v>
      </c>
      <c r="C27" s="249">
        <v>3</v>
      </c>
      <c r="E27" s="25" t="s">
        <v>85</v>
      </c>
    </row>
    <row r="28" spans="1:5" ht="15.05" customHeight="1" x14ac:dyDescent="0.3">
      <c r="A28" s="247" t="s">
        <v>716</v>
      </c>
      <c r="B28" s="248">
        <v>4</v>
      </c>
      <c r="C28" s="249">
        <v>3</v>
      </c>
      <c r="E28" s="25" t="s">
        <v>86</v>
      </c>
    </row>
    <row r="29" spans="1:5" ht="15.05" customHeight="1" x14ac:dyDescent="0.3">
      <c r="A29" s="247" t="s">
        <v>716</v>
      </c>
      <c r="B29" s="248" t="s">
        <v>717</v>
      </c>
      <c r="C29" s="249">
        <v>3</v>
      </c>
      <c r="E29" s="25" t="s">
        <v>87</v>
      </c>
    </row>
    <row r="30" spans="1:5" ht="15.05" customHeight="1" x14ac:dyDescent="0.3">
      <c r="A30" s="247" t="s">
        <v>716</v>
      </c>
      <c r="B30" s="248">
        <v>6</v>
      </c>
      <c r="C30" s="249">
        <v>3</v>
      </c>
      <c r="E30" s="25" t="s">
        <v>88</v>
      </c>
    </row>
    <row r="31" spans="1:5" ht="15.05" customHeight="1" x14ac:dyDescent="0.3">
      <c r="A31" s="247" t="s">
        <v>716</v>
      </c>
      <c r="B31" s="248" t="s">
        <v>718</v>
      </c>
      <c r="C31" s="249">
        <v>3</v>
      </c>
      <c r="E31" s="25" t="s">
        <v>89</v>
      </c>
    </row>
    <row r="32" spans="1:5" ht="15.05" customHeight="1" x14ac:dyDescent="0.3">
      <c r="A32" s="247" t="s">
        <v>716</v>
      </c>
      <c r="B32" s="248">
        <v>7</v>
      </c>
      <c r="C32" s="249">
        <v>3</v>
      </c>
      <c r="E32" s="25" t="s">
        <v>90</v>
      </c>
    </row>
    <row r="33" spans="1:5" ht="15.05" customHeight="1" x14ac:dyDescent="0.3">
      <c r="A33" s="247" t="s">
        <v>719</v>
      </c>
      <c r="B33" s="248">
        <v>10</v>
      </c>
      <c r="C33" s="249">
        <v>1</v>
      </c>
      <c r="E33" s="25" t="s">
        <v>91</v>
      </c>
    </row>
    <row r="34" spans="1:5" ht="15.05" customHeight="1" x14ac:dyDescent="0.3">
      <c r="A34" s="247" t="s">
        <v>719</v>
      </c>
      <c r="B34" s="248">
        <v>2</v>
      </c>
      <c r="C34" s="249">
        <v>1</v>
      </c>
      <c r="E34" s="25" t="s">
        <v>92</v>
      </c>
    </row>
    <row r="35" spans="1:5" ht="15.05" customHeight="1" x14ac:dyDescent="0.3">
      <c r="A35" s="247" t="s">
        <v>719</v>
      </c>
      <c r="B35" s="248">
        <v>4</v>
      </c>
      <c r="C35" s="249">
        <v>1</v>
      </c>
      <c r="E35" s="25" t="s">
        <v>93</v>
      </c>
    </row>
    <row r="36" spans="1:5" ht="15.05" customHeight="1" x14ac:dyDescent="0.3">
      <c r="A36" s="247" t="s">
        <v>719</v>
      </c>
      <c r="B36" s="248" t="s">
        <v>717</v>
      </c>
      <c r="C36" s="249">
        <v>1</v>
      </c>
      <c r="E36" s="25" t="s">
        <v>94</v>
      </c>
    </row>
    <row r="37" spans="1:5" ht="15.05" customHeight="1" x14ac:dyDescent="0.3">
      <c r="A37" s="247" t="s">
        <v>720</v>
      </c>
      <c r="B37" s="248">
        <v>10</v>
      </c>
      <c r="C37" s="249">
        <v>2</v>
      </c>
      <c r="E37" s="25" t="s">
        <v>95</v>
      </c>
    </row>
    <row r="38" spans="1:5" ht="15.05" customHeight="1" x14ac:dyDescent="0.3">
      <c r="A38" s="247" t="s">
        <v>720</v>
      </c>
      <c r="B38" s="248">
        <v>101</v>
      </c>
      <c r="C38" s="249">
        <v>3</v>
      </c>
      <c r="E38" s="25" t="s">
        <v>96</v>
      </c>
    </row>
    <row r="39" spans="1:5" ht="15.05" customHeight="1" x14ac:dyDescent="0.3">
      <c r="A39" s="247" t="s">
        <v>720</v>
      </c>
      <c r="B39" s="248">
        <v>103</v>
      </c>
      <c r="C39" s="249">
        <v>3</v>
      </c>
      <c r="E39" s="25" t="s">
        <v>97</v>
      </c>
    </row>
    <row r="40" spans="1:5" ht="15.05" customHeight="1" x14ac:dyDescent="0.3">
      <c r="A40" s="247" t="s">
        <v>720</v>
      </c>
      <c r="B40" s="248">
        <v>11</v>
      </c>
      <c r="C40" s="249">
        <v>2</v>
      </c>
      <c r="E40" s="25" t="s">
        <v>98</v>
      </c>
    </row>
    <row r="41" spans="1:5" ht="15.05" customHeight="1" x14ac:dyDescent="0.3">
      <c r="A41" s="247" t="s">
        <v>720</v>
      </c>
      <c r="B41" s="248">
        <v>12</v>
      </c>
      <c r="C41" s="249">
        <v>2</v>
      </c>
      <c r="E41" s="25" t="s">
        <v>99</v>
      </c>
    </row>
    <row r="42" spans="1:5" ht="15.05" customHeight="1" x14ac:dyDescent="0.3">
      <c r="A42" s="247" t="s">
        <v>720</v>
      </c>
      <c r="B42" s="248">
        <v>120</v>
      </c>
      <c r="C42" s="249">
        <v>3</v>
      </c>
      <c r="E42" s="25" t="s">
        <v>100</v>
      </c>
    </row>
    <row r="43" spans="1:5" ht="15.05" customHeight="1" x14ac:dyDescent="0.3">
      <c r="A43" s="247" t="s">
        <v>720</v>
      </c>
      <c r="B43" s="248">
        <v>124</v>
      </c>
      <c r="C43" s="249">
        <v>3</v>
      </c>
      <c r="E43" s="25" t="s">
        <v>101</v>
      </c>
    </row>
    <row r="44" spans="1:5" ht="15.05" customHeight="1" x14ac:dyDescent="0.3">
      <c r="A44" s="247" t="s">
        <v>720</v>
      </c>
      <c r="B44" s="248" t="s">
        <v>721</v>
      </c>
      <c r="C44" s="249">
        <v>3</v>
      </c>
      <c r="E44" s="25" t="s">
        <v>102</v>
      </c>
    </row>
    <row r="45" spans="1:5" ht="15.05" customHeight="1" x14ac:dyDescent="0.3">
      <c r="A45" s="247" t="s">
        <v>720</v>
      </c>
      <c r="B45" s="248">
        <v>126</v>
      </c>
      <c r="C45" s="249">
        <v>3</v>
      </c>
      <c r="E45" s="25" t="s">
        <v>103</v>
      </c>
    </row>
    <row r="46" spans="1:5" ht="15.05" customHeight="1" x14ac:dyDescent="0.3">
      <c r="A46" s="247" t="s">
        <v>720</v>
      </c>
      <c r="B46" s="248" t="s">
        <v>722</v>
      </c>
      <c r="C46" s="249">
        <v>3</v>
      </c>
      <c r="E46" s="25" t="s">
        <v>104</v>
      </c>
    </row>
    <row r="47" spans="1:5" ht="15.05" customHeight="1" x14ac:dyDescent="0.3">
      <c r="A47" s="247" t="s">
        <v>720</v>
      </c>
      <c r="B47" s="248" t="s">
        <v>723</v>
      </c>
      <c r="C47" s="249">
        <v>3</v>
      </c>
      <c r="E47" s="25" t="s">
        <v>105</v>
      </c>
    </row>
    <row r="48" spans="1:5" ht="15.05" customHeight="1" x14ac:dyDescent="0.3">
      <c r="A48" s="247" t="s">
        <v>720</v>
      </c>
      <c r="B48" s="248">
        <v>128</v>
      </c>
      <c r="C48" s="249">
        <v>3</v>
      </c>
      <c r="E48" s="25" t="s">
        <v>106</v>
      </c>
    </row>
    <row r="49" spans="1:5" ht="15.05" customHeight="1" x14ac:dyDescent="0.3">
      <c r="A49" s="247" t="s">
        <v>720</v>
      </c>
      <c r="B49" s="248" t="s">
        <v>724</v>
      </c>
      <c r="C49" s="249">
        <v>3</v>
      </c>
      <c r="E49" s="25" t="s">
        <v>107</v>
      </c>
    </row>
    <row r="50" spans="1:5" ht="15.05" customHeight="1" x14ac:dyDescent="0.3">
      <c r="A50" s="247" t="s">
        <v>720</v>
      </c>
      <c r="B50" s="248" t="s">
        <v>725</v>
      </c>
      <c r="C50" s="249">
        <v>3</v>
      </c>
      <c r="E50" s="25" t="s">
        <v>108</v>
      </c>
    </row>
    <row r="51" spans="1:5" ht="15.05" customHeight="1" x14ac:dyDescent="0.3">
      <c r="A51" s="247" t="s">
        <v>720</v>
      </c>
      <c r="B51" s="248">
        <v>130</v>
      </c>
      <c r="C51" s="249">
        <v>3</v>
      </c>
      <c r="E51" s="25" t="s">
        <v>109</v>
      </c>
    </row>
    <row r="52" spans="1:5" ht="15.05" customHeight="1" x14ac:dyDescent="0.3">
      <c r="A52" s="247" t="s">
        <v>720</v>
      </c>
      <c r="B52" s="248" t="s">
        <v>726</v>
      </c>
      <c r="C52" s="249">
        <v>3</v>
      </c>
      <c r="E52" s="25" t="s">
        <v>110</v>
      </c>
    </row>
    <row r="53" spans="1:5" ht="15.05" customHeight="1" x14ac:dyDescent="0.3">
      <c r="A53" s="247" t="s">
        <v>720</v>
      </c>
      <c r="B53" s="248">
        <v>16</v>
      </c>
      <c r="C53" s="249">
        <v>2</v>
      </c>
      <c r="E53" s="25" t="s">
        <v>111</v>
      </c>
    </row>
    <row r="54" spans="1:5" ht="15.05" customHeight="1" x14ac:dyDescent="0.3">
      <c r="A54" s="247" t="s">
        <v>720</v>
      </c>
      <c r="B54" s="248">
        <v>19</v>
      </c>
      <c r="C54" s="249">
        <v>2</v>
      </c>
      <c r="E54" s="25" t="s">
        <v>112</v>
      </c>
    </row>
    <row r="55" spans="1:5" ht="15.05" customHeight="1" x14ac:dyDescent="0.3">
      <c r="A55" s="247" t="s">
        <v>720</v>
      </c>
      <c r="B55" s="248">
        <v>20</v>
      </c>
      <c r="C55" s="249">
        <v>2</v>
      </c>
      <c r="E55" s="25" t="s">
        <v>113</v>
      </c>
    </row>
    <row r="56" spans="1:5" ht="15.05" customHeight="1" x14ac:dyDescent="0.3">
      <c r="A56" s="247" t="s">
        <v>720</v>
      </c>
      <c r="B56" s="248">
        <v>24</v>
      </c>
      <c r="C56" s="249">
        <v>2</v>
      </c>
      <c r="E56" s="25" t="s">
        <v>114</v>
      </c>
    </row>
    <row r="57" spans="1:5" ht="15.05" customHeight="1" x14ac:dyDescent="0.3">
      <c r="A57" s="247" t="s">
        <v>720</v>
      </c>
      <c r="B57" s="248">
        <v>26</v>
      </c>
      <c r="C57" s="249">
        <v>2</v>
      </c>
      <c r="E57" s="25" t="s">
        <v>115</v>
      </c>
    </row>
    <row r="58" spans="1:5" ht="15.05" customHeight="1" x14ac:dyDescent="0.3">
      <c r="A58" s="247" t="s">
        <v>720</v>
      </c>
      <c r="B58" s="248">
        <v>28</v>
      </c>
      <c r="C58" s="249">
        <v>2</v>
      </c>
      <c r="E58" s="25" t="s">
        <v>116</v>
      </c>
    </row>
    <row r="59" spans="1:5" ht="15.05" customHeight="1" x14ac:dyDescent="0.3">
      <c r="A59" s="247" t="s">
        <v>720</v>
      </c>
      <c r="B59" s="248">
        <v>30</v>
      </c>
      <c r="C59" s="249">
        <v>2</v>
      </c>
      <c r="E59" s="25" t="s">
        <v>117</v>
      </c>
    </row>
    <row r="60" spans="1:5" ht="15.05" customHeight="1" x14ac:dyDescent="0.3">
      <c r="A60" s="247" t="s">
        <v>720</v>
      </c>
      <c r="B60" s="248">
        <v>36</v>
      </c>
      <c r="C60" s="249">
        <v>2</v>
      </c>
      <c r="E60" s="25" t="s">
        <v>118</v>
      </c>
    </row>
    <row r="61" spans="1:5" ht="15.05" customHeight="1" x14ac:dyDescent="0.3">
      <c r="A61" s="247" t="s">
        <v>720</v>
      </c>
      <c r="B61" s="248" t="s">
        <v>727</v>
      </c>
      <c r="C61" s="249">
        <v>2</v>
      </c>
      <c r="E61" s="25" t="s">
        <v>119</v>
      </c>
    </row>
    <row r="62" spans="1:5" ht="15.05" customHeight="1" x14ac:dyDescent="0.3">
      <c r="A62" s="247" t="s">
        <v>720</v>
      </c>
      <c r="B62" s="248">
        <v>4</v>
      </c>
      <c r="C62" s="249">
        <v>2</v>
      </c>
      <c r="E62" s="25" t="s">
        <v>120</v>
      </c>
    </row>
    <row r="63" spans="1:5" ht="15.05" customHeight="1" x14ac:dyDescent="0.3">
      <c r="A63" s="247" t="s">
        <v>720</v>
      </c>
      <c r="B63" s="248">
        <v>5</v>
      </c>
      <c r="C63" s="249">
        <v>2</v>
      </c>
      <c r="E63" s="25" t="s">
        <v>121</v>
      </c>
    </row>
    <row r="64" spans="1:5" ht="15.05" customHeight="1" x14ac:dyDescent="0.3">
      <c r="A64" s="247" t="s">
        <v>720</v>
      </c>
      <c r="B64" s="248">
        <v>59</v>
      </c>
      <c r="C64" s="249">
        <v>3</v>
      </c>
      <c r="E64" s="25" t="s">
        <v>122</v>
      </c>
    </row>
    <row r="65" spans="1:5" ht="15.05" customHeight="1" x14ac:dyDescent="0.3">
      <c r="A65" s="247" t="s">
        <v>720</v>
      </c>
      <c r="B65" s="248">
        <v>7</v>
      </c>
      <c r="C65" s="249">
        <v>2</v>
      </c>
      <c r="E65" s="25" t="s">
        <v>123</v>
      </c>
    </row>
    <row r="66" spans="1:5" ht="15.05" customHeight="1" x14ac:dyDescent="0.3">
      <c r="A66" s="247" t="s">
        <v>720</v>
      </c>
      <c r="B66" s="248">
        <v>74</v>
      </c>
      <c r="C66" s="249">
        <v>3</v>
      </c>
      <c r="E66" s="25" t="s">
        <v>124</v>
      </c>
    </row>
    <row r="67" spans="1:5" ht="15.05" customHeight="1" x14ac:dyDescent="0.3">
      <c r="A67" s="247" t="s">
        <v>720</v>
      </c>
      <c r="B67" s="248">
        <v>76</v>
      </c>
      <c r="C67" s="249">
        <v>3</v>
      </c>
      <c r="E67" s="25" t="s">
        <v>125</v>
      </c>
    </row>
    <row r="68" spans="1:5" ht="15.05" customHeight="1" x14ac:dyDescent="0.3">
      <c r="A68" s="247" t="s">
        <v>720</v>
      </c>
      <c r="B68" s="248">
        <v>78</v>
      </c>
      <c r="C68" s="249">
        <v>3</v>
      </c>
      <c r="E68" s="25" t="s">
        <v>126</v>
      </c>
    </row>
    <row r="69" spans="1:5" ht="15.05" customHeight="1" x14ac:dyDescent="0.3">
      <c r="A69" s="247" t="s">
        <v>720</v>
      </c>
      <c r="B69" s="248">
        <v>80</v>
      </c>
      <c r="C69" s="249">
        <v>3</v>
      </c>
      <c r="E69" s="25" t="s">
        <v>127</v>
      </c>
    </row>
    <row r="70" spans="1:5" ht="15.05" customHeight="1" x14ac:dyDescent="0.3">
      <c r="A70" s="247" t="s">
        <v>720</v>
      </c>
      <c r="B70" s="248">
        <v>81</v>
      </c>
      <c r="C70" s="249">
        <v>3</v>
      </c>
      <c r="E70" s="25" t="s">
        <v>128</v>
      </c>
    </row>
    <row r="71" spans="1:5" ht="15.05" customHeight="1" x14ac:dyDescent="0.3">
      <c r="A71" s="247" t="s">
        <v>720</v>
      </c>
      <c r="B71" s="248">
        <v>84</v>
      </c>
      <c r="C71" s="249">
        <v>3</v>
      </c>
      <c r="E71" s="25" t="s">
        <v>129</v>
      </c>
    </row>
    <row r="72" spans="1:5" ht="15.05" customHeight="1" x14ac:dyDescent="0.3">
      <c r="A72" s="247" t="s">
        <v>720</v>
      </c>
      <c r="B72" s="248" t="s">
        <v>728</v>
      </c>
      <c r="C72" s="249">
        <v>3</v>
      </c>
      <c r="E72" s="25" t="s">
        <v>130</v>
      </c>
    </row>
    <row r="73" spans="1:5" ht="15.05" customHeight="1" x14ac:dyDescent="0.3">
      <c r="A73" s="247" t="s">
        <v>720</v>
      </c>
      <c r="B73" s="248" t="s">
        <v>729</v>
      </c>
      <c r="C73" s="249">
        <v>3</v>
      </c>
      <c r="E73" s="25" t="s">
        <v>131</v>
      </c>
    </row>
    <row r="74" spans="1:5" ht="15.05" customHeight="1" x14ac:dyDescent="0.3">
      <c r="A74" s="247" t="s">
        <v>720</v>
      </c>
      <c r="B74" s="248" t="s">
        <v>730</v>
      </c>
      <c r="C74" s="249">
        <v>3</v>
      </c>
      <c r="E74" s="25" t="s">
        <v>132</v>
      </c>
    </row>
    <row r="75" spans="1:5" ht="15.05" customHeight="1" x14ac:dyDescent="0.3">
      <c r="A75" s="247" t="s">
        <v>720</v>
      </c>
      <c r="B75" s="248" t="s">
        <v>731</v>
      </c>
      <c r="C75" s="249">
        <v>2</v>
      </c>
      <c r="E75" s="25" t="s">
        <v>133</v>
      </c>
    </row>
    <row r="76" spans="1:5" ht="15.05" customHeight="1" x14ac:dyDescent="0.3">
      <c r="A76" s="247" t="s">
        <v>720</v>
      </c>
      <c r="B76" s="248">
        <v>97</v>
      </c>
      <c r="C76" s="249">
        <v>3</v>
      </c>
      <c r="E76" s="25" t="s">
        <v>134</v>
      </c>
    </row>
    <row r="77" spans="1:5" ht="15.05" customHeight="1" x14ac:dyDescent="0.3">
      <c r="A77" s="247" t="s">
        <v>720</v>
      </c>
      <c r="B77" s="248">
        <v>99</v>
      </c>
      <c r="C77" s="249">
        <v>3</v>
      </c>
      <c r="E77" s="25" t="s">
        <v>135</v>
      </c>
    </row>
    <row r="78" spans="1:5" ht="15.05" customHeight="1" x14ac:dyDescent="0.3">
      <c r="A78" s="247" t="s">
        <v>732</v>
      </c>
      <c r="B78" s="248">
        <v>10</v>
      </c>
      <c r="C78" s="249">
        <v>1</v>
      </c>
      <c r="E78" s="25" t="s">
        <v>136</v>
      </c>
    </row>
    <row r="79" spans="1:5" ht="15.05" customHeight="1" x14ac:dyDescent="0.3">
      <c r="A79" s="247" t="s">
        <v>732</v>
      </c>
      <c r="B79" s="248">
        <v>22</v>
      </c>
      <c r="C79" s="249">
        <v>1</v>
      </c>
      <c r="E79" s="25" t="s">
        <v>137</v>
      </c>
    </row>
    <row r="80" spans="1:5" ht="15.05" customHeight="1" x14ac:dyDescent="0.3">
      <c r="A80" s="247" t="s">
        <v>732</v>
      </c>
      <c r="B80" s="248">
        <v>8</v>
      </c>
      <c r="C80" s="249">
        <v>1</v>
      </c>
      <c r="E80" s="25" t="s">
        <v>138</v>
      </c>
    </row>
    <row r="81" spans="1:5" ht="15.05" customHeight="1" x14ac:dyDescent="0.3">
      <c r="A81" s="247" t="s">
        <v>733</v>
      </c>
      <c r="B81" s="248">
        <v>11</v>
      </c>
      <c r="C81" s="249">
        <v>2</v>
      </c>
      <c r="E81" s="25" t="s">
        <v>139</v>
      </c>
    </row>
    <row r="82" spans="1:5" ht="15.05" customHeight="1" x14ac:dyDescent="0.3">
      <c r="A82" s="247" t="s">
        <v>733</v>
      </c>
      <c r="B82" s="248">
        <v>12</v>
      </c>
      <c r="C82" s="249">
        <v>2</v>
      </c>
      <c r="E82" s="25" t="s">
        <v>140</v>
      </c>
    </row>
    <row r="83" spans="1:5" ht="15.05" customHeight="1" x14ac:dyDescent="0.3">
      <c r="A83" s="247" t="s">
        <v>733</v>
      </c>
      <c r="B83" s="248">
        <v>14</v>
      </c>
      <c r="C83" s="249">
        <v>2</v>
      </c>
      <c r="E83" s="25" t="s">
        <v>141</v>
      </c>
    </row>
    <row r="84" spans="1:5" ht="15.05" customHeight="1" x14ac:dyDescent="0.3">
      <c r="A84" s="247" t="s">
        <v>733</v>
      </c>
      <c r="B84" s="248">
        <v>16</v>
      </c>
      <c r="C84" s="249">
        <v>2</v>
      </c>
      <c r="E84" s="25" t="s">
        <v>142</v>
      </c>
    </row>
    <row r="85" spans="1:5" ht="15.05" customHeight="1" x14ac:dyDescent="0.3">
      <c r="A85" s="247" t="s">
        <v>733</v>
      </c>
      <c r="B85" s="248">
        <v>17</v>
      </c>
      <c r="C85" s="249">
        <v>2</v>
      </c>
      <c r="E85" s="25" t="s">
        <v>143</v>
      </c>
    </row>
    <row r="86" spans="1:5" ht="15.05" customHeight="1" x14ac:dyDescent="0.3">
      <c r="A86" s="247" t="s">
        <v>733</v>
      </c>
      <c r="B86" s="248" t="s">
        <v>734</v>
      </c>
      <c r="C86" s="249">
        <v>2</v>
      </c>
      <c r="E86" s="25" t="s">
        <v>144</v>
      </c>
    </row>
    <row r="87" spans="1:5" ht="15.05" customHeight="1" x14ac:dyDescent="0.3">
      <c r="A87" s="247" t="s">
        <v>733</v>
      </c>
      <c r="B87" s="248">
        <v>18</v>
      </c>
      <c r="C87" s="249">
        <v>2</v>
      </c>
      <c r="E87" s="25" t="s">
        <v>145</v>
      </c>
    </row>
    <row r="88" spans="1:5" ht="15.05" customHeight="1" x14ac:dyDescent="0.3">
      <c r="A88" s="247" t="s">
        <v>733</v>
      </c>
      <c r="B88" s="248">
        <v>22</v>
      </c>
      <c r="C88" s="249">
        <v>2</v>
      </c>
      <c r="E88" s="25" t="s">
        <v>146</v>
      </c>
    </row>
    <row r="89" spans="1:5" ht="15.05" customHeight="1" x14ac:dyDescent="0.3">
      <c r="A89" s="247" t="s">
        <v>733</v>
      </c>
      <c r="B89" s="248" t="s">
        <v>735</v>
      </c>
      <c r="C89" s="249">
        <v>2</v>
      </c>
      <c r="E89" s="25" t="s">
        <v>147</v>
      </c>
    </row>
    <row r="90" spans="1:5" ht="15.05" customHeight="1" x14ac:dyDescent="0.3">
      <c r="A90" s="247" t="s">
        <v>733</v>
      </c>
      <c r="B90" s="248">
        <v>24</v>
      </c>
      <c r="C90" s="249">
        <v>2</v>
      </c>
      <c r="E90" s="25" t="s">
        <v>148</v>
      </c>
    </row>
    <row r="91" spans="1:5" ht="15.05" customHeight="1" x14ac:dyDescent="0.3">
      <c r="A91" s="247" t="s">
        <v>733</v>
      </c>
      <c r="B91" s="248">
        <v>26</v>
      </c>
      <c r="C91" s="249">
        <v>2</v>
      </c>
      <c r="E91" s="25" t="s">
        <v>149</v>
      </c>
    </row>
    <row r="92" spans="1:5" ht="15.05" customHeight="1" x14ac:dyDescent="0.3">
      <c r="A92" s="247" t="s">
        <v>733</v>
      </c>
      <c r="B92" s="248">
        <v>30</v>
      </c>
      <c r="C92" s="249">
        <v>2</v>
      </c>
      <c r="E92" s="25" t="s">
        <v>150</v>
      </c>
    </row>
    <row r="93" spans="1:5" ht="15.05" customHeight="1" x14ac:dyDescent="0.3">
      <c r="A93" s="247" t="s">
        <v>733</v>
      </c>
      <c r="B93" s="248">
        <v>31</v>
      </c>
      <c r="C93" s="249">
        <v>2</v>
      </c>
      <c r="E93" s="25" t="s">
        <v>151</v>
      </c>
    </row>
    <row r="94" spans="1:5" ht="15.05" customHeight="1" x14ac:dyDescent="0.3">
      <c r="A94" s="247" t="s">
        <v>733</v>
      </c>
      <c r="B94" s="248">
        <v>40</v>
      </c>
      <c r="C94" s="249">
        <v>2</v>
      </c>
      <c r="E94" s="25" t="s">
        <v>152</v>
      </c>
    </row>
    <row r="95" spans="1:5" ht="15.05" customHeight="1" x14ac:dyDescent="0.3">
      <c r="A95" s="247" t="s">
        <v>733</v>
      </c>
      <c r="B95" s="248" t="s">
        <v>736</v>
      </c>
      <c r="C95" s="249">
        <v>2</v>
      </c>
      <c r="E95" s="25" t="s">
        <v>153</v>
      </c>
    </row>
    <row r="96" spans="1:5" ht="15.05" customHeight="1" x14ac:dyDescent="0.3">
      <c r="A96" s="247" t="s">
        <v>733</v>
      </c>
      <c r="B96" s="248">
        <v>41</v>
      </c>
      <c r="C96" s="249">
        <v>2</v>
      </c>
      <c r="E96" s="25" t="s">
        <v>154</v>
      </c>
    </row>
    <row r="97" spans="1:5" ht="15.05" customHeight="1" x14ac:dyDescent="0.3">
      <c r="A97" s="247" t="s">
        <v>733</v>
      </c>
      <c r="B97" s="248">
        <v>42</v>
      </c>
      <c r="C97" s="249">
        <v>1</v>
      </c>
      <c r="E97" s="25" t="s">
        <v>155</v>
      </c>
    </row>
    <row r="98" spans="1:5" ht="15.05" customHeight="1" x14ac:dyDescent="0.3">
      <c r="A98" s="247" t="s">
        <v>733</v>
      </c>
      <c r="B98" s="248">
        <v>48</v>
      </c>
      <c r="C98" s="249">
        <v>1</v>
      </c>
      <c r="E98" s="25" t="s">
        <v>156</v>
      </c>
    </row>
    <row r="99" spans="1:5" ht="15.05" customHeight="1" x14ac:dyDescent="0.3">
      <c r="A99" s="247" t="s">
        <v>733</v>
      </c>
      <c r="B99" s="248">
        <v>50</v>
      </c>
      <c r="C99" s="249">
        <v>1</v>
      </c>
      <c r="E99" s="25" t="s">
        <v>157</v>
      </c>
    </row>
    <row r="100" spans="1:5" ht="15.05" customHeight="1" x14ac:dyDescent="0.3">
      <c r="A100" s="247" t="s">
        <v>733</v>
      </c>
      <c r="B100" s="248">
        <v>62</v>
      </c>
      <c r="C100" s="249">
        <v>1</v>
      </c>
      <c r="E100" s="25" t="s">
        <v>158</v>
      </c>
    </row>
    <row r="101" spans="1:5" ht="15.05" customHeight="1" x14ac:dyDescent="0.3">
      <c r="A101" s="247" t="s">
        <v>733</v>
      </c>
      <c r="B101" s="248" t="s">
        <v>737</v>
      </c>
      <c r="C101" s="249">
        <v>1</v>
      </c>
      <c r="E101" s="25" t="s">
        <v>159</v>
      </c>
    </row>
    <row r="102" spans="1:5" ht="15.05" customHeight="1" x14ac:dyDescent="0.3">
      <c r="A102" s="247" t="s">
        <v>733</v>
      </c>
      <c r="B102" s="248">
        <v>63</v>
      </c>
      <c r="C102" s="249">
        <v>1</v>
      </c>
      <c r="E102" s="25" t="s">
        <v>160</v>
      </c>
    </row>
    <row r="103" spans="1:5" ht="15.05" customHeight="1" x14ac:dyDescent="0.3">
      <c r="A103" s="247" t="s">
        <v>733</v>
      </c>
      <c r="B103" s="248">
        <v>67</v>
      </c>
      <c r="C103" s="249">
        <v>1</v>
      </c>
      <c r="E103" s="25" t="s">
        <v>161</v>
      </c>
    </row>
    <row r="104" spans="1:5" ht="15.05" customHeight="1" x14ac:dyDescent="0.3">
      <c r="A104" s="247" t="s">
        <v>733</v>
      </c>
      <c r="B104" s="248">
        <v>69</v>
      </c>
      <c r="C104" s="249">
        <v>1</v>
      </c>
      <c r="E104" s="25" t="s">
        <v>162</v>
      </c>
    </row>
    <row r="105" spans="1:5" ht="15.05" customHeight="1" x14ac:dyDescent="0.3">
      <c r="A105" s="247" t="s">
        <v>733</v>
      </c>
      <c r="B105" s="248" t="s">
        <v>738</v>
      </c>
      <c r="C105" s="249">
        <v>1</v>
      </c>
      <c r="E105" s="25" t="s">
        <v>163</v>
      </c>
    </row>
    <row r="106" spans="1:5" ht="15.05" customHeight="1" x14ac:dyDescent="0.3">
      <c r="A106" s="247" t="s">
        <v>733</v>
      </c>
      <c r="B106" s="248">
        <v>76</v>
      </c>
      <c r="C106" s="249">
        <v>1</v>
      </c>
      <c r="E106" s="25" t="s">
        <v>164</v>
      </c>
    </row>
    <row r="107" spans="1:5" ht="15.05" customHeight="1" x14ac:dyDescent="0.3">
      <c r="A107" s="247" t="s">
        <v>733</v>
      </c>
      <c r="B107" s="248">
        <v>77</v>
      </c>
      <c r="C107" s="249">
        <v>1</v>
      </c>
      <c r="E107" s="25" t="s">
        <v>165</v>
      </c>
    </row>
    <row r="108" spans="1:5" ht="15.05" customHeight="1" x14ac:dyDescent="0.3">
      <c r="A108" s="247" t="s">
        <v>733</v>
      </c>
      <c r="B108" s="248" t="s">
        <v>739</v>
      </c>
      <c r="C108" s="249">
        <v>1</v>
      </c>
      <c r="E108" s="25" t="s">
        <v>166</v>
      </c>
    </row>
    <row r="109" spans="1:5" ht="15.05" customHeight="1" x14ac:dyDescent="0.3">
      <c r="A109" s="247" t="s">
        <v>733</v>
      </c>
      <c r="B109" s="248" t="s">
        <v>740</v>
      </c>
      <c r="C109" s="249">
        <v>1</v>
      </c>
      <c r="E109" s="25" t="s">
        <v>167</v>
      </c>
    </row>
    <row r="110" spans="1:5" ht="15.05" customHeight="1" x14ac:dyDescent="0.3">
      <c r="A110" s="247" t="s">
        <v>733</v>
      </c>
      <c r="B110" s="248">
        <v>78</v>
      </c>
      <c r="C110" s="249">
        <v>1</v>
      </c>
      <c r="E110" s="25" t="s">
        <v>168</v>
      </c>
    </row>
    <row r="111" spans="1:5" ht="15.05" customHeight="1" x14ac:dyDescent="0.3">
      <c r="A111" s="247" t="s">
        <v>733</v>
      </c>
      <c r="B111" s="248">
        <v>80</v>
      </c>
      <c r="C111" s="249">
        <v>1</v>
      </c>
      <c r="E111" s="25" t="s">
        <v>169</v>
      </c>
    </row>
    <row r="112" spans="1:5" ht="15.05" customHeight="1" x14ac:dyDescent="0.3">
      <c r="A112" s="247" t="s">
        <v>733</v>
      </c>
      <c r="B112" s="248">
        <v>84</v>
      </c>
      <c r="C112" s="249">
        <v>1</v>
      </c>
      <c r="E112" s="25" t="s">
        <v>170</v>
      </c>
    </row>
    <row r="113" spans="1:5" ht="15.05" customHeight="1" x14ac:dyDescent="0.3">
      <c r="A113" s="247" t="s">
        <v>733</v>
      </c>
      <c r="B113" s="248">
        <v>88</v>
      </c>
      <c r="C113" s="249">
        <v>1</v>
      </c>
      <c r="E113" s="25" t="s">
        <v>171</v>
      </c>
    </row>
    <row r="114" spans="1:5" ht="15.05" customHeight="1" x14ac:dyDescent="0.3">
      <c r="A114" s="247" t="s">
        <v>733</v>
      </c>
      <c r="B114" s="248">
        <v>90</v>
      </c>
      <c r="C114" s="249">
        <v>1</v>
      </c>
      <c r="E114" s="25" t="s">
        <v>172</v>
      </c>
    </row>
    <row r="115" spans="1:5" ht="15.05" customHeight="1" x14ac:dyDescent="0.3">
      <c r="A115" s="247" t="s">
        <v>733</v>
      </c>
      <c r="B115" s="248">
        <v>95</v>
      </c>
      <c r="C115" s="249">
        <v>1</v>
      </c>
      <c r="E115" s="25" t="s">
        <v>173</v>
      </c>
    </row>
    <row r="116" spans="1:5" ht="15.05" customHeight="1" x14ac:dyDescent="0.3">
      <c r="A116" s="247" t="s">
        <v>741</v>
      </c>
      <c r="B116" s="248">
        <v>12</v>
      </c>
      <c r="C116" s="249">
        <v>3</v>
      </c>
      <c r="E116" s="25" t="s">
        <v>174</v>
      </c>
    </row>
    <row r="117" spans="1:5" ht="15.05" customHeight="1" x14ac:dyDescent="0.3">
      <c r="A117" s="247" t="s">
        <v>741</v>
      </c>
      <c r="B117" s="248">
        <v>15</v>
      </c>
      <c r="C117" s="249">
        <v>3</v>
      </c>
      <c r="E117" s="25" t="s">
        <v>175</v>
      </c>
    </row>
    <row r="118" spans="1:5" ht="15.05" customHeight="1" x14ac:dyDescent="0.3">
      <c r="A118" s="247" t="s">
        <v>741</v>
      </c>
      <c r="B118" s="248">
        <v>4</v>
      </c>
      <c r="C118" s="249">
        <v>3</v>
      </c>
      <c r="E118" s="25" t="s">
        <v>176</v>
      </c>
    </row>
    <row r="119" spans="1:5" ht="15.05" customHeight="1" x14ac:dyDescent="0.3">
      <c r="A119" s="247" t="s">
        <v>741</v>
      </c>
      <c r="B119" s="248">
        <v>6</v>
      </c>
      <c r="C119" s="249">
        <v>3</v>
      </c>
      <c r="E119" s="25" t="s">
        <v>177</v>
      </c>
    </row>
    <row r="120" spans="1:5" ht="15.05" customHeight="1" x14ac:dyDescent="0.3">
      <c r="A120" s="247" t="s">
        <v>741</v>
      </c>
      <c r="B120" s="248">
        <v>7</v>
      </c>
      <c r="C120" s="249">
        <v>3</v>
      </c>
      <c r="E120" s="25" t="s">
        <v>178</v>
      </c>
    </row>
    <row r="121" spans="1:5" ht="15.05" customHeight="1" x14ac:dyDescent="0.3">
      <c r="A121" s="247" t="s">
        <v>741</v>
      </c>
      <c r="B121" s="248">
        <v>9</v>
      </c>
      <c r="C121" s="249">
        <v>3</v>
      </c>
      <c r="E121" s="25" t="s">
        <v>179</v>
      </c>
    </row>
    <row r="122" spans="1:5" ht="15.05" customHeight="1" x14ac:dyDescent="0.3">
      <c r="A122" s="247" t="s">
        <v>742</v>
      </c>
      <c r="B122" s="248">
        <v>10</v>
      </c>
      <c r="C122" s="249">
        <v>1</v>
      </c>
      <c r="E122" s="25" t="s">
        <v>180</v>
      </c>
    </row>
    <row r="123" spans="1:5" ht="15.05" customHeight="1" x14ac:dyDescent="0.3">
      <c r="A123" s="247" t="s">
        <v>742</v>
      </c>
      <c r="B123" s="248">
        <v>11</v>
      </c>
      <c r="C123" s="249">
        <v>1</v>
      </c>
      <c r="E123" s="25" t="s">
        <v>181</v>
      </c>
    </row>
    <row r="124" spans="1:5" ht="15.05" customHeight="1" x14ac:dyDescent="0.3">
      <c r="A124" s="247" t="s">
        <v>742</v>
      </c>
      <c r="B124" s="248">
        <v>15</v>
      </c>
      <c r="C124" s="249">
        <v>1</v>
      </c>
      <c r="E124" s="25" t="s">
        <v>182</v>
      </c>
    </row>
    <row r="125" spans="1:5" ht="15.05" customHeight="1" x14ac:dyDescent="0.3">
      <c r="A125" s="247" t="s">
        <v>742</v>
      </c>
      <c r="B125" s="248">
        <v>17</v>
      </c>
      <c r="C125" s="249">
        <v>1</v>
      </c>
      <c r="E125" s="25" t="s">
        <v>183</v>
      </c>
    </row>
    <row r="126" spans="1:5" ht="15.05" customHeight="1" x14ac:dyDescent="0.3">
      <c r="A126" s="247" t="s">
        <v>742</v>
      </c>
      <c r="B126" s="248" t="s">
        <v>734</v>
      </c>
      <c r="C126" s="249">
        <v>1</v>
      </c>
      <c r="E126" s="25" t="s">
        <v>184</v>
      </c>
    </row>
    <row r="127" spans="1:5" ht="15.05" customHeight="1" x14ac:dyDescent="0.3">
      <c r="A127" s="247" t="s">
        <v>742</v>
      </c>
      <c r="B127" s="248">
        <v>18</v>
      </c>
      <c r="C127" s="249">
        <v>1</v>
      </c>
      <c r="E127" s="25" t="s">
        <v>185</v>
      </c>
    </row>
    <row r="128" spans="1:5" ht="15.05" customHeight="1" x14ac:dyDescent="0.3">
      <c r="A128" s="247" t="s">
        <v>742</v>
      </c>
      <c r="B128" s="248" t="s">
        <v>743</v>
      </c>
      <c r="C128" s="249">
        <v>1</v>
      </c>
      <c r="E128" s="25" t="s">
        <v>186</v>
      </c>
    </row>
    <row r="129" spans="1:5" ht="15.05" customHeight="1" x14ac:dyDescent="0.3">
      <c r="A129" s="247" t="s">
        <v>742</v>
      </c>
      <c r="B129" s="248">
        <v>3</v>
      </c>
      <c r="C129" s="249">
        <v>1</v>
      </c>
      <c r="E129" s="25" t="s">
        <v>187</v>
      </c>
    </row>
    <row r="130" spans="1:5" ht="15.05" customHeight="1" x14ac:dyDescent="0.3">
      <c r="A130" s="247" t="s">
        <v>742</v>
      </c>
      <c r="B130" s="248" t="s">
        <v>744</v>
      </c>
      <c r="C130" s="249">
        <v>1</v>
      </c>
      <c r="E130" s="25" t="s">
        <v>188</v>
      </c>
    </row>
    <row r="131" spans="1:5" ht="15.05" customHeight="1" x14ac:dyDescent="0.3">
      <c r="A131" s="247" t="s">
        <v>742</v>
      </c>
      <c r="B131" s="248">
        <v>4</v>
      </c>
      <c r="C131" s="249">
        <v>1</v>
      </c>
      <c r="E131" s="25" t="s">
        <v>189</v>
      </c>
    </row>
    <row r="132" spans="1:5" ht="15.05" customHeight="1" x14ac:dyDescent="0.3">
      <c r="A132" s="247" t="s">
        <v>742</v>
      </c>
      <c r="B132" s="248" t="s">
        <v>717</v>
      </c>
      <c r="C132" s="249">
        <v>1</v>
      </c>
      <c r="E132" s="25" t="s">
        <v>190</v>
      </c>
    </row>
    <row r="133" spans="1:5" ht="15.05" customHeight="1" x14ac:dyDescent="0.3">
      <c r="A133" s="247" t="s">
        <v>742</v>
      </c>
      <c r="B133" s="248" t="s">
        <v>745</v>
      </c>
      <c r="C133" s="249">
        <v>1</v>
      </c>
      <c r="E133" s="25" t="s">
        <v>191</v>
      </c>
    </row>
    <row r="134" spans="1:5" ht="15.05" customHeight="1" x14ac:dyDescent="0.3">
      <c r="A134" s="247" t="s">
        <v>742</v>
      </c>
      <c r="B134" s="248" t="s">
        <v>746</v>
      </c>
      <c r="C134" s="249">
        <v>1</v>
      </c>
      <c r="E134" s="25" t="s">
        <v>192</v>
      </c>
    </row>
    <row r="135" spans="1:5" ht="15.05" customHeight="1" x14ac:dyDescent="0.3">
      <c r="A135" s="247" t="s">
        <v>742</v>
      </c>
      <c r="B135" s="248">
        <v>6</v>
      </c>
      <c r="C135" s="249">
        <v>1</v>
      </c>
      <c r="E135" s="25" t="s">
        <v>193</v>
      </c>
    </row>
    <row r="136" spans="1:5" ht="15.05" customHeight="1" x14ac:dyDescent="0.3">
      <c r="A136" s="247" t="s">
        <v>747</v>
      </c>
      <c r="B136" s="248">
        <v>68</v>
      </c>
      <c r="C136" s="249">
        <v>3</v>
      </c>
      <c r="E136" s="25" t="s">
        <v>194</v>
      </c>
    </row>
    <row r="137" spans="1:5" ht="15.05" customHeight="1" x14ac:dyDescent="0.3">
      <c r="A137" s="247" t="s">
        <v>747</v>
      </c>
      <c r="B137" s="248">
        <v>70</v>
      </c>
      <c r="C137" s="249">
        <v>3</v>
      </c>
      <c r="E137" s="25" t="s">
        <v>195</v>
      </c>
    </row>
    <row r="138" spans="1:5" ht="15.05" customHeight="1" x14ac:dyDescent="0.3">
      <c r="A138" s="247" t="s">
        <v>747</v>
      </c>
      <c r="B138" s="248">
        <v>72</v>
      </c>
      <c r="C138" s="249">
        <v>3</v>
      </c>
      <c r="E138" s="25" t="s">
        <v>196</v>
      </c>
    </row>
    <row r="139" spans="1:5" ht="15.05" customHeight="1" x14ac:dyDescent="0.3">
      <c r="A139" s="247" t="s">
        <v>747</v>
      </c>
      <c r="B139" s="248">
        <v>81</v>
      </c>
      <c r="C139" s="249">
        <v>3</v>
      </c>
      <c r="E139" s="25" t="s">
        <v>197</v>
      </c>
    </row>
    <row r="140" spans="1:5" ht="15.05" customHeight="1" x14ac:dyDescent="0.3">
      <c r="A140" s="247" t="s">
        <v>747</v>
      </c>
      <c r="B140" s="248">
        <v>83</v>
      </c>
      <c r="C140" s="249">
        <v>3</v>
      </c>
      <c r="E140" s="25" t="s">
        <v>198</v>
      </c>
    </row>
    <row r="141" spans="1:5" ht="15.05" customHeight="1" x14ac:dyDescent="0.3">
      <c r="A141" s="247" t="s">
        <v>747</v>
      </c>
      <c r="B141" s="248">
        <v>85</v>
      </c>
      <c r="C141" s="249">
        <v>3</v>
      </c>
      <c r="E141" s="25" t="s">
        <v>199</v>
      </c>
    </row>
    <row r="142" spans="1:5" ht="15.05" customHeight="1" x14ac:dyDescent="0.3">
      <c r="A142" s="247" t="s">
        <v>747</v>
      </c>
      <c r="B142" s="248">
        <v>87</v>
      </c>
      <c r="C142" s="249">
        <v>3</v>
      </c>
      <c r="E142" s="25" t="s">
        <v>200</v>
      </c>
    </row>
    <row r="143" spans="1:5" ht="15.05" customHeight="1" x14ac:dyDescent="0.3">
      <c r="A143" s="247" t="s">
        <v>747</v>
      </c>
      <c r="B143" s="248">
        <v>97</v>
      </c>
      <c r="C143" s="249">
        <v>3</v>
      </c>
      <c r="E143" s="25" t="s">
        <v>201</v>
      </c>
    </row>
    <row r="144" spans="1:5" ht="15.05" customHeight="1" x14ac:dyDescent="0.3">
      <c r="A144" s="247" t="s">
        <v>748</v>
      </c>
      <c r="B144" s="248">
        <v>13</v>
      </c>
      <c r="C144" s="249">
        <v>1</v>
      </c>
      <c r="E144" s="25" t="s">
        <v>202</v>
      </c>
    </row>
    <row r="145" spans="1:5" ht="15.05" customHeight="1" x14ac:dyDescent="0.3">
      <c r="A145" s="247" t="s">
        <v>748</v>
      </c>
      <c r="B145" s="248">
        <v>14</v>
      </c>
      <c r="C145" s="249">
        <v>1</v>
      </c>
      <c r="E145" s="25" t="s">
        <v>203</v>
      </c>
    </row>
    <row r="146" spans="1:5" ht="15.05" customHeight="1" x14ac:dyDescent="0.3">
      <c r="A146" s="247" t="s">
        <v>748</v>
      </c>
      <c r="B146" s="248">
        <v>19</v>
      </c>
      <c r="C146" s="249">
        <v>1</v>
      </c>
      <c r="E146" s="25" t="s">
        <v>204</v>
      </c>
    </row>
    <row r="147" spans="1:5" ht="15.05" customHeight="1" x14ac:dyDescent="0.3">
      <c r="A147" s="247" t="s">
        <v>748</v>
      </c>
      <c r="B147" s="248">
        <v>2</v>
      </c>
      <c r="C147" s="249">
        <v>1</v>
      </c>
      <c r="E147" s="25" t="s">
        <v>205</v>
      </c>
    </row>
    <row r="148" spans="1:5" ht="15.05" customHeight="1" x14ac:dyDescent="0.3">
      <c r="A148" s="247" t="s">
        <v>748</v>
      </c>
      <c r="B148" s="248">
        <v>21</v>
      </c>
      <c r="C148" s="249">
        <v>1</v>
      </c>
      <c r="E148" s="25" t="s">
        <v>206</v>
      </c>
    </row>
    <row r="149" spans="1:5" ht="15.05" customHeight="1" x14ac:dyDescent="0.3">
      <c r="A149" s="247" t="s">
        <v>748</v>
      </c>
      <c r="B149" s="248">
        <v>25</v>
      </c>
      <c r="C149" s="249">
        <v>1</v>
      </c>
      <c r="E149" s="25" t="s">
        <v>207</v>
      </c>
    </row>
    <row r="150" spans="1:5" ht="15.05" customHeight="1" x14ac:dyDescent="0.3">
      <c r="A150" s="247" t="s">
        <v>748</v>
      </c>
      <c r="B150" s="248">
        <v>32</v>
      </c>
      <c r="C150" s="249">
        <v>1</v>
      </c>
      <c r="E150" s="25" t="s">
        <v>208</v>
      </c>
    </row>
    <row r="151" spans="1:5" ht="15.05" customHeight="1" x14ac:dyDescent="0.3">
      <c r="A151" s="247" t="s">
        <v>748</v>
      </c>
      <c r="B151" s="248">
        <v>5</v>
      </c>
      <c r="C151" s="249">
        <v>1</v>
      </c>
      <c r="E151" s="25" t="s">
        <v>209</v>
      </c>
    </row>
    <row r="152" spans="1:5" ht="15.05" customHeight="1" x14ac:dyDescent="0.3">
      <c r="A152" s="247" t="s">
        <v>748</v>
      </c>
      <c r="B152" s="248">
        <v>56</v>
      </c>
      <c r="C152" s="249">
        <v>3</v>
      </c>
      <c r="E152" s="25" t="s">
        <v>210</v>
      </c>
    </row>
    <row r="153" spans="1:5" ht="15.05" customHeight="1" x14ac:dyDescent="0.3">
      <c r="A153" s="247" t="s">
        <v>748</v>
      </c>
      <c r="B153" s="248">
        <v>6</v>
      </c>
      <c r="C153" s="249">
        <v>1</v>
      </c>
      <c r="E153" s="25" t="s">
        <v>211</v>
      </c>
    </row>
    <row r="154" spans="1:5" ht="15.05" customHeight="1" x14ac:dyDescent="0.3">
      <c r="A154" s="247" t="s">
        <v>749</v>
      </c>
      <c r="B154" s="248" t="s">
        <v>750</v>
      </c>
      <c r="C154" s="249">
        <v>3</v>
      </c>
      <c r="E154" s="25" t="s">
        <v>212</v>
      </c>
    </row>
    <row r="155" spans="1:5" ht="15.05" customHeight="1" x14ac:dyDescent="0.3">
      <c r="A155" s="247" t="s">
        <v>751</v>
      </c>
      <c r="B155" s="248" t="s">
        <v>744</v>
      </c>
      <c r="C155" s="249">
        <v>1</v>
      </c>
      <c r="E155" s="25" t="s">
        <v>213</v>
      </c>
    </row>
    <row r="156" spans="1:5" ht="15.05" customHeight="1" x14ac:dyDescent="0.3">
      <c r="A156" s="247" t="s">
        <v>752</v>
      </c>
      <c r="B156" s="248">
        <v>13</v>
      </c>
      <c r="C156" s="249">
        <v>1</v>
      </c>
      <c r="E156" s="25" t="s">
        <v>214</v>
      </c>
    </row>
    <row r="157" spans="1:5" ht="15.05" customHeight="1" x14ac:dyDescent="0.3">
      <c r="A157" s="247" t="s">
        <v>752</v>
      </c>
      <c r="B157" s="248">
        <v>15</v>
      </c>
      <c r="C157" s="249">
        <v>1</v>
      </c>
      <c r="E157" s="25" t="s">
        <v>215</v>
      </c>
    </row>
    <row r="158" spans="1:5" ht="15.05" customHeight="1" x14ac:dyDescent="0.3">
      <c r="A158" s="247" t="s">
        <v>752</v>
      </c>
      <c r="B158" s="248">
        <v>3</v>
      </c>
      <c r="C158" s="249">
        <v>1</v>
      </c>
      <c r="E158" s="25" t="s">
        <v>216</v>
      </c>
    </row>
    <row r="159" spans="1:5" ht="15.05" customHeight="1" x14ac:dyDescent="0.3">
      <c r="A159" s="247" t="s">
        <v>752</v>
      </c>
      <c r="B159" s="248">
        <v>34</v>
      </c>
      <c r="C159" s="249">
        <v>1</v>
      </c>
      <c r="E159" s="25" t="s">
        <v>217</v>
      </c>
    </row>
    <row r="160" spans="1:5" ht="15.05" customHeight="1" x14ac:dyDescent="0.3">
      <c r="A160" s="247" t="s">
        <v>752</v>
      </c>
      <c r="B160" s="248">
        <v>4</v>
      </c>
      <c r="C160" s="249">
        <v>1</v>
      </c>
      <c r="E160" s="25" t="s">
        <v>218</v>
      </c>
    </row>
    <row r="161" spans="1:5" ht="15.05" customHeight="1" x14ac:dyDescent="0.3">
      <c r="A161" s="247" t="s">
        <v>753</v>
      </c>
      <c r="B161" s="248">
        <v>58</v>
      </c>
      <c r="C161" s="249">
        <v>2</v>
      </c>
      <c r="E161" s="25" t="s">
        <v>219</v>
      </c>
    </row>
    <row r="162" spans="1:5" ht="15.05" customHeight="1" x14ac:dyDescent="0.3">
      <c r="A162" s="247" t="s">
        <v>753</v>
      </c>
      <c r="B162" s="248">
        <v>60</v>
      </c>
      <c r="C162" s="249">
        <v>2</v>
      </c>
      <c r="E162" s="25" t="s">
        <v>220</v>
      </c>
    </row>
    <row r="163" spans="1:5" ht="15.05" customHeight="1" x14ac:dyDescent="0.3">
      <c r="A163" s="247" t="s">
        <v>753</v>
      </c>
      <c r="B163" s="248">
        <v>62</v>
      </c>
      <c r="C163" s="249">
        <v>2</v>
      </c>
      <c r="E163" s="25" t="s">
        <v>221</v>
      </c>
    </row>
    <row r="164" spans="1:5" ht="15.05" customHeight="1" x14ac:dyDescent="0.3">
      <c r="A164" s="247" t="s">
        <v>753</v>
      </c>
      <c r="B164" s="248">
        <v>63</v>
      </c>
      <c r="C164" s="249">
        <v>2</v>
      </c>
      <c r="E164" s="25" t="s">
        <v>222</v>
      </c>
    </row>
    <row r="165" spans="1:5" ht="15.05" customHeight="1" x14ac:dyDescent="0.3">
      <c r="A165" s="247" t="s">
        <v>753</v>
      </c>
      <c r="B165" s="248">
        <v>64</v>
      </c>
      <c r="C165" s="249">
        <v>2</v>
      </c>
      <c r="E165" s="25" t="s">
        <v>223</v>
      </c>
    </row>
    <row r="166" spans="1:5" ht="15.05" customHeight="1" x14ac:dyDescent="0.3">
      <c r="A166" s="247" t="s">
        <v>753</v>
      </c>
      <c r="B166" s="248">
        <v>66</v>
      </c>
      <c r="C166" s="249">
        <v>2</v>
      </c>
      <c r="E166" s="25" t="s">
        <v>224</v>
      </c>
    </row>
    <row r="167" spans="1:5" ht="15.05" customHeight="1" x14ac:dyDescent="0.3">
      <c r="A167" s="247" t="s">
        <v>753</v>
      </c>
      <c r="B167" s="248">
        <v>67</v>
      </c>
      <c r="C167" s="249">
        <v>2</v>
      </c>
      <c r="E167" s="25" t="s">
        <v>225</v>
      </c>
    </row>
    <row r="168" spans="1:5" ht="15.05" customHeight="1" x14ac:dyDescent="0.3">
      <c r="A168" s="247" t="s">
        <v>753</v>
      </c>
      <c r="B168" s="248">
        <v>68</v>
      </c>
      <c r="C168" s="249">
        <v>2</v>
      </c>
      <c r="E168" s="25" t="s">
        <v>226</v>
      </c>
    </row>
    <row r="169" spans="1:5" ht="15.05" customHeight="1" x14ac:dyDescent="0.3">
      <c r="A169" s="247" t="s">
        <v>753</v>
      </c>
      <c r="B169" s="248">
        <v>69</v>
      </c>
      <c r="C169" s="249">
        <v>2</v>
      </c>
      <c r="E169" s="25" t="s">
        <v>227</v>
      </c>
    </row>
    <row r="170" spans="1:5" ht="15.05" customHeight="1" x14ac:dyDescent="0.3">
      <c r="A170" s="247" t="s">
        <v>753</v>
      </c>
      <c r="B170" s="248" t="s">
        <v>738</v>
      </c>
      <c r="C170" s="249">
        <v>2</v>
      </c>
      <c r="E170" s="25" t="s">
        <v>228</v>
      </c>
    </row>
    <row r="171" spans="1:5" ht="15.05" customHeight="1" x14ac:dyDescent="0.3">
      <c r="A171" s="247" t="s">
        <v>753</v>
      </c>
      <c r="B171" s="248">
        <v>72</v>
      </c>
      <c r="C171" s="249">
        <v>2</v>
      </c>
      <c r="E171" s="25" t="s">
        <v>229</v>
      </c>
    </row>
    <row r="172" spans="1:5" ht="15.05" customHeight="1" x14ac:dyDescent="0.3">
      <c r="A172" s="247" t="s">
        <v>753</v>
      </c>
      <c r="B172" s="248">
        <v>74</v>
      </c>
      <c r="C172" s="249">
        <v>2</v>
      </c>
      <c r="E172" s="25" t="s">
        <v>230</v>
      </c>
    </row>
    <row r="173" spans="1:5" ht="15.05" customHeight="1" x14ac:dyDescent="0.3">
      <c r="A173" s="247" t="s">
        <v>753</v>
      </c>
      <c r="B173" s="248">
        <v>75</v>
      </c>
      <c r="C173" s="249">
        <v>2</v>
      </c>
      <c r="E173" s="25" t="s">
        <v>231</v>
      </c>
    </row>
    <row r="174" spans="1:5" ht="15.05" customHeight="1" x14ac:dyDescent="0.3">
      <c r="A174" s="247" t="s">
        <v>753</v>
      </c>
      <c r="B174" s="248">
        <v>76</v>
      </c>
      <c r="C174" s="249">
        <v>2</v>
      </c>
      <c r="E174" s="25" t="s">
        <v>232</v>
      </c>
    </row>
    <row r="175" spans="1:5" ht="15.05" customHeight="1" x14ac:dyDescent="0.3">
      <c r="A175" s="247" t="s">
        <v>753</v>
      </c>
      <c r="B175" s="248">
        <v>78</v>
      </c>
      <c r="C175" s="249">
        <v>2</v>
      </c>
      <c r="E175" s="25" t="s">
        <v>233</v>
      </c>
    </row>
    <row r="176" spans="1:5" ht="15.05" customHeight="1" x14ac:dyDescent="0.3">
      <c r="A176" s="247" t="s">
        <v>753</v>
      </c>
      <c r="B176" s="248">
        <v>79</v>
      </c>
      <c r="C176" s="249">
        <v>2</v>
      </c>
      <c r="E176" s="25" t="s">
        <v>234</v>
      </c>
    </row>
    <row r="177" spans="1:5" ht="15.05" customHeight="1" x14ac:dyDescent="0.3">
      <c r="A177" s="247" t="s">
        <v>753</v>
      </c>
      <c r="B177" s="248">
        <v>81</v>
      </c>
      <c r="C177" s="249">
        <v>2</v>
      </c>
      <c r="E177" s="25" t="s">
        <v>235</v>
      </c>
    </row>
    <row r="178" spans="1:5" ht="15.05" customHeight="1" x14ac:dyDescent="0.3">
      <c r="A178" s="247" t="s">
        <v>753</v>
      </c>
      <c r="B178" s="248">
        <v>83</v>
      </c>
      <c r="C178" s="249">
        <v>2</v>
      </c>
      <c r="E178" s="25" t="s">
        <v>236</v>
      </c>
    </row>
    <row r="179" spans="1:5" ht="15.05" customHeight="1" x14ac:dyDescent="0.3">
      <c r="A179" s="247" t="s">
        <v>753</v>
      </c>
      <c r="B179" s="248">
        <v>84</v>
      </c>
      <c r="C179" s="249">
        <v>2</v>
      </c>
      <c r="E179" s="25" t="s">
        <v>237</v>
      </c>
    </row>
    <row r="180" spans="1:5" ht="15.05" customHeight="1" x14ac:dyDescent="0.3">
      <c r="A180" s="247" t="s">
        <v>753</v>
      </c>
      <c r="B180" s="248">
        <v>92</v>
      </c>
      <c r="C180" s="249">
        <v>2</v>
      </c>
      <c r="E180" s="25" t="s">
        <v>238</v>
      </c>
    </row>
    <row r="181" spans="1:5" ht="15.05" customHeight="1" x14ac:dyDescent="0.3">
      <c r="A181" s="247" t="s">
        <v>753</v>
      </c>
      <c r="B181" s="248" t="s">
        <v>754</v>
      </c>
      <c r="C181" s="249">
        <v>2</v>
      </c>
      <c r="E181" s="25" t="s">
        <v>239</v>
      </c>
    </row>
    <row r="182" spans="1:5" ht="15.05" customHeight="1" x14ac:dyDescent="0.3">
      <c r="A182" s="247" t="s">
        <v>753</v>
      </c>
      <c r="B182" s="248">
        <v>94</v>
      </c>
      <c r="C182" s="249">
        <v>2</v>
      </c>
      <c r="E182" s="25" t="s">
        <v>240</v>
      </c>
    </row>
    <row r="183" spans="1:5" ht="15.05" customHeight="1" x14ac:dyDescent="0.3">
      <c r="A183" s="247" t="s">
        <v>755</v>
      </c>
      <c r="B183" s="248">
        <v>10</v>
      </c>
      <c r="C183" s="249">
        <v>3</v>
      </c>
      <c r="E183" s="25" t="s">
        <v>241</v>
      </c>
    </row>
    <row r="184" spans="1:5" ht="15.05" customHeight="1" x14ac:dyDescent="0.3">
      <c r="A184" s="247" t="s">
        <v>755</v>
      </c>
      <c r="B184" s="248">
        <v>11</v>
      </c>
      <c r="C184" s="249">
        <v>3</v>
      </c>
      <c r="E184" s="25" t="s">
        <v>242</v>
      </c>
    </row>
    <row r="185" spans="1:5" ht="15.05" customHeight="1" x14ac:dyDescent="0.3">
      <c r="A185" s="247" t="s">
        <v>755</v>
      </c>
      <c r="B185" s="248">
        <v>12</v>
      </c>
      <c r="C185" s="249">
        <v>3</v>
      </c>
      <c r="E185" s="25" t="s">
        <v>243</v>
      </c>
    </row>
    <row r="186" spans="1:5" ht="15.05" customHeight="1" x14ac:dyDescent="0.3">
      <c r="A186" s="247" t="s">
        <v>755</v>
      </c>
      <c r="B186" s="248">
        <v>14</v>
      </c>
      <c r="C186" s="249">
        <v>3</v>
      </c>
      <c r="E186" s="25" t="s">
        <v>244</v>
      </c>
    </row>
    <row r="187" spans="1:5" ht="15.05" customHeight="1" x14ac:dyDescent="0.3">
      <c r="A187" s="247" t="s">
        <v>755</v>
      </c>
      <c r="B187" s="248">
        <v>16</v>
      </c>
      <c r="C187" s="249">
        <v>3</v>
      </c>
      <c r="E187" s="25" t="s">
        <v>245</v>
      </c>
    </row>
    <row r="188" spans="1:5" ht="15.05" customHeight="1" x14ac:dyDescent="0.3">
      <c r="A188" s="247" t="s">
        <v>755</v>
      </c>
      <c r="B188" s="248">
        <v>18</v>
      </c>
      <c r="C188" s="249">
        <v>3</v>
      </c>
      <c r="E188" s="25" t="s">
        <v>246</v>
      </c>
    </row>
    <row r="189" spans="1:5" ht="15.05" customHeight="1" x14ac:dyDescent="0.3">
      <c r="A189" s="247" t="s">
        <v>755</v>
      </c>
      <c r="B189" s="248">
        <v>2</v>
      </c>
      <c r="C189" s="249">
        <v>3</v>
      </c>
      <c r="E189" s="25" t="s">
        <v>247</v>
      </c>
    </row>
    <row r="190" spans="1:5" ht="15.05" customHeight="1" x14ac:dyDescent="0.3">
      <c r="A190" s="247" t="s">
        <v>755</v>
      </c>
      <c r="B190" s="248">
        <v>20</v>
      </c>
      <c r="C190" s="249">
        <v>3</v>
      </c>
      <c r="E190" s="25" t="s">
        <v>248</v>
      </c>
    </row>
    <row r="191" spans="1:5" ht="15.05" customHeight="1" x14ac:dyDescent="0.3">
      <c r="A191" s="247" t="s">
        <v>755</v>
      </c>
      <c r="B191" s="248">
        <v>4</v>
      </c>
      <c r="C191" s="249">
        <v>3</v>
      </c>
      <c r="E191" s="25" t="s">
        <v>249</v>
      </c>
    </row>
    <row r="192" spans="1:5" ht="15.05" customHeight="1" x14ac:dyDescent="0.3">
      <c r="A192" s="247" t="s">
        <v>755</v>
      </c>
      <c r="B192" s="248" t="s">
        <v>717</v>
      </c>
      <c r="C192" s="249">
        <v>3</v>
      </c>
      <c r="E192" s="25" t="s">
        <v>250</v>
      </c>
    </row>
    <row r="193" spans="1:5" ht="15.05" customHeight="1" x14ac:dyDescent="0.3">
      <c r="A193" s="247" t="s">
        <v>755</v>
      </c>
      <c r="B193" s="248">
        <v>5</v>
      </c>
      <c r="C193" s="249">
        <v>3</v>
      </c>
      <c r="E193" s="25" t="s">
        <v>251</v>
      </c>
    </row>
    <row r="194" spans="1:5" ht="15.05" customHeight="1" x14ac:dyDescent="0.3">
      <c r="A194" s="247" t="s">
        <v>755</v>
      </c>
      <c r="B194" s="248">
        <v>6</v>
      </c>
      <c r="C194" s="249">
        <v>3</v>
      </c>
      <c r="E194" s="25" t="s">
        <v>252</v>
      </c>
    </row>
    <row r="195" spans="1:5" ht="15.05" customHeight="1" x14ac:dyDescent="0.3">
      <c r="A195" s="247" t="s">
        <v>755</v>
      </c>
      <c r="B195" s="248">
        <v>7</v>
      </c>
      <c r="C195" s="249">
        <v>3</v>
      </c>
      <c r="E195" s="25" t="s">
        <v>253</v>
      </c>
    </row>
    <row r="196" spans="1:5" ht="15.05" customHeight="1" x14ac:dyDescent="0.3">
      <c r="A196" s="247" t="s">
        <v>755</v>
      </c>
      <c r="B196" s="248">
        <v>8</v>
      </c>
      <c r="C196" s="249">
        <v>3</v>
      </c>
      <c r="E196" s="25" t="s">
        <v>254</v>
      </c>
    </row>
    <row r="197" spans="1:5" ht="15.05" customHeight="1" x14ac:dyDescent="0.3">
      <c r="A197" s="247" t="s">
        <v>755</v>
      </c>
      <c r="B197" s="248">
        <v>9</v>
      </c>
      <c r="C197" s="249">
        <v>3</v>
      </c>
      <c r="E197" s="25" t="s">
        <v>255</v>
      </c>
    </row>
    <row r="198" spans="1:5" ht="15.05" customHeight="1" x14ac:dyDescent="0.3">
      <c r="A198" s="247" t="s">
        <v>756</v>
      </c>
      <c r="B198" s="248" t="s">
        <v>744</v>
      </c>
      <c r="C198" s="249">
        <v>3</v>
      </c>
      <c r="E198" s="25" t="s">
        <v>256</v>
      </c>
    </row>
    <row r="199" spans="1:5" ht="15.05" customHeight="1" x14ac:dyDescent="0.3">
      <c r="A199" s="247" t="s">
        <v>757</v>
      </c>
      <c r="B199" s="248">
        <v>31</v>
      </c>
      <c r="C199" s="249">
        <v>3</v>
      </c>
      <c r="E199" s="25" t="s">
        <v>257</v>
      </c>
    </row>
    <row r="200" spans="1:5" ht="15.05" customHeight="1" x14ac:dyDescent="0.3">
      <c r="A200" s="247" t="s">
        <v>757</v>
      </c>
      <c r="B200" s="248">
        <v>5</v>
      </c>
      <c r="C200" s="249">
        <v>3</v>
      </c>
      <c r="E200" s="25" t="s">
        <v>258</v>
      </c>
    </row>
    <row r="201" spans="1:5" ht="15.05" customHeight="1" x14ac:dyDescent="0.3">
      <c r="A201" s="247" t="s">
        <v>757</v>
      </c>
      <c r="B201" s="248" t="s">
        <v>758</v>
      </c>
      <c r="C201" s="249">
        <v>3</v>
      </c>
      <c r="E201" s="25" t="s">
        <v>259</v>
      </c>
    </row>
    <row r="202" spans="1:5" ht="15.05" customHeight="1" x14ac:dyDescent="0.3">
      <c r="A202" s="247" t="s">
        <v>759</v>
      </c>
      <c r="B202" s="248">
        <v>5</v>
      </c>
      <c r="C202" s="249">
        <v>3</v>
      </c>
      <c r="E202" s="25" t="s">
        <v>260</v>
      </c>
    </row>
    <row r="203" spans="1:5" ht="15.05" customHeight="1" x14ac:dyDescent="0.3">
      <c r="A203" s="247" t="s">
        <v>760</v>
      </c>
      <c r="B203" s="248">
        <v>11</v>
      </c>
      <c r="C203" s="249">
        <v>3</v>
      </c>
      <c r="E203" s="25" t="s">
        <v>261</v>
      </c>
    </row>
    <row r="204" spans="1:5" ht="15.05" customHeight="1" x14ac:dyDescent="0.3">
      <c r="A204" s="247" t="s">
        <v>760</v>
      </c>
      <c r="B204" s="248">
        <v>29</v>
      </c>
      <c r="C204" s="249">
        <v>3</v>
      </c>
      <c r="E204" s="25" t="s">
        <v>262</v>
      </c>
    </row>
    <row r="205" spans="1:5" ht="15.05" customHeight="1" x14ac:dyDescent="0.3">
      <c r="A205" s="247" t="s">
        <v>760</v>
      </c>
      <c r="B205" s="248">
        <v>32</v>
      </c>
      <c r="C205" s="249">
        <v>3</v>
      </c>
      <c r="E205" s="25" t="s">
        <v>263</v>
      </c>
    </row>
    <row r="206" spans="1:5" ht="15.05" customHeight="1" x14ac:dyDescent="0.3">
      <c r="A206" s="247" t="s">
        <v>760</v>
      </c>
      <c r="B206" s="248" t="s">
        <v>761</v>
      </c>
      <c r="C206" s="249">
        <v>3</v>
      </c>
      <c r="E206" s="25" t="s">
        <v>264</v>
      </c>
    </row>
    <row r="207" spans="1:5" ht="15.05" customHeight="1" x14ac:dyDescent="0.3">
      <c r="A207" s="247" t="s">
        <v>760</v>
      </c>
      <c r="B207" s="248">
        <v>5</v>
      </c>
      <c r="C207" s="249">
        <v>3</v>
      </c>
      <c r="E207" s="25" t="s">
        <v>265</v>
      </c>
    </row>
    <row r="208" spans="1:5" ht="15.05" customHeight="1" x14ac:dyDescent="0.3">
      <c r="A208" s="247" t="s">
        <v>760</v>
      </c>
      <c r="B208" s="248">
        <v>7</v>
      </c>
      <c r="C208" s="249">
        <v>3</v>
      </c>
      <c r="E208" s="25" t="s">
        <v>266</v>
      </c>
    </row>
    <row r="209" spans="1:5" ht="15.05" customHeight="1" x14ac:dyDescent="0.3">
      <c r="A209" s="247" t="s">
        <v>760</v>
      </c>
      <c r="B209" s="248">
        <v>8</v>
      </c>
      <c r="C209" s="249">
        <v>3</v>
      </c>
      <c r="E209" s="25" t="s">
        <v>267</v>
      </c>
    </row>
    <row r="210" spans="1:5" ht="15.05" customHeight="1" x14ac:dyDescent="0.3">
      <c r="A210" s="247" t="s">
        <v>762</v>
      </c>
      <c r="B210" s="248" t="s">
        <v>717</v>
      </c>
      <c r="C210" s="249">
        <v>3</v>
      </c>
      <c r="E210" s="25" t="s">
        <v>268</v>
      </c>
    </row>
    <row r="211" spans="1:5" ht="15.05" customHeight="1" x14ac:dyDescent="0.3">
      <c r="A211" s="247" t="s">
        <v>763</v>
      </c>
      <c r="B211" s="248">
        <v>100</v>
      </c>
      <c r="C211" s="249">
        <v>1</v>
      </c>
      <c r="E211" s="25" t="s">
        <v>269</v>
      </c>
    </row>
    <row r="212" spans="1:5" ht="15.05" customHeight="1" x14ac:dyDescent="0.3">
      <c r="A212" s="247" t="s">
        <v>763</v>
      </c>
      <c r="B212" s="248">
        <v>102</v>
      </c>
      <c r="C212" s="249">
        <v>1</v>
      </c>
      <c r="E212" s="25" t="s">
        <v>270</v>
      </c>
    </row>
    <row r="213" spans="1:5" ht="15.05" customHeight="1" x14ac:dyDescent="0.3">
      <c r="A213" s="247" t="s">
        <v>764</v>
      </c>
      <c r="B213" s="248">
        <v>10</v>
      </c>
      <c r="C213" s="249">
        <v>3</v>
      </c>
      <c r="E213" s="25" t="s">
        <v>271</v>
      </c>
    </row>
    <row r="214" spans="1:5" ht="15.05" customHeight="1" x14ac:dyDescent="0.3">
      <c r="A214" s="247" t="s">
        <v>764</v>
      </c>
      <c r="B214" s="248">
        <v>12</v>
      </c>
      <c r="C214" s="249">
        <v>3</v>
      </c>
      <c r="E214" s="25" t="s">
        <v>272</v>
      </c>
    </row>
    <row r="215" spans="1:5" ht="15.05" customHeight="1" x14ac:dyDescent="0.3">
      <c r="A215" s="247" t="s">
        <v>764</v>
      </c>
      <c r="B215" s="248" t="s">
        <v>765</v>
      </c>
      <c r="C215" s="249">
        <v>3</v>
      </c>
      <c r="E215" s="25" t="s">
        <v>273</v>
      </c>
    </row>
    <row r="216" spans="1:5" ht="15.05" customHeight="1" x14ac:dyDescent="0.3">
      <c r="A216" s="247" t="s">
        <v>764</v>
      </c>
      <c r="B216" s="248">
        <v>14</v>
      </c>
      <c r="C216" s="249">
        <v>3</v>
      </c>
      <c r="E216" s="25" t="s">
        <v>274</v>
      </c>
    </row>
    <row r="217" spans="1:5" ht="15.05" customHeight="1" x14ac:dyDescent="0.3">
      <c r="A217" s="247" t="s">
        <v>764</v>
      </c>
      <c r="B217" s="248">
        <v>16</v>
      </c>
      <c r="C217" s="249">
        <v>3</v>
      </c>
      <c r="E217" s="25" t="s">
        <v>275</v>
      </c>
    </row>
    <row r="218" spans="1:5" ht="15.05" customHeight="1" x14ac:dyDescent="0.3">
      <c r="A218" s="247" t="s">
        <v>764</v>
      </c>
      <c r="B218" s="248">
        <v>18</v>
      </c>
      <c r="C218" s="249">
        <v>3</v>
      </c>
      <c r="E218" s="25" t="s">
        <v>276</v>
      </c>
    </row>
    <row r="219" spans="1:5" ht="15.05" customHeight="1" x14ac:dyDescent="0.3">
      <c r="A219" s="247" t="s">
        <v>766</v>
      </c>
      <c r="B219" s="248" t="s">
        <v>767</v>
      </c>
      <c r="C219" s="249">
        <v>3</v>
      </c>
      <c r="E219" s="25" t="s">
        <v>277</v>
      </c>
    </row>
    <row r="220" spans="1:5" ht="15.05" customHeight="1" x14ac:dyDescent="0.3">
      <c r="A220" s="247" t="s">
        <v>766</v>
      </c>
      <c r="B220" s="248">
        <v>3</v>
      </c>
      <c r="C220" s="249">
        <v>3</v>
      </c>
      <c r="E220" s="25" t="s">
        <v>278</v>
      </c>
    </row>
    <row r="221" spans="1:5" ht="15.05" customHeight="1" x14ac:dyDescent="0.3">
      <c r="A221" s="247" t="s">
        <v>768</v>
      </c>
      <c r="B221" s="248">
        <v>44</v>
      </c>
      <c r="C221" s="249">
        <v>3</v>
      </c>
      <c r="E221" s="25" t="s">
        <v>279</v>
      </c>
    </row>
    <row r="222" spans="1:5" ht="15.05" customHeight="1" x14ac:dyDescent="0.3">
      <c r="A222" s="247" t="s">
        <v>768</v>
      </c>
      <c r="B222" s="248" t="s">
        <v>769</v>
      </c>
      <c r="C222" s="249">
        <v>3</v>
      </c>
      <c r="E222" s="25" t="s">
        <v>280</v>
      </c>
    </row>
    <row r="223" spans="1:5" ht="15.05" customHeight="1" x14ac:dyDescent="0.3">
      <c r="A223" s="247" t="s">
        <v>770</v>
      </c>
      <c r="B223" s="248">
        <v>3</v>
      </c>
      <c r="C223" s="249">
        <v>3</v>
      </c>
      <c r="E223" s="25" t="s">
        <v>281</v>
      </c>
    </row>
    <row r="224" spans="1:5" ht="15.05" customHeight="1" x14ac:dyDescent="0.3">
      <c r="A224" s="247" t="s">
        <v>771</v>
      </c>
      <c r="B224" s="248">
        <v>10</v>
      </c>
      <c r="C224" s="249">
        <v>2</v>
      </c>
      <c r="E224" s="25" t="s">
        <v>282</v>
      </c>
    </row>
    <row r="225" spans="1:5" ht="15.05" customHeight="1" x14ac:dyDescent="0.3">
      <c r="A225" s="247" t="s">
        <v>771</v>
      </c>
      <c r="B225" s="248">
        <v>109</v>
      </c>
      <c r="C225" s="249">
        <v>1</v>
      </c>
      <c r="E225" s="25" t="s">
        <v>283</v>
      </c>
    </row>
    <row r="226" spans="1:5" ht="15.05" customHeight="1" x14ac:dyDescent="0.3">
      <c r="A226" s="247" t="s">
        <v>771</v>
      </c>
      <c r="B226" s="248">
        <v>12</v>
      </c>
      <c r="C226" s="249">
        <v>2</v>
      </c>
      <c r="E226" s="25" t="s">
        <v>284</v>
      </c>
    </row>
    <row r="227" spans="1:5" ht="15.05" customHeight="1" x14ac:dyDescent="0.3">
      <c r="A227" s="247" t="s">
        <v>771</v>
      </c>
      <c r="B227" s="248">
        <v>14</v>
      </c>
      <c r="C227" s="249">
        <v>2</v>
      </c>
      <c r="E227" s="25" t="s">
        <v>285</v>
      </c>
    </row>
    <row r="228" spans="1:5" ht="15.05" customHeight="1" x14ac:dyDescent="0.3">
      <c r="A228" s="247" t="s">
        <v>771</v>
      </c>
      <c r="B228" s="248">
        <v>16</v>
      </c>
      <c r="C228" s="249">
        <v>2</v>
      </c>
      <c r="E228" s="25" t="s">
        <v>286</v>
      </c>
    </row>
    <row r="229" spans="1:5" ht="15.05" customHeight="1" x14ac:dyDescent="0.3">
      <c r="A229" s="247" t="s">
        <v>771</v>
      </c>
      <c r="B229" s="248">
        <v>20</v>
      </c>
      <c r="C229" s="249">
        <v>2</v>
      </c>
      <c r="E229" s="25" t="s">
        <v>287</v>
      </c>
    </row>
    <row r="230" spans="1:5" ht="15.05" customHeight="1" x14ac:dyDescent="0.3">
      <c r="A230" s="247" t="s">
        <v>771</v>
      </c>
      <c r="B230" s="248">
        <v>23</v>
      </c>
      <c r="C230" s="249">
        <v>2</v>
      </c>
      <c r="E230" s="25" t="s">
        <v>288</v>
      </c>
    </row>
    <row r="231" spans="1:5" ht="15.05" customHeight="1" x14ac:dyDescent="0.3">
      <c r="A231" s="247" t="s">
        <v>771</v>
      </c>
      <c r="B231" s="248">
        <v>24</v>
      </c>
      <c r="C231" s="249">
        <v>2</v>
      </c>
      <c r="E231" s="25" t="s">
        <v>289</v>
      </c>
    </row>
    <row r="232" spans="1:5" ht="15.05" customHeight="1" x14ac:dyDescent="0.3">
      <c r="A232" s="247" t="s">
        <v>771</v>
      </c>
      <c r="B232" s="248">
        <v>25</v>
      </c>
      <c r="C232" s="249">
        <v>2</v>
      </c>
      <c r="E232" s="25" t="s">
        <v>290</v>
      </c>
    </row>
    <row r="233" spans="1:5" ht="15.05" customHeight="1" x14ac:dyDescent="0.3">
      <c r="A233" s="247" t="s">
        <v>771</v>
      </c>
      <c r="B233" s="248">
        <v>3</v>
      </c>
      <c r="C233" s="249">
        <v>2</v>
      </c>
      <c r="E233" s="25" t="s">
        <v>291</v>
      </c>
    </row>
    <row r="234" spans="1:5" ht="15.05" customHeight="1" x14ac:dyDescent="0.3">
      <c r="A234" s="247" t="s">
        <v>771</v>
      </c>
      <c r="B234" s="248">
        <v>32</v>
      </c>
      <c r="C234" s="249">
        <v>1</v>
      </c>
      <c r="E234" s="25" t="s">
        <v>292</v>
      </c>
    </row>
    <row r="235" spans="1:5" ht="15.05" customHeight="1" x14ac:dyDescent="0.3">
      <c r="A235" s="247" t="s">
        <v>771</v>
      </c>
      <c r="B235" s="248" t="s">
        <v>761</v>
      </c>
      <c r="C235" s="249">
        <v>1</v>
      </c>
      <c r="E235" s="25" t="s">
        <v>293</v>
      </c>
    </row>
    <row r="236" spans="1:5" ht="15.05" customHeight="1" x14ac:dyDescent="0.3">
      <c r="A236" s="247" t="s">
        <v>771</v>
      </c>
      <c r="B236" s="248">
        <v>33</v>
      </c>
      <c r="C236" s="249">
        <v>2</v>
      </c>
      <c r="E236" s="25" t="s">
        <v>294</v>
      </c>
    </row>
    <row r="237" spans="1:5" ht="15.05" customHeight="1" x14ac:dyDescent="0.3">
      <c r="A237" s="247" t="s">
        <v>771</v>
      </c>
      <c r="B237" s="248">
        <v>34</v>
      </c>
      <c r="C237" s="249">
        <v>1</v>
      </c>
      <c r="E237" s="25" t="s">
        <v>295</v>
      </c>
    </row>
    <row r="238" spans="1:5" ht="15.05" customHeight="1" x14ac:dyDescent="0.3">
      <c r="A238" s="247" t="s">
        <v>771</v>
      </c>
      <c r="B238" s="248">
        <v>35</v>
      </c>
      <c r="C238" s="249">
        <v>2</v>
      </c>
      <c r="E238" s="25" t="s">
        <v>296</v>
      </c>
    </row>
    <row r="239" spans="1:5" ht="15.05" customHeight="1" x14ac:dyDescent="0.3">
      <c r="A239" s="247" t="s">
        <v>771</v>
      </c>
      <c r="B239" s="248">
        <v>38</v>
      </c>
      <c r="C239" s="249">
        <v>1</v>
      </c>
      <c r="E239" s="25" t="s">
        <v>297</v>
      </c>
    </row>
    <row r="240" spans="1:5" ht="15.05" customHeight="1" x14ac:dyDescent="0.3">
      <c r="A240" s="247" t="s">
        <v>771</v>
      </c>
      <c r="B240" s="248" t="s">
        <v>772</v>
      </c>
      <c r="C240" s="249">
        <v>1</v>
      </c>
      <c r="E240" s="25" t="s">
        <v>298</v>
      </c>
    </row>
    <row r="241" spans="1:5" ht="15.05" customHeight="1" x14ac:dyDescent="0.3">
      <c r="A241" s="247" t="s">
        <v>771</v>
      </c>
      <c r="B241" s="248">
        <v>40</v>
      </c>
      <c r="C241" s="249">
        <v>1</v>
      </c>
      <c r="E241" s="25" t="s">
        <v>299</v>
      </c>
    </row>
    <row r="242" spans="1:5" ht="15.05" customHeight="1" x14ac:dyDescent="0.3">
      <c r="A242" s="247" t="s">
        <v>771</v>
      </c>
      <c r="B242" s="248">
        <v>42</v>
      </c>
      <c r="C242" s="249">
        <v>1</v>
      </c>
      <c r="E242" s="25" t="s">
        <v>300</v>
      </c>
    </row>
    <row r="243" spans="1:5" ht="15.05" customHeight="1" x14ac:dyDescent="0.3">
      <c r="A243" s="247" t="s">
        <v>771</v>
      </c>
      <c r="B243" s="248">
        <v>45</v>
      </c>
      <c r="C243" s="249">
        <v>1</v>
      </c>
      <c r="E243" s="25" t="s">
        <v>301</v>
      </c>
    </row>
    <row r="244" spans="1:5" ht="15.05" customHeight="1" x14ac:dyDescent="0.3">
      <c r="A244" s="247" t="s">
        <v>771</v>
      </c>
      <c r="B244" s="248">
        <v>47</v>
      </c>
      <c r="C244" s="249">
        <v>1</v>
      </c>
      <c r="E244" s="25" t="s">
        <v>302</v>
      </c>
    </row>
    <row r="245" spans="1:5" ht="15.05" customHeight="1" x14ac:dyDescent="0.3">
      <c r="A245" s="247" t="s">
        <v>771</v>
      </c>
      <c r="B245" s="248">
        <v>50</v>
      </c>
      <c r="C245" s="249">
        <v>1</v>
      </c>
      <c r="E245" s="25" t="s">
        <v>303</v>
      </c>
    </row>
    <row r="246" spans="1:5" ht="15.05" customHeight="1" x14ac:dyDescent="0.3">
      <c r="A246" s="247" t="s">
        <v>771</v>
      </c>
      <c r="B246" s="248">
        <v>52</v>
      </c>
      <c r="C246" s="249">
        <v>1</v>
      </c>
      <c r="E246" s="25" t="s">
        <v>304</v>
      </c>
    </row>
    <row r="247" spans="1:5" ht="15.05" customHeight="1" x14ac:dyDescent="0.3">
      <c r="A247" s="247" t="s">
        <v>771</v>
      </c>
      <c r="B247" s="248">
        <v>55</v>
      </c>
      <c r="C247" s="249">
        <v>1</v>
      </c>
      <c r="E247" s="25" t="s">
        <v>305</v>
      </c>
    </row>
    <row r="248" spans="1:5" ht="15.05" customHeight="1" x14ac:dyDescent="0.3">
      <c r="A248" s="247" t="s">
        <v>771</v>
      </c>
      <c r="B248" s="248" t="s">
        <v>773</v>
      </c>
      <c r="C248" s="249">
        <v>1</v>
      </c>
      <c r="E248" s="25" t="s">
        <v>306</v>
      </c>
    </row>
    <row r="249" spans="1:5" ht="15.05" customHeight="1" x14ac:dyDescent="0.3">
      <c r="A249" s="247" t="s">
        <v>771</v>
      </c>
      <c r="B249" s="248" t="s">
        <v>774</v>
      </c>
      <c r="C249" s="249">
        <v>1</v>
      </c>
      <c r="E249" s="25" t="s">
        <v>307</v>
      </c>
    </row>
    <row r="250" spans="1:5" ht="15.05" customHeight="1" x14ac:dyDescent="0.3">
      <c r="A250" s="247" t="s">
        <v>771</v>
      </c>
      <c r="B250" s="248">
        <v>56</v>
      </c>
      <c r="C250" s="249">
        <v>1</v>
      </c>
      <c r="E250" s="25" t="s">
        <v>308</v>
      </c>
    </row>
    <row r="251" spans="1:5" ht="15.05" customHeight="1" x14ac:dyDescent="0.3">
      <c r="A251" s="247" t="s">
        <v>771</v>
      </c>
      <c r="B251" s="248">
        <v>58</v>
      </c>
      <c r="C251" s="249">
        <v>1</v>
      </c>
      <c r="E251" s="25" t="s">
        <v>309</v>
      </c>
    </row>
    <row r="252" spans="1:5" ht="15.05" customHeight="1" x14ac:dyDescent="0.3">
      <c r="A252" s="247" t="s">
        <v>771</v>
      </c>
      <c r="B252" s="248">
        <v>59</v>
      </c>
      <c r="C252" s="249">
        <v>1</v>
      </c>
      <c r="E252" s="25" t="s">
        <v>310</v>
      </c>
    </row>
    <row r="253" spans="1:5" ht="15.05" customHeight="1" x14ac:dyDescent="0.3">
      <c r="A253" s="247" t="s">
        <v>771</v>
      </c>
      <c r="B253" s="248" t="s">
        <v>775</v>
      </c>
      <c r="C253" s="249">
        <v>1</v>
      </c>
      <c r="E253" s="25" t="s">
        <v>311</v>
      </c>
    </row>
    <row r="254" spans="1:5" ht="15.05" customHeight="1" x14ac:dyDescent="0.3">
      <c r="A254" s="247" t="s">
        <v>771</v>
      </c>
      <c r="B254" s="248" t="s">
        <v>776</v>
      </c>
      <c r="C254" s="249">
        <v>1</v>
      </c>
      <c r="E254" s="25" t="s">
        <v>312</v>
      </c>
    </row>
    <row r="255" spans="1:5" ht="15.05" customHeight="1" x14ac:dyDescent="0.3">
      <c r="A255" s="247" t="s">
        <v>771</v>
      </c>
      <c r="B255" s="248">
        <v>79</v>
      </c>
      <c r="C255" s="249">
        <v>1</v>
      </c>
      <c r="E255" s="25" t="s">
        <v>313</v>
      </c>
    </row>
    <row r="256" spans="1:5" ht="15.05" customHeight="1" x14ac:dyDescent="0.3">
      <c r="A256" s="247" t="s">
        <v>777</v>
      </c>
      <c r="B256" s="248" t="s">
        <v>778</v>
      </c>
      <c r="C256" s="249">
        <v>2</v>
      </c>
      <c r="E256" s="25" t="s">
        <v>314</v>
      </c>
    </row>
    <row r="257" spans="1:5" ht="15.05" customHeight="1" x14ac:dyDescent="0.3">
      <c r="A257" s="247" t="s">
        <v>777</v>
      </c>
      <c r="B257" s="248" t="s">
        <v>779</v>
      </c>
      <c r="C257" s="249">
        <v>2</v>
      </c>
      <c r="E257" s="25" t="s">
        <v>315</v>
      </c>
    </row>
    <row r="258" spans="1:5" ht="15.05" customHeight="1" x14ac:dyDescent="0.3">
      <c r="A258" s="247" t="s">
        <v>777</v>
      </c>
      <c r="B258" s="248" t="s">
        <v>780</v>
      </c>
      <c r="C258" s="249">
        <v>2</v>
      </c>
      <c r="E258" s="25" t="s">
        <v>316</v>
      </c>
    </row>
    <row r="259" spans="1:5" ht="15.05" customHeight="1" x14ac:dyDescent="0.3">
      <c r="A259" s="247" t="s">
        <v>781</v>
      </c>
      <c r="B259" s="248" t="s">
        <v>782</v>
      </c>
      <c r="C259" s="249">
        <v>2</v>
      </c>
      <c r="E259" s="25" t="s">
        <v>317</v>
      </c>
    </row>
    <row r="260" spans="1:5" ht="15.05" customHeight="1" x14ac:dyDescent="0.3">
      <c r="A260" s="247" t="s">
        <v>781</v>
      </c>
      <c r="B260" s="248" t="s">
        <v>783</v>
      </c>
      <c r="C260" s="249">
        <v>2</v>
      </c>
      <c r="E260" s="25" t="s">
        <v>318</v>
      </c>
    </row>
    <row r="261" spans="1:5" ht="15.05" customHeight="1" x14ac:dyDescent="0.3">
      <c r="A261" s="247" t="s">
        <v>781</v>
      </c>
      <c r="B261" s="248">
        <v>17</v>
      </c>
      <c r="C261" s="249">
        <v>2</v>
      </c>
      <c r="E261" s="25" t="s">
        <v>319</v>
      </c>
    </row>
    <row r="262" spans="1:5" ht="15.05" customHeight="1" x14ac:dyDescent="0.3">
      <c r="A262" s="247" t="s">
        <v>781</v>
      </c>
      <c r="B262" s="248">
        <v>7</v>
      </c>
      <c r="C262" s="249">
        <v>2</v>
      </c>
      <c r="E262" s="25" t="s">
        <v>320</v>
      </c>
    </row>
    <row r="263" spans="1:5" ht="15.05" customHeight="1" x14ac:dyDescent="0.3">
      <c r="A263" s="247" t="s">
        <v>781</v>
      </c>
      <c r="B263" s="248" t="s">
        <v>784</v>
      </c>
      <c r="C263" s="249">
        <v>2</v>
      </c>
      <c r="E263" s="25" t="s">
        <v>321</v>
      </c>
    </row>
    <row r="264" spans="1:5" ht="15.05" customHeight="1" x14ac:dyDescent="0.3">
      <c r="A264" s="247" t="s">
        <v>781</v>
      </c>
      <c r="B264" s="248" t="s">
        <v>785</v>
      </c>
      <c r="C264" s="249">
        <v>2</v>
      </c>
      <c r="E264" s="25" t="s">
        <v>322</v>
      </c>
    </row>
    <row r="265" spans="1:5" ht="15.05" customHeight="1" x14ac:dyDescent="0.3">
      <c r="A265" s="247" t="s">
        <v>781</v>
      </c>
      <c r="B265" s="248" t="s">
        <v>786</v>
      </c>
      <c r="C265" s="249">
        <v>2</v>
      </c>
      <c r="E265" s="25" t="s">
        <v>323</v>
      </c>
    </row>
    <row r="266" spans="1:5" ht="15.05" customHeight="1" x14ac:dyDescent="0.3">
      <c r="A266" s="247" t="s">
        <v>781</v>
      </c>
      <c r="B266" s="248">
        <v>8</v>
      </c>
      <c r="C266" s="249">
        <v>2</v>
      </c>
      <c r="E266" s="25" t="s">
        <v>324</v>
      </c>
    </row>
    <row r="267" spans="1:5" ht="15.05" customHeight="1" x14ac:dyDescent="0.3">
      <c r="A267" s="247" t="s">
        <v>781</v>
      </c>
      <c r="B267" s="248" t="s">
        <v>731</v>
      </c>
      <c r="C267" s="249">
        <v>2</v>
      </c>
      <c r="E267" s="25" t="s">
        <v>325</v>
      </c>
    </row>
    <row r="268" spans="1:5" ht="15.05" customHeight="1" x14ac:dyDescent="0.3">
      <c r="A268" s="247" t="s">
        <v>787</v>
      </c>
      <c r="B268" s="248">
        <v>10</v>
      </c>
      <c r="C268" s="249">
        <v>3</v>
      </c>
      <c r="E268" s="25" t="s">
        <v>326</v>
      </c>
    </row>
    <row r="269" spans="1:5" ht="15.05" customHeight="1" x14ac:dyDescent="0.3">
      <c r="A269" s="247" t="s">
        <v>787</v>
      </c>
      <c r="B269" s="248">
        <v>19</v>
      </c>
      <c r="C269" s="249">
        <v>3</v>
      </c>
      <c r="E269" s="25" t="s">
        <v>327</v>
      </c>
    </row>
    <row r="270" spans="1:5" ht="15.05" customHeight="1" x14ac:dyDescent="0.3">
      <c r="A270" s="247" t="s">
        <v>787</v>
      </c>
      <c r="B270" s="248">
        <v>45</v>
      </c>
      <c r="C270" s="249">
        <v>3</v>
      </c>
      <c r="E270" s="25" t="s">
        <v>328</v>
      </c>
    </row>
    <row r="271" spans="1:5" ht="15.05" customHeight="1" x14ac:dyDescent="0.3">
      <c r="A271" s="247" t="s">
        <v>787</v>
      </c>
      <c r="B271" s="248" t="s">
        <v>788</v>
      </c>
      <c r="C271" s="249">
        <v>3</v>
      </c>
      <c r="E271" s="25" t="s">
        <v>329</v>
      </c>
    </row>
    <row r="272" spans="1:5" ht="15.05" customHeight="1" x14ac:dyDescent="0.3">
      <c r="A272" s="247" t="s">
        <v>787</v>
      </c>
      <c r="B272" s="248">
        <v>47</v>
      </c>
      <c r="C272" s="249">
        <v>3</v>
      </c>
      <c r="E272" s="25" t="s">
        <v>330</v>
      </c>
    </row>
    <row r="273" spans="1:5" ht="15.05" customHeight="1" x14ac:dyDescent="0.3">
      <c r="A273" s="247" t="s">
        <v>787</v>
      </c>
      <c r="B273" s="248" t="s">
        <v>789</v>
      </c>
      <c r="C273" s="249">
        <v>3</v>
      </c>
      <c r="E273" s="25" t="s">
        <v>331</v>
      </c>
    </row>
    <row r="274" spans="1:5" ht="15.05" customHeight="1" x14ac:dyDescent="0.3">
      <c r="A274" s="247" t="s">
        <v>787</v>
      </c>
      <c r="B274" s="248" t="s">
        <v>790</v>
      </c>
      <c r="C274" s="249">
        <v>3</v>
      </c>
      <c r="E274" s="25" t="s">
        <v>332</v>
      </c>
    </row>
    <row r="275" spans="1:5" ht="15.05" customHeight="1" x14ac:dyDescent="0.3">
      <c r="A275" s="247" t="s">
        <v>787</v>
      </c>
      <c r="B275" s="248">
        <v>7</v>
      </c>
      <c r="C275" s="249">
        <v>2</v>
      </c>
      <c r="E275" s="25" t="s">
        <v>333</v>
      </c>
    </row>
    <row r="276" spans="1:5" ht="15.05" customHeight="1" x14ac:dyDescent="0.3">
      <c r="A276" s="247" t="s">
        <v>791</v>
      </c>
      <c r="B276" s="248" t="s">
        <v>765</v>
      </c>
      <c r="C276" s="249">
        <v>3</v>
      </c>
      <c r="E276" s="25" t="s">
        <v>334</v>
      </c>
    </row>
    <row r="277" spans="1:5" ht="15.05" customHeight="1" x14ac:dyDescent="0.3">
      <c r="A277" s="247" t="s">
        <v>791</v>
      </c>
      <c r="B277" s="248">
        <v>19</v>
      </c>
      <c r="C277" s="249">
        <v>3</v>
      </c>
      <c r="E277" s="25" t="s">
        <v>335</v>
      </c>
    </row>
    <row r="278" spans="1:5" ht="15.05" customHeight="1" x14ac:dyDescent="0.3">
      <c r="A278" s="247" t="s">
        <v>791</v>
      </c>
      <c r="B278" s="250">
        <v>42754</v>
      </c>
      <c r="C278" s="249">
        <v>3</v>
      </c>
      <c r="E278" s="25" t="s">
        <v>336</v>
      </c>
    </row>
    <row r="279" spans="1:5" ht="15.05" customHeight="1" x14ac:dyDescent="0.3">
      <c r="A279" s="247" t="s">
        <v>791</v>
      </c>
      <c r="B279" s="250">
        <v>42785</v>
      </c>
      <c r="C279" s="249">
        <v>3</v>
      </c>
      <c r="E279" s="25" t="s">
        <v>337</v>
      </c>
    </row>
    <row r="280" spans="1:5" ht="15.05" customHeight="1" x14ac:dyDescent="0.3">
      <c r="A280" s="247" t="s">
        <v>791</v>
      </c>
      <c r="B280" s="250">
        <v>42813</v>
      </c>
      <c r="C280" s="249">
        <v>3</v>
      </c>
      <c r="E280" s="25" t="s">
        <v>338</v>
      </c>
    </row>
    <row r="281" spans="1:5" ht="15.05" customHeight="1" x14ac:dyDescent="0.3">
      <c r="A281" s="247" t="s">
        <v>791</v>
      </c>
      <c r="B281" s="250">
        <v>42844</v>
      </c>
      <c r="C281" s="249">
        <v>3</v>
      </c>
      <c r="E281" s="25" t="s">
        <v>339</v>
      </c>
    </row>
    <row r="282" spans="1:5" ht="15.05" customHeight="1" x14ac:dyDescent="0.3">
      <c r="A282" s="247" t="s">
        <v>791</v>
      </c>
      <c r="B282" s="250">
        <v>42905</v>
      </c>
      <c r="C282" s="249">
        <v>3</v>
      </c>
      <c r="E282" s="25" t="s">
        <v>340</v>
      </c>
    </row>
    <row r="283" spans="1:5" ht="15.05" customHeight="1" x14ac:dyDescent="0.3">
      <c r="A283" s="247" t="s">
        <v>791</v>
      </c>
      <c r="B283" s="248">
        <v>34</v>
      </c>
      <c r="C283" s="249">
        <v>3</v>
      </c>
      <c r="E283" s="25" t="s">
        <v>341</v>
      </c>
    </row>
    <row r="284" spans="1:5" ht="15.05" customHeight="1" x14ac:dyDescent="0.3">
      <c r="A284" s="247" t="s">
        <v>791</v>
      </c>
      <c r="B284" s="248" t="s">
        <v>792</v>
      </c>
      <c r="C284" s="249">
        <v>3</v>
      </c>
      <c r="E284" s="25" t="s">
        <v>342</v>
      </c>
    </row>
    <row r="285" spans="1:5" ht="15.05" customHeight="1" x14ac:dyDescent="0.3">
      <c r="A285" s="247" t="s">
        <v>791</v>
      </c>
      <c r="B285" s="248" t="s">
        <v>793</v>
      </c>
      <c r="C285" s="249">
        <v>3</v>
      </c>
      <c r="E285" s="25" t="s">
        <v>343</v>
      </c>
    </row>
    <row r="286" spans="1:5" ht="15.05" customHeight="1" x14ac:dyDescent="0.3">
      <c r="A286" s="247" t="s">
        <v>791</v>
      </c>
      <c r="B286" s="248">
        <v>38</v>
      </c>
      <c r="C286" s="249">
        <v>3</v>
      </c>
      <c r="E286" s="25" t="s">
        <v>344</v>
      </c>
    </row>
    <row r="287" spans="1:5" ht="15.05" customHeight="1" x14ac:dyDescent="0.3">
      <c r="A287" s="247" t="s">
        <v>791</v>
      </c>
      <c r="B287" s="248">
        <v>5</v>
      </c>
      <c r="C287" s="249">
        <v>3</v>
      </c>
      <c r="E287" s="25" t="s">
        <v>345</v>
      </c>
    </row>
    <row r="288" spans="1:5" ht="15.05" customHeight="1" x14ac:dyDescent="0.3">
      <c r="A288" s="247" t="s">
        <v>791</v>
      </c>
      <c r="B288" s="248">
        <v>60</v>
      </c>
      <c r="C288" s="249">
        <v>3</v>
      </c>
      <c r="E288" s="25" t="s">
        <v>346</v>
      </c>
    </row>
    <row r="289" spans="1:5" ht="15.05" customHeight="1" x14ac:dyDescent="0.3">
      <c r="A289" s="247" t="s">
        <v>791</v>
      </c>
      <c r="B289" s="248">
        <v>7</v>
      </c>
      <c r="C289" s="249">
        <v>3</v>
      </c>
      <c r="E289" s="25" t="s">
        <v>347</v>
      </c>
    </row>
    <row r="290" spans="1:5" ht="15.05" customHeight="1" x14ac:dyDescent="0.3">
      <c r="A290" s="247" t="s">
        <v>791</v>
      </c>
      <c r="B290" s="248">
        <v>74</v>
      </c>
      <c r="C290" s="249">
        <v>3</v>
      </c>
      <c r="E290" s="25" t="s">
        <v>348</v>
      </c>
    </row>
    <row r="291" spans="1:5" ht="15.05" customHeight="1" x14ac:dyDescent="0.3">
      <c r="A291" s="247" t="s">
        <v>791</v>
      </c>
      <c r="B291" s="248" t="s">
        <v>794</v>
      </c>
      <c r="C291" s="249">
        <v>3</v>
      </c>
      <c r="E291" s="25" t="s">
        <v>349</v>
      </c>
    </row>
    <row r="292" spans="1:5" ht="15.05" customHeight="1" x14ac:dyDescent="0.3">
      <c r="A292" s="247" t="s">
        <v>791</v>
      </c>
      <c r="B292" s="248" t="s">
        <v>795</v>
      </c>
      <c r="C292" s="249">
        <v>3</v>
      </c>
      <c r="E292" s="25" t="s">
        <v>350</v>
      </c>
    </row>
    <row r="293" spans="1:5" ht="15.05" customHeight="1" x14ac:dyDescent="0.3">
      <c r="A293" s="247" t="s">
        <v>791</v>
      </c>
      <c r="B293" s="248">
        <v>8</v>
      </c>
      <c r="C293" s="249">
        <v>2</v>
      </c>
      <c r="E293" s="25" t="s">
        <v>351</v>
      </c>
    </row>
    <row r="294" spans="1:5" ht="15.05" customHeight="1" x14ac:dyDescent="0.3">
      <c r="A294" s="247" t="s">
        <v>796</v>
      </c>
      <c r="B294" s="248">
        <v>15</v>
      </c>
      <c r="C294" s="249">
        <v>3</v>
      </c>
      <c r="E294" s="25" t="s">
        <v>352</v>
      </c>
    </row>
    <row r="295" spans="1:5" ht="15.05" customHeight="1" x14ac:dyDescent="0.3">
      <c r="A295" s="247" t="s">
        <v>796</v>
      </c>
      <c r="B295" s="248" t="s">
        <v>797</v>
      </c>
      <c r="C295" s="249">
        <v>3</v>
      </c>
      <c r="E295" s="25" t="s">
        <v>353</v>
      </c>
    </row>
    <row r="296" spans="1:5" ht="15.05" customHeight="1" x14ac:dyDescent="0.3">
      <c r="A296" s="247" t="s">
        <v>796</v>
      </c>
      <c r="B296" s="248" t="s">
        <v>798</v>
      </c>
      <c r="C296" s="249">
        <v>3</v>
      </c>
      <c r="E296" s="25" t="s">
        <v>354</v>
      </c>
    </row>
    <row r="297" spans="1:5" ht="15.05" customHeight="1" x14ac:dyDescent="0.3">
      <c r="A297" s="247" t="s">
        <v>796</v>
      </c>
      <c r="B297" s="248">
        <v>32</v>
      </c>
      <c r="C297" s="249">
        <v>3</v>
      </c>
      <c r="E297" s="25" t="s">
        <v>355</v>
      </c>
    </row>
    <row r="298" spans="1:5" ht="15.05" customHeight="1" x14ac:dyDescent="0.3">
      <c r="A298" s="247" t="s">
        <v>799</v>
      </c>
      <c r="B298" s="248" t="s">
        <v>800</v>
      </c>
      <c r="C298" s="249">
        <v>1</v>
      </c>
      <c r="E298" s="25" t="s">
        <v>356</v>
      </c>
    </row>
    <row r="299" spans="1:5" ht="15.05" customHeight="1" x14ac:dyDescent="0.3">
      <c r="A299" s="247" t="s">
        <v>801</v>
      </c>
      <c r="B299" s="248">
        <v>10</v>
      </c>
      <c r="C299" s="249">
        <v>3</v>
      </c>
      <c r="E299" s="25" t="s">
        <v>357</v>
      </c>
    </row>
    <row r="300" spans="1:5" ht="15.05" customHeight="1" x14ac:dyDescent="0.3">
      <c r="A300" s="247" t="s">
        <v>801</v>
      </c>
      <c r="B300" s="248">
        <v>29</v>
      </c>
      <c r="C300" s="249">
        <v>3</v>
      </c>
      <c r="E300" s="25" t="s">
        <v>358</v>
      </c>
    </row>
    <row r="301" spans="1:5" ht="15.05" customHeight="1" x14ac:dyDescent="0.3">
      <c r="A301" s="247" t="s">
        <v>801</v>
      </c>
      <c r="B301" s="248">
        <v>6</v>
      </c>
      <c r="C301" s="249">
        <v>3</v>
      </c>
      <c r="E301" s="25" t="s">
        <v>359</v>
      </c>
    </row>
    <row r="302" spans="1:5" ht="15.05" customHeight="1" x14ac:dyDescent="0.3">
      <c r="A302" s="247" t="s">
        <v>801</v>
      </c>
      <c r="B302" s="248">
        <v>8</v>
      </c>
      <c r="C302" s="249">
        <v>3</v>
      </c>
      <c r="E302" s="25" t="s">
        <v>360</v>
      </c>
    </row>
    <row r="303" spans="1:5" ht="15.05" customHeight="1" x14ac:dyDescent="0.3">
      <c r="A303" s="247" t="s">
        <v>801</v>
      </c>
      <c r="B303" s="248">
        <v>83</v>
      </c>
      <c r="C303" s="249">
        <v>3</v>
      </c>
      <c r="E303" s="25" t="s">
        <v>361</v>
      </c>
    </row>
    <row r="304" spans="1:5" ht="15.05" customHeight="1" x14ac:dyDescent="0.3">
      <c r="A304" s="247" t="s">
        <v>801</v>
      </c>
      <c r="B304" s="248">
        <v>86</v>
      </c>
      <c r="C304" s="249">
        <v>3</v>
      </c>
      <c r="E304" s="25" t="s">
        <v>362</v>
      </c>
    </row>
    <row r="305" spans="1:5" ht="15.05" customHeight="1" x14ac:dyDescent="0.3">
      <c r="A305" s="247" t="s">
        <v>801</v>
      </c>
      <c r="B305" s="248">
        <v>88</v>
      </c>
      <c r="C305" s="249">
        <v>3</v>
      </c>
      <c r="E305" s="25" t="s">
        <v>363</v>
      </c>
    </row>
    <row r="306" spans="1:5" ht="15.05" customHeight="1" x14ac:dyDescent="0.3">
      <c r="A306" s="247" t="s">
        <v>802</v>
      </c>
      <c r="B306" s="248">
        <v>109</v>
      </c>
      <c r="C306" s="249">
        <v>1</v>
      </c>
      <c r="E306" s="25" t="s">
        <v>364</v>
      </c>
    </row>
    <row r="307" spans="1:5" ht="15.05" customHeight="1" x14ac:dyDescent="0.3">
      <c r="A307" s="247" t="s">
        <v>802</v>
      </c>
      <c r="B307" s="248">
        <v>11</v>
      </c>
      <c r="C307" s="249">
        <v>2</v>
      </c>
      <c r="E307" s="25" t="s">
        <v>365</v>
      </c>
    </row>
    <row r="308" spans="1:5" ht="15.05" customHeight="1" x14ac:dyDescent="0.3">
      <c r="A308" s="247" t="s">
        <v>802</v>
      </c>
      <c r="B308" s="248">
        <v>111</v>
      </c>
      <c r="C308" s="249">
        <v>1</v>
      </c>
      <c r="E308" s="25" t="s">
        <v>366</v>
      </c>
    </row>
    <row r="309" spans="1:5" ht="15.05" customHeight="1" x14ac:dyDescent="0.3">
      <c r="A309" s="247" t="s">
        <v>802</v>
      </c>
      <c r="B309" s="248">
        <v>121</v>
      </c>
      <c r="C309" s="249">
        <v>1</v>
      </c>
      <c r="E309" s="25" t="s">
        <v>367</v>
      </c>
    </row>
    <row r="310" spans="1:5" ht="15.05" customHeight="1" x14ac:dyDescent="0.3">
      <c r="A310" s="247" t="s">
        <v>802</v>
      </c>
      <c r="B310" s="248">
        <v>123</v>
      </c>
      <c r="C310" s="249">
        <v>1</v>
      </c>
      <c r="E310" s="25" t="s">
        <v>368</v>
      </c>
    </row>
    <row r="311" spans="1:5" ht="15.05" customHeight="1" x14ac:dyDescent="0.3">
      <c r="A311" s="247" t="s">
        <v>802</v>
      </c>
      <c r="B311" s="248">
        <v>124</v>
      </c>
      <c r="C311" s="249">
        <v>1</v>
      </c>
      <c r="E311" s="25" t="s">
        <v>369</v>
      </c>
    </row>
    <row r="312" spans="1:5" ht="15.05" customHeight="1" x14ac:dyDescent="0.3">
      <c r="A312" s="247" t="s">
        <v>802</v>
      </c>
      <c r="B312" s="248">
        <v>125</v>
      </c>
      <c r="C312" s="249">
        <v>1</v>
      </c>
      <c r="E312" s="25" t="s">
        <v>370</v>
      </c>
    </row>
    <row r="313" spans="1:5" ht="15.05" customHeight="1" x14ac:dyDescent="0.3">
      <c r="A313" s="247" t="s">
        <v>802</v>
      </c>
      <c r="B313" s="248">
        <v>127</v>
      </c>
      <c r="C313" s="249">
        <v>1</v>
      </c>
      <c r="E313" s="25" t="s">
        <v>371</v>
      </c>
    </row>
    <row r="314" spans="1:5" ht="15.05" customHeight="1" x14ac:dyDescent="0.3">
      <c r="A314" s="247" t="s">
        <v>802</v>
      </c>
      <c r="B314" s="248">
        <v>13</v>
      </c>
      <c r="C314" s="249">
        <v>2</v>
      </c>
      <c r="E314" s="25" t="s">
        <v>372</v>
      </c>
    </row>
    <row r="315" spans="1:5" ht="15.05" customHeight="1" x14ac:dyDescent="0.3">
      <c r="A315" s="247" t="s">
        <v>802</v>
      </c>
      <c r="B315" s="248">
        <v>14</v>
      </c>
      <c r="C315" s="249">
        <v>2</v>
      </c>
      <c r="E315" s="25" t="s">
        <v>373</v>
      </c>
    </row>
    <row r="316" spans="1:5" ht="15.05" customHeight="1" x14ac:dyDescent="0.3">
      <c r="A316" s="247" t="s">
        <v>802</v>
      </c>
      <c r="B316" s="248">
        <v>23</v>
      </c>
      <c r="C316" s="249">
        <v>2</v>
      </c>
      <c r="E316" s="25" t="s">
        <v>374</v>
      </c>
    </row>
    <row r="317" spans="1:5" ht="15.05" customHeight="1" x14ac:dyDescent="0.3">
      <c r="A317" s="247" t="s">
        <v>802</v>
      </c>
      <c r="B317" s="248">
        <v>25</v>
      </c>
      <c r="C317" s="249">
        <v>2</v>
      </c>
      <c r="E317" s="25" t="s">
        <v>375</v>
      </c>
    </row>
    <row r="318" spans="1:5" ht="15.05" customHeight="1" x14ac:dyDescent="0.3">
      <c r="A318" s="247" t="s">
        <v>802</v>
      </c>
      <c r="B318" s="248">
        <v>3</v>
      </c>
      <c r="C318" s="249">
        <v>2</v>
      </c>
      <c r="E318" s="25" t="s">
        <v>376</v>
      </c>
    </row>
    <row r="319" spans="1:5" ht="15.05" customHeight="1" x14ac:dyDescent="0.3">
      <c r="A319" s="247" t="s">
        <v>802</v>
      </c>
      <c r="B319" s="248">
        <v>32</v>
      </c>
      <c r="C319" s="249">
        <v>2</v>
      </c>
      <c r="E319" s="25" t="s">
        <v>377</v>
      </c>
    </row>
    <row r="320" spans="1:5" ht="15.05" customHeight="1" x14ac:dyDescent="0.3">
      <c r="A320" s="247" t="s">
        <v>802</v>
      </c>
      <c r="B320" s="248">
        <v>36</v>
      </c>
      <c r="C320" s="249">
        <v>2</v>
      </c>
      <c r="E320" s="25" t="s">
        <v>378</v>
      </c>
    </row>
    <row r="321" spans="1:5" ht="15.05" customHeight="1" x14ac:dyDescent="0.3">
      <c r="A321" s="247" t="s">
        <v>802</v>
      </c>
      <c r="B321" s="248">
        <v>38</v>
      </c>
      <c r="C321" s="249">
        <v>2</v>
      </c>
      <c r="E321" s="25" t="s">
        <v>379</v>
      </c>
    </row>
    <row r="322" spans="1:5" ht="15.05" customHeight="1" x14ac:dyDescent="0.3">
      <c r="A322" s="247" t="s">
        <v>802</v>
      </c>
      <c r="B322" s="248">
        <v>40</v>
      </c>
      <c r="C322" s="249">
        <v>1</v>
      </c>
      <c r="E322" s="25" t="s">
        <v>380</v>
      </c>
    </row>
    <row r="323" spans="1:5" ht="15.05" customHeight="1" x14ac:dyDescent="0.3">
      <c r="A323" s="247" t="s">
        <v>802</v>
      </c>
      <c r="B323" s="248">
        <v>47</v>
      </c>
      <c r="C323" s="249">
        <v>1</v>
      </c>
      <c r="E323" s="25" t="s">
        <v>381</v>
      </c>
    </row>
    <row r="324" spans="1:5" ht="15.05" customHeight="1" x14ac:dyDescent="0.3">
      <c r="A324" s="247" t="s">
        <v>802</v>
      </c>
      <c r="B324" s="248">
        <v>49</v>
      </c>
      <c r="C324" s="249">
        <v>1</v>
      </c>
      <c r="E324" s="25" t="s">
        <v>382</v>
      </c>
    </row>
    <row r="325" spans="1:5" ht="15.05" customHeight="1" x14ac:dyDescent="0.3">
      <c r="A325" s="247" t="s">
        <v>802</v>
      </c>
      <c r="B325" s="248">
        <v>5</v>
      </c>
      <c r="C325" s="249">
        <v>2</v>
      </c>
      <c r="E325" s="25" t="s">
        <v>383</v>
      </c>
    </row>
    <row r="326" spans="1:5" ht="15.05" customHeight="1" x14ac:dyDescent="0.3">
      <c r="A326" s="247" t="s">
        <v>802</v>
      </c>
      <c r="B326" s="248">
        <v>53</v>
      </c>
      <c r="C326" s="249">
        <v>1</v>
      </c>
      <c r="E326" s="25" t="s">
        <v>384</v>
      </c>
    </row>
    <row r="327" spans="1:5" ht="15.05" customHeight="1" x14ac:dyDescent="0.3">
      <c r="A327" s="247" t="s">
        <v>802</v>
      </c>
      <c r="B327" s="248">
        <v>6</v>
      </c>
      <c r="C327" s="249">
        <v>2</v>
      </c>
      <c r="E327" s="25" t="s">
        <v>385</v>
      </c>
    </row>
    <row r="328" spans="1:5" ht="15.05" customHeight="1" x14ac:dyDescent="0.3">
      <c r="A328" s="247" t="s">
        <v>802</v>
      </c>
      <c r="B328" s="248">
        <v>61</v>
      </c>
      <c r="C328" s="249">
        <v>1</v>
      </c>
      <c r="E328" s="25" t="s">
        <v>386</v>
      </c>
    </row>
    <row r="329" spans="1:5" ht="15.05" customHeight="1" x14ac:dyDescent="0.3">
      <c r="A329" s="247" t="s">
        <v>802</v>
      </c>
      <c r="B329" s="248">
        <v>63</v>
      </c>
      <c r="C329" s="249">
        <v>1</v>
      </c>
      <c r="E329" s="25" t="s">
        <v>387</v>
      </c>
    </row>
    <row r="330" spans="1:5" ht="15.05" customHeight="1" x14ac:dyDescent="0.3">
      <c r="A330" s="247" t="s">
        <v>802</v>
      </c>
      <c r="B330" s="248" t="s">
        <v>803</v>
      </c>
      <c r="C330" s="249">
        <v>1</v>
      </c>
      <c r="E330" s="25" t="s">
        <v>388</v>
      </c>
    </row>
    <row r="331" spans="1:5" ht="15.05" customHeight="1" x14ac:dyDescent="0.3">
      <c r="A331" s="247" t="s">
        <v>802</v>
      </c>
      <c r="B331" s="248" t="s">
        <v>804</v>
      </c>
      <c r="C331" s="249">
        <v>1</v>
      </c>
      <c r="E331" s="25" t="s">
        <v>389</v>
      </c>
    </row>
    <row r="332" spans="1:5" ht="15.05" customHeight="1" x14ac:dyDescent="0.3">
      <c r="A332" s="247" t="s">
        <v>802</v>
      </c>
      <c r="B332" s="248" t="s">
        <v>805</v>
      </c>
      <c r="C332" s="249">
        <v>1</v>
      </c>
      <c r="E332" s="25" t="s">
        <v>390</v>
      </c>
    </row>
    <row r="333" spans="1:5" ht="15.05" customHeight="1" x14ac:dyDescent="0.3">
      <c r="A333" s="247" t="s">
        <v>802</v>
      </c>
      <c r="B333" s="248">
        <v>7</v>
      </c>
      <c r="C333" s="249">
        <v>2</v>
      </c>
      <c r="E333" s="25" t="s">
        <v>391</v>
      </c>
    </row>
    <row r="334" spans="1:5" ht="15.05" customHeight="1" x14ac:dyDescent="0.3">
      <c r="A334" s="247" t="s">
        <v>802</v>
      </c>
      <c r="B334" s="248" t="s">
        <v>806</v>
      </c>
      <c r="C334" s="249">
        <v>1</v>
      </c>
      <c r="E334" s="25" t="s">
        <v>392</v>
      </c>
    </row>
    <row r="335" spans="1:5" ht="15.05" customHeight="1" x14ac:dyDescent="0.3">
      <c r="A335" s="247" t="s">
        <v>802</v>
      </c>
      <c r="B335" s="248" t="s">
        <v>807</v>
      </c>
      <c r="C335" s="249">
        <v>1</v>
      </c>
      <c r="E335" s="25" t="s">
        <v>393</v>
      </c>
    </row>
    <row r="336" spans="1:5" ht="15.05" customHeight="1" x14ac:dyDescent="0.3">
      <c r="A336" s="247" t="s">
        <v>802</v>
      </c>
      <c r="B336" s="248" t="s">
        <v>808</v>
      </c>
      <c r="C336" s="249">
        <v>1</v>
      </c>
      <c r="E336" s="25" t="s">
        <v>394</v>
      </c>
    </row>
    <row r="337" spans="1:5" ht="15.05" customHeight="1" x14ac:dyDescent="0.3">
      <c r="A337" s="247" t="s">
        <v>802</v>
      </c>
      <c r="B337" s="248" t="s">
        <v>809</v>
      </c>
      <c r="C337" s="249">
        <v>1</v>
      </c>
      <c r="E337" s="25" t="s">
        <v>395</v>
      </c>
    </row>
    <row r="338" spans="1:5" ht="15.05" customHeight="1" x14ac:dyDescent="0.3">
      <c r="A338" s="247" t="s">
        <v>802</v>
      </c>
      <c r="B338" s="248" t="s">
        <v>810</v>
      </c>
      <c r="C338" s="249">
        <v>1</v>
      </c>
      <c r="E338" s="25" t="s">
        <v>396</v>
      </c>
    </row>
    <row r="339" spans="1:5" ht="15.05" customHeight="1" x14ac:dyDescent="0.3">
      <c r="A339" s="247" t="s">
        <v>802</v>
      </c>
      <c r="B339" s="248" t="s">
        <v>811</v>
      </c>
      <c r="C339" s="249">
        <v>1</v>
      </c>
      <c r="E339" s="25" t="s">
        <v>397</v>
      </c>
    </row>
    <row r="340" spans="1:5" ht="15.05" customHeight="1" x14ac:dyDescent="0.3">
      <c r="A340" s="247" t="s">
        <v>802</v>
      </c>
      <c r="B340" s="248">
        <v>74</v>
      </c>
      <c r="C340" s="249">
        <v>1</v>
      </c>
      <c r="E340" s="25" t="s">
        <v>398</v>
      </c>
    </row>
    <row r="341" spans="1:5" ht="15.05" customHeight="1" x14ac:dyDescent="0.3">
      <c r="A341" s="247" t="s">
        <v>802</v>
      </c>
      <c r="B341" s="248">
        <v>75</v>
      </c>
      <c r="C341" s="249">
        <v>1</v>
      </c>
      <c r="E341" s="25" t="s">
        <v>399</v>
      </c>
    </row>
    <row r="342" spans="1:5" ht="15.05" customHeight="1" x14ac:dyDescent="0.3">
      <c r="A342" s="247" t="s">
        <v>802</v>
      </c>
      <c r="B342" s="248">
        <v>77</v>
      </c>
      <c r="C342" s="249">
        <v>1</v>
      </c>
      <c r="E342" s="25" t="s">
        <v>400</v>
      </c>
    </row>
    <row r="343" spans="1:5" ht="15.05" customHeight="1" x14ac:dyDescent="0.3">
      <c r="A343" s="247" t="s">
        <v>802</v>
      </c>
      <c r="B343" s="248">
        <v>80</v>
      </c>
      <c r="C343" s="249">
        <v>1</v>
      </c>
      <c r="E343" s="25" t="s">
        <v>401</v>
      </c>
    </row>
    <row r="344" spans="1:5" ht="15.05" customHeight="1" x14ac:dyDescent="0.3">
      <c r="A344" s="247" t="s">
        <v>802</v>
      </c>
      <c r="B344" s="248">
        <v>82</v>
      </c>
      <c r="C344" s="249">
        <v>1</v>
      </c>
      <c r="E344" s="25" t="s">
        <v>402</v>
      </c>
    </row>
    <row r="345" spans="1:5" ht="15.05" customHeight="1" x14ac:dyDescent="0.3">
      <c r="A345" s="247" t="s">
        <v>802</v>
      </c>
      <c r="B345" s="248">
        <v>90</v>
      </c>
      <c r="C345" s="249">
        <v>1</v>
      </c>
      <c r="E345" s="25" t="s">
        <v>403</v>
      </c>
    </row>
    <row r="346" spans="1:5" ht="15.05" customHeight="1" x14ac:dyDescent="0.3">
      <c r="A346" s="247" t="s">
        <v>802</v>
      </c>
      <c r="B346" s="248">
        <v>92</v>
      </c>
      <c r="C346" s="249">
        <v>1</v>
      </c>
      <c r="E346" s="25" t="s">
        <v>404</v>
      </c>
    </row>
    <row r="347" spans="1:5" ht="15.05" customHeight="1" x14ac:dyDescent="0.3">
      <c r="A347" s="247" t="s">
        <v>802</v>
      </c>
      <c r="B347" s="248">
        <v>94</v>
      </c>
      <c r="C347" s="249">
        <v>1</v>
      </c>
      <c r="E347" s="25" t="s">
        <v>405</v>
      </c>
    </row>
    <row r="348" spans="1:5" ht="15.05" customHeight="1" x14ac:dyDescent="0.3">
      <c r="A348" s="247" t="s">
        <v>812</v>
      </c>
      <c r="B348" s="248">
        <v>13</v>
      </c>
      <c r="C348" s="249">
        <v>3</v>
      </c>
      <c r="E348" s="25" t="s">
        <v>406</v>
      </c>
    </row>
    <row r="349" spans="1:5" ht="15.05" customHeight="1" x14ac:dyDescent="0.3">
      <c r="A349" s="247" t="s">
        <v>812</v>
      </c>
      <c r="B349" s="248">
        <v>34</v>
      </c>
      <c r="C349" s="249">
        <v>3</v>
      </c>
      <c r="E349" s="25" t="s">
        <v>407</v>
      </c>
    </row>
    <row r="350" spans="1:5" ht="15.05" customHeight="1" x14ac:dyDescent="0.3">
      <c r="A350" s="247" t="s">
        <v>812</v>
      </c>
      <c r="B350" s="248" t="s">
        <v>813</v>
      </c>
      <c r="C350" s="249">
        <v>3</v>
      </c>
      <c r="E350" s="25" t="s">
        <v>408</v>
      </c>
    </row>
    <row r="351" spans="1:5" ht="15.05" customHeight="1" x14ac:dyDescent="0.3">
      <c r="A351" s="247" t="s">
        <v>814</v>
      </c>
      <c r="B351" s="248">
        <v>11</v>
      </c>
      <c r="C351" s="249">
        <v>2</v>
      </c>
      <c r="E351" s="25" t="s">
        <v>409</v>
      </c>
    </row>
    <row r="352" spans="1:5" ht="15.05" customHeight="1" x14ac:dyDescent="0.3">
      <c r="A352" s="247" t="s">
        <v>814</v>
      </c>
      <c r="B352" s="248">
        <v>13</v>
      </c>
      <c r="C352" s="249">
        <v>2</v>
      </c>
      <c r="E352" s="25" t="s">
        <v>410</v>
      </c>
    </row>
    <row r="353" spans="1:5" ht="15.05" customHeight="1" x14ac:dyDescent="0.3">
      <c r="A353" s="247" t="s">
        <v>814</v>
      </c>
      <c r="B353" s="248">
        <v>5</v>
      </c>
      <c r="C353" s="249">
        <v>2</v>
      </c>
      <c r="E353" s="25" t="s">
        <v>411</v>
      </c>
    </row>
    <row r="354" spans="1:5" ht="15.05" customHeight="1" x14ac:dyDescent="0.3">
      <c r="A354" s="247" t="s">
        <v>814</v>
      </c>
      <c r="B354" s="248" t="s">
        <v>758</v>
      </c>
      <c r="C354" s="249">
        <v>2</v>
      </c>
      <c r="E354" s="25" t="s">
        <v>412</v>
      </c>
    </row>
    <row r="355" spans="1:5" ht="15.05" customHeight="1" x14ac:dyDescent="0.3">
      <c r="A355" s="247" t="s">
        <v>815</v>
      </c>
      <c r="B355" s="248">
        <v>14</v>
      </c>
      <c r="C355" s="249">
        <v>2</v>
      </c>
      <c r="E355" s="25" t="s">
        <v>413</v>
      </c>
    </row>
    <row r="356" spans="1:5" ht="15.05" customHeight="1" x14ac:dyDescent="0.3">
      <c r="A356" s="247" t="s">
        <v>815</v>
      </c>
      <c r="B356" s="248" t="s">
        <v>816</v>
      </c>
      <c r="C356" s="249">
        <v>2</v>
      </c>
      <c r="E356" s="25" t="s">
        <v>414</v>
      </c>
    </row>
    <row r="357" spans="1:5" ht="15.05" customHeight="1" x14ac:dyDescent="0.3">
      <c r="A357" s="247" t="s">
        <v>815</v>
      </c>
      <c r="B357" s="248">
        <v>16</v>
      </c>
      <c r="C357" s="249">
        <v>2</v>
      </c>
      <c r="E357" s="25" t="s">
        <v>415</v>
      </c>
    </row>
    <row r="358" spans="1:5" ht="15.05" customHeight="1" x14ac:dyDescent="0.3">
      <c r="A358" s="247" t="s">
        <v>815</v>
      </c>
      <c r="B358" s="248">
        <v>18</v>
      </c>
      <c r="C358" s="249">
        <v>2</v>
      </c>
      <c r="E358" s="25" t="s">
        <v>416</v>
      </c>
    </row>
    <row r="359" spans="1:5" ht="15.05" customHeight="1" x14ac:dyDescent="0.3">
      <c r="A359" s="247" t="s">
        <v>815</v>
      </c>
      <c r="B359" s="248">
        <v>2</v>
      </c>
      <c r="C359" s="249">
        <v>2</v>
      </c>
      <c r="E359" s="25" t="s">
        <v>417</v>
      </c>
    </row>
    <row r="360" spans="1:5" ht="15.05" customHeight="1" x14ac:dyDescent="0.3">
      <c r="A360" s="247" t="s">
        <v>815</v>
      </c>
      <c r="B360" s="248">
        <v>22</v>
      </c>
      <c r="C360" s="249">
        <v>2</v>
      </c>
      <c r="E360" s="25" t="s">
        <v>418</v>
      </c>
    </row>
    <row r="361" spans="1:5" ht="15.05" customHeight="1" x14ac:dyDescent="0.3">
      <c r="A361" s="247" t="s">
        <v>815</v>
      </c>
      <c r="B361" s="248">
        <v>28</v>
      </c>
      <c r="C361" s="249">
        <v>2</v>
      </c>
      <c r="E361" s="25" t="s">
        <v>419</v>
      </c>
    </row>
    <row r="362" spans="1:5" ht="15.05" customHeight="1" x14ac:dyDescent="0.3">
      <c r="A362" s="247" t="s">
        <v>815</v>
      </c>
      <c r="B362" s="248">
        <v>30</v>
      </c>
      <c r="C362" s="249">
        <v>2</v>
      </c>
      <c r="E362" s="25" t="s">
        <v>420</v>
      </c>
    </row>
    <row r="363" spans="1:5" ht="15.05" customHeight="1" x14ac:dyDescent="0.3">
      <c r="A363" s="247" t="s">
        <v>815</v>
      </c>
      <c r="B363" s="248">
        <v>4</v>
      </c>
      <c r="C363" s="249">
        <v>2</v>
      </c>
      <c r="E363" s="25" t="s">
        <v>421</v>
      </c>
    </row>
    <row r="364" spans="1:5" ht="15.05" customHeight="1" x14ac:dyDescent="0.3">
      <c r="A364" s="247" t="s">
        <v>815</v>
      </c>
      <c r="B364" s="248">
        <v>5</v>
      </c>
      <c r="C364" s="249">
        <v>2</v>
      </c>
      <c r="E364" s="25" t="s">
        <v>422</v>
      </c>
    </row>
    <row r="365" spans="1:5" ht="15.05" customHeight="1" x14ac:dyDescent="0.3">
      <c r="A365" s="247" t="s">
        <v>815</v>
      </c>
      <c r="B365" s="248">
        <v>6</v>
      </c>
      <c r="C365" s="249">
        <v>2</v>
      </c>
      <c r="E365" s="25" t="s">
        <v>423</v>
      </c>
    </row>
    <row r="366" spans="1:5" ht="15.05" customHeight="1" x14ac:dyDescent="0.3">
      <c r="A366" s="247" t="s">
        <v>817</v>
      </c>
      <c r="B366" s="248">
        <v>2</v>
      </c>
      <c r="C366" s="249">
        <v>3</v>
      </c>
      <c r="E366" s="25" t="s">
        <v>424</v>
      </c>
    </row>
    <row r="367" spans="1:5" ht="15.05" customHeight="1" x14ac:dyDescent="0.3">
      <c r="A367" s="247" t="s">
        <v>817</v>
      </c>
      <c r="B367" s="248" t="s">
        <v>743</v>
      </c>
      <c r="C367" s="249">
        <v>3</v>
      </c>
      <c r="E367" s="25" t="s">
        <v>425</v>
      </c>
    </row>
    <row r="368" spans="1:5" ht="15.05" customHeight="1" x14ac:dyDescent="0.3">
      <c r="A368" s="247" t="s">
        <v>817</v>
      </c>
      <c r="B368" s="248">
        <v>4</v>
      </c>
      <c r="C368" s="249">
        <v>3</v>
      </c>
      <c r="E368" s="25" t="s">
        <v>426</v>
      </c>
    </row>
    <row r="369" spans="1:5" ht="15.05" customHeight="1" x14ac:dyDescent="0.3">
      <c r="A369" s="247" t="s">
        <v>817</v>
      </c>
      <c r="B369" s="248">
        <v>6</v>
      </c>
      <c r="C369" s="249">
        <v>3</v>
      </c>
      <c r="E369" s="25" t="s">
        <v>427</v>
      </c>
    </row>
    <row r="370" spans="1:5" ht="15.05" customHeight="1" x14ac:dyDescent="0.3">
      <c r="A370" s="247" t="s">
        <v>817</v>
      </c>
      <c r="B370" s="248">
        <v>8</v>
      </c>
      <c r="C370" s="249">
        <v>3</v>
      </c>
      <c r="E370" s="25" t="s">
        <v>428</v>
      </c>
    </row>
    <row r="371" spans="1:5" ht="15.05" customHeight="1" x14ac:dyDescent="0.3">
      <c r="A371" s="247" t="s">
        <v>818</v>
      </c>
      <c r="B371" s="248">
        <v>7</v>
      </c>
      <c r="C371" s="249">
        <v>3</v>
      </c>
      <c r="E371" s="25" t="s">
        <v>429</v>
      </c>
    </row>
    <row r="372" spans="1:5" ht="15.05" customHeight="1" x14ac:dyDescent="0.3">
      <c r="A372" s="247" t="s">
        <v>819</v>
      </c>
      <c r="B372" s="248">
        <v>5</v>
      </c>
      <c r="C372" s="249">
        <v>1</v>
      </c>
      <c r="E372" s="25" t="s">
        <v>430</v>
      </c>
    </row>
    <row r="373" spans="1:5" ht="15.05" customHeight="1" x14ac:dyDescent="0.3">
      <c r="A373" s="247" t="s">
        <v>819</v>
      </c>
      <c r="B373" s="248">
        <v>6</v>
      </c>
      <c r="C373" s="249">
        <v>1</v>
      </c>
      <c r="E373" s="25" t="s">
        <v>431</v>
      </c>
    </row>
    <row r="374" spans="1:5" ht="15.05" customHeight="1" x14ac:dyDescent="0.3">
      <c r="A374" s="247" t="s">
        <v>819</v>
      </c>
      <c r="B374" s="248">
        <v>8</v>
      </c>
      <c r="C374" s="249">
        <v>1</v>
      </c>
      <c r="E374" s="25" t="s">
        <v>432</v>
      </c>
    </row>
    <row r="375" spans="1:5" ht="15.05" customHeight="1" x14ac:dyDescent="0.3">
      <c r="A375" s="247" t="s">
        <v>819</v>
      </c>
      <c r="B375" s="248">
        <v>9</v>
      </c>
      <c r="C375" s="249">
        <v>1</v>
      </c>
      <c r="E375" s="25" t="s">
        <v>433</v>
      </c>
    </row>
    <row r="376" spans="1:5" ht="15.05" customHeight="1" x14ac:dyDescent="0.3">
      <c r="A376" s="247" t="s">
        <v>820</v>
      </c>
      <c r="B376" s="248">
        <v>11</v>
      </c>
      <c r="C376" s="249">
        <v>3</v>
      </c>
      <c r="E376" s="25" t="s">
        <v>434</v>
      </c>
    </row>
    <row r="377" spans="1:5" ht="15.05" customHeight="1" x14ac:dyDescent="0.3">
      <c r="A377" s="247" t="s">
        <v>820</v>
      </c>
      <c r="B377" s="248" t="s">
        <v>821</v>
      </c>
      <c r="C377" s="249">
        <v>3</v>
      </c>
      <c r="E377" s="25" t="s">
        <v>435</v>
      </c>
    </row>
    <row r="378" spans="1:5" ht="15.05" customHeight="1" x14ac:dyDescent="0.3">
      <c r="A378" s="247" t="s">
        <v>822</v>
      </c>
      <c r="B378" s="248">
        <v>10</v>
      </c>
      <c r="C378" s="249">
        <v>1</v>
      </c>
      <c r="E378" s="25" t="s">
        <v>436</v>
      </c>
    </row>
    <row r="379" spans="1:5" ht="15.05" customHeight="1" x14ac:dyDescent="0.3">
      <c r="A379" s="247" t="s">
        <v>822</v>
      </c>
      <c r="B379" s="248">
        <v>12</v>
      </c>
      <c r="C379" s="249">
        <v>1</v>
      </c>
      <c r="E379" s="25" t="s">
        <v>437</v>
      </c>
    </row>
    <row r="380" spans="1:5" ht="15.05" customHeight="1" x14ac:dyDescent="0.3">
      <c r="A380" s="247" t="s">
        <v>822</v>
      </c>
      <c r="B380" s="248">
        <v>3</v>
      </c>
      <c r="C380" s="249">
        <v>1</v>
      </c>
      <c r="E380" s="25" t="s">
        <v>438</v>
      </c>
    </row>
    <row r="381" spans="1:5" ht="15.05" customHeight="1" x14ac:dyDescent="0.3">
      <c r="A381" s="247" t="s">
        <v>822</v>
      </c>
      <c r="B381" s="248">
        <v>4</v>
      </c>
      <c r="C381" s="249">
        <v>1</v>
      </c>
      <c r="E381" s="25" t="s">
        <v>439</v>
      </c>
    </row>
    <row r="382" spans="1:5" ht="15.05" customHeight="1" x14ac:dyDescent="0.3">
      <c r="A382" s="247" t="s">
        <v>822</v>
      </c>
      <c r="B382" s="248">
        <v>5</v>
      </c>
      <c r="C382" s="249">
        <v>1</v>
      </c>
      <c r="E382" s="25" t="s">
        <v>440</v>
      </c>
    </row>
    <row r="383" spans="1:5" ht="15.05" customHeight="1" x14ac:dyDescent="0.3">
      <c r="A383" s="247" t="s">
        <v>822</v>
      </c>
      <c r="B383" s="248">
        <v>6</v>
      </c>
      <c r="C383" s="249">
        <v>1</v>
      </c>
      <c r="E383" s="25" t="s">
        <v>441</v>
      </c>
    </row>
    <row r="384" spans="1:5" ht="15.05" customHeight="1" x14ac:dyDescent="0.3">
      <c r="A384" s="247" t="s">
        <v>822</v>
      </c>
      <c r="B384" s="248">
        <v>7</v>
      </c>
      <c r="C384" s="249">
        <v>1</v>
      </c>
      <c r="E384" s="25" t="s">
        <v>442</v>
      </c>
    </row>
    <row r="385" spans="1:5" ht="15.05" customHeight="1" x14ac:dyDescent="0.3">
      <c r="A385" s="247" t="s">
        <v>822</v>
      </c>
      <c r="B385" s="248">
        <v>8</v>
      </c>
      <c r="C385" s="249">
        <v>1</v>
      </c>
      <c r="E385" s="25" t="s">
        <v>443</v>
      </c>
    </row>
    <row r="386" spans="1:5" ht="15.05" customHeight="1" x14ac:dyDescent="0.3">
      <c r="A386" s="247" t="s">
        <v>822</v>
      </c>
      <c r="B386" s="248">
        <v>9</v>
      </c>
      <c r="C386" s="249">
        <v>1</v>
      </c>
      <c r="E386" s="25" t="s">
        <v>444</v>
      </c>
    </row>
    <row r="387" spans="1:5" ht="15.05" customHeight="1" x14ac:dyDescent="0.3">
      <c r="A387" s="247" t="s">
        <v>823</v>
      </c>
      <c r="B387" s="248" t="s">
        <v>778</v>
      </c>
      <c r="C387" s="249">
        <v>1</v>
      </c>
      <c r="E387" s="25" t="s">
        <v>445</v>
      </c>
    </row>
    <row r="388" spans="1:5" ht="15.05" customHeight="1" x14ac:dyDescent="0.3">
      <c r="A388" s="247" t="s">
        <v>824</v>
      </c>
      <c r="B388" s="248">
        <v>127</v>
      </c>
      <c r="C388" s="249">
        <v>1</v>
      </c>
      <c r="E388" s="25" t="s">
        <v>446</v>
      </c>
    </row>
    <row r="389" spans="1:5" ht="15.05" customHeight="1" x14ac:dyDescent="0.3">
      <c r="A389" s="247" t="s">
        <v>824</v>
      </c>
      <c r="B389" s="248">
        <v>17</v>
      </c>
      <c r="C389" s="249">
        <v>2</v>
      </c>
      <c r="E389" s="25" t="s">
        <v>447</v>
      </c>
    </row>
    <row r="390" spans="1:5" ht="15.05" customHeight="1" x14ac:dyDescent="0.3">
      <c r="A390" s="247" t="s">
        <v>824</v>
      </c>
      <c r="B390" s="248" t="s">
        <v>734</v>
      </c>
      <c r="C390" s="249">
        <v>2</v>
      </c>
      <c r="E390" s="25" t="s">
        <v>448</v>
      </c>
    </row>
    <row r="391" spans="1:5" ht="15.05" customHeight="1" x14ac:dyDescent="0.3">
      <c r="A391" s="247" t="s">
        <v>824</v>
      </c>
      <c r="B391" s="248">
        <v>21</v>
      </c>
      <c r="C391" s="249">
        <v>2</v>
      </c>
      <c r="E391" s="25" t="s">
        <v>449</v>
      </c>
    </row>
    <row r="392" spans="1:5" ht="15.05" customHeight="1" x14ac:dyDescent="0.3">
      <c r="A392" s="247" t="s">
        <v>824</v>
      </c>
      <c r="B392" s="248">
        <v>27</v>
      </c>
      <c r="C392" s="249">
        <v>2</v>
      </c>
      <c r="E392" s="25" t="s">
        <v>450</v>
      </c>
    </row>
    <row r="393" spans="1:5" ht="15.05" customHeight="1" x14ac:dyDescent="0.3">
      <c r="A393" s="247" t="s">
        <v>824</v>
      </c>
      <c r="B393" s="248">
        <v>29</v>
      </c>
      <c r="C393" s="249">
        <v>2</v>
      </c>
      <c r="E393" s="25" t="s">
        <v>451</v>
      </c>
    </row>
    <row r="394" spans="1:5" ht="15.05" customHeight="1" x14ac:dyDescent="0.3">
      <c r="A394" s="247" t="s">
        <v>824</v>
      </c>
      <c r="B394" s="248">
        <v>35</v>
      </c>
      <c r="C394" s="249">
        <v>2</v>
      </c>
      <c r="E394" s="25" t="s">
        <v>452</v>
      </c>
    </row>
    <row r="395" spans="1:5" ht="15.05" customHeight="1" x14ac:dyDescent="0.3">
      <c r="A395" s="247" t="s">
        <v>824</v>
      </c>
      <c r="B395" s="248" t="s">
        <v>825</v>
      </c>
      <c r="C395" s="249">
        <v>2</v>
      </c>
      <c r="E395" s="25" t="s">
        <v>453</v>
      </c>
    </row>
    <row r="396" spans="1:5" ht="15.05" customHeight="1" x14ac:dyDescent="0.3">
      <c r="A396" s="247" t="s">
        <v>824</v>
      </c>
      <c r="B396" s="248" t="s">
        <v>826</v>
      </c>
      <c r="C396" s="249">
        <v>2</v>
      </c>
      <c r="E396" s="25" t="s">
        <v>454</v>
      </c>
    </row>
    <row r="397" spans="1:5" ht="15.05" customHeight="1" x14ac:dyDescent="0.3">
      <c r="A397" s="247" t="s">
        <v>824</v>
      </c>
      <c r="B397" s="248" t="s">
        <v>827</v>
      </c>
      <c r="C397" s="249">
        <v>2</v>
      </c>
      <c r="E397" s="25" t="s">
        <v>455</v>
      </c>
    </row>
    <row r="398" spans="1:5" ht="15.05" customHeight="1" x14ac:dyDescent="0.3">
      <c r="A398" s="247" t="s">
        <v>824</v>
      </c>
      <c r="B398" s="248">
        <v>45</v>
      </c>
      <c r="C398" s="249">
        <v>1</v>
      </c>
      <c r="E398" s="25" t="s">
        <v>456</v>
      </c>
    </row>
    <row r="399" spans="1:5" ht="15.05" customHeight="1" x14ac:dyDescent="0.3">
      <c r="A399" s="247" t="s">
        <v>824</v>
      </c>
      <c r="B399" s="248">
        <v>47</v>
      </c>
      <c r="C399" s="249">
        <v>1</v>
      </c>
      <c r="E399" s="25" t="s">
        <v>457</v>
      </c>
    </row>
    <row r="400" spans="1:5" ht="15.05" customHeight="1" x14ac:dyDescent="0.3">
      <c r="A400" s="247" t="s">
        <v>824</v>
      </c>
      <c r="B400" s="248">
        <v>55</v>
      </c>
      <c r="C400" s="249">
        <v>1</v>
      </c>
      <c r="E400" s="25" t="s">
        <v>458</v>
      </c>
    </row>
    <row r="401" spans="1:5" ht="15.05" customHeight="1" x14ac:dyDescent="0.3">
      <c r="A401" s="247" t="s">
        <v>824</v>
      </c>
      <c r="B401" s="248">
        <v>61</v>
      </c>
      <c r="C401" s="249">
        <v>1</v>
      </c>
      <c r="E401" s="25" t="s">
        <v>459</v>
      </c>
    </row>
    <row r="402" spans="1:5" ht="15.05" customHeight="1" x14ac:dyDescent="0.3">
      <c r="A402" s="247" t="s">
        <v>824</v>
      </c>
      <c r="B402" s="248" t="s">
        <v>828</v>
      </c>
      <c r="C402" s="249">
        <v>1</v>
      </c>
      <c r="E402" s="25" t="s">
        <v>460</v>
      </c>
    </row>
    <row r="403" spans="1:5" ht="15.05" customHeight="1" x14ac:dyDescent="0.3">
      <c r="A403" s="247" t="s">
        <v>824</v>
      </c>
      <c r="B403" s="248" t="s">
        <v>794</v>
      </c>
      <c r="C403" s="249">
        <v>2</v>
      </c>
      <c r="E403" s="25" t="s">
        <v>461</v>
      </c>
    </row>
    <row r="404" spans="1:5" ht="15.05" customHeight="1" x14ac:dyDescent="0.3">
      <c r="A404" s="247" t="s">
        <v>829</v>
      </c>
      <c r="B404" s="248">
        <v>100</v>
      </c>
      <c r="C404" s="249">
        <v>2</v>
      </c>
      <c r="E404" s="25" t="s">
        <v>462</v>
      </c>
    </row>
    <row r="405" spans="1:5" ht="15.05" customHeight="1" x14ac:dyDescent="0.3">
      <c r="A405" s="247" t="s">
        <v>829</v>
      </c>
      <c r="B405" s="248">
        <v>102</v>
      </c>
      <c r="C405" s="249">
        <v>2</v>
      </c>
      <c r="E405" s="25" t="s">
        <v>463</v>
      </c>
    </row>
    <row r="406" spans="1:5" ht="15.05" customHeight="1" x14ac:dyDescent="0.3">
      <c r="A406" s="247" t="s">
        <v>829</v>
      </c>
      <c r="B406" s="248">
        <v>103</v>
      </c>
      <c r="C406" s="249">
        <v>2</v>
      </c>
      <c r="E406" s="25" t="s">
        <v>464</v>
      </c>
    </row>
    <row r="407" spans="1:5" ht="15.05" customHeight="1" x14ac:dyDescent="0.3">
      <c r="A407" s="247" t="s">
        <v>829</v>
      </c>
      <c r="B407" s="248">
        <v>104</v>
      </c>
      <c r="C407" s="249">
        <v>2</v>
      </c>
      <c r="E407" s="25" t="s">
        <v>465</v>
      </c>
    </row>
    <row r="408" spans="1:5" ht="15.05" customHeight="1" x14ac:dyDescent="0.3">
      <c r="A408" s="247" t="s">
        <v>829</v>
      </c>
      <c r="B408" s="248">
        <v>107</v>
      </c>
      <c r="C408" s="249">
        <v>2</v>
      </c>
      <c r="E408" s="25" t="s">
        <v>466</v>
      </c>
    </row>
    <row r="409" spans="1:5" ht="15.05" customHeight="1" x14ac:dyDescent="0.3">
      <c r="A409" s="247" t="s">
        <v>829</v>
      </c>
      <c r="B409" s="248">
        <v>108</v>
      </c>
      <c r="C409" s="249">
        <v>2</v>
      </c>
      <c r="E409" s="25" t="s">
        <v>467</v>
      </c>
    </row>
    <row r="410" spans="1:5" ht="15.05" customHeight="1" x14ac:dyDescent="0.3">
      <c r="A410" s="247" t="s">
        <v>829</v>
      </c>
      <c r="B410" s="248" t="s">
        <v>830</v>
      </c>
      <c r="C410" s="249">
        <v>2</v>
      </c>
      <c r="E410" s="25" t="s">
        <v>468</v>
      </c>
    </row>
    <row r="411" spans="1:5" ht="15.05" customHeight="1" x14ac:dyDescent="0.3">
      <c r="A411" s="247" t="s">
        <v>829</v>
      </c>
      <c r="B411" s="248" t="s">
        <v>831</v>
      </c>
      <c r="C411" s="249">
        <v>2</v>
      </c>
      <c r="E411" s="25" t="s">
        <v>469</v>
      </c>
    </row>
    <row r="412" spans="1:5" ht="15.05" customHeight="1" x14ac:dyDescent="0.3">
      <c r="A412" s="247" t="s">
        <v>829</v>
      </c>
      <c r="B412" s="248">
        <v>115</v>
      </c>
      <c r="C412" s="249">
        <v>3</v>
      </c>
      <c r="E412" s="25" t="s">
        <v>470</v>
      </c>
    </row>
    <row r="413" spans="1:5" ht="15.05" customHeight="1" x14ac:dyDescent="0.3">
      <c r="A413" s="247" t="s">
        <v>829</v>
      </c>
      <c r="B413" s="248">
        <v>117</v>
      </c>
      <c r="C413" s="249">
        <v>3</v>
      </c>
      <c r="E413" s="25" t="s">
        <v>471</v>
      </c>
    </row>
    <row r="414" spans="1:5" ht="15.05" customHeight="1" x14ac:dyDescent="0.3">
      <c r="A414" s="247" t="s">
        <v>829</v>
      </c>
      <c r="B414" s="248">
        <v>119</v>
      </c>
      <c r="C414" s="249">
        <v>3</v>
      </c>
      <c r="E414" s="25" t="s">
        <v>472</v>
      </c>
    </row>
    <row r="415" spans="1:5" ht="15.05" customHeight="1" x14ac:dyDescent="0.3">
      <c r="A415" s="247" t="s">
        <v>829</v>
      </c>
      <c r="B415" s="248">
        <v>121</v>
      </c>
      <c r="C415" s="249">
        <v>3</v>
      </c>
      <c r="E415" s="25" t="s">
        <v>473</v>
      </c>
    </row>
    <row r="416" spans="1:5" ht="15.05" customHeight="1" x14ac:dyDescent="0.3">
      <c r="A416" s="247" t="s">
        <v>829</v>
      </c>
      <c r="B416" s="248" t="s">
        <v>832</v>
      </c>
      <c r="C416" s="249">
        <v>3</v>
      </c>
      <c r="E416" s="25" t="s">
        <v>474</v>
      </c>
    </row>
    <row r="417" spans="1:5" ht="15.05" customHeight="1" x14ac:dyDescent="0.3">
      <c r="A417" s="247" t="s">
        <v>829</v>
      </c>
      <c r="B417" s="248">
        <v>125</v>
      </c>
      <c r="C417" s="249">
        <v>3</v>
      </c>
      <c r="E417" s="25" t="s">
        <v>475</v>
      </c>
    </row>
    <row r="418" spans="1:5" ht="15.05" customHeight="1" x14ac:dyDescent="0.3">
      <c r="A418" s="247" t="s">
        <v>829</v>
      </c>
      <c r="B418" s="248">
        <v>126</v>
      </c>
      <c r="C418" s="249">
        <v>3</v>
      </c>
      <c r="E418" s="25" t="s">
        <v>476</v>
      </c>
    </row>
    <row r="419" spans="1:5" ht="15.05" customHeight="1" x14ac:dyDescent="0.3">
      <c r="A419" s="247" t="s">
        <v>829</v>
      </c>
      <c r="B419" s="248" t="s">
        <v>722</v>
      </c>
      <c r="C419" s="249">
        <v>3</v>
      </c>
      <c r="E419" s="25" t="s">
        <v>477</v>
      </c>
    </row>
    <row r="420" spans="1:5" ht="15.05" customHeight="1" x14ac:dyDescent="0.3">
      <c r="A420" s="247" t="s">
        <v>829</v>
      </c>
      <c r="B420" s="248">
        <v>128</v>
      </c>
      <c r="C420" s="249">
        <v>3</v>
      </c>
      <c r="E420" s="25" t="s">
        <v>478</v>
      </c>
    </row>
    <row r="421" spans="1:5" ht="15.05" customHeight="1" x14ac:dyDescent="0.3">
      <c r="A421" s="247" t="s">
        <v>829</v>
      </c>
      <c r="B421" s="248">
        <v>143</v>
      </c>
      <c r="C421" s="249">
        <v>3</v>
      </c>
      <c r="E421" s="25" t="s">
        <v>479</v>
      </c>
    </row>
    <row r="422" spans="1:5" ht="15.05" customHeight="1" x14ac:dyDescent="0.3">
      <c r="A422" s="247" t="s">
        <v>829</v>
      </c>
      <c r="B422" s="248">
        <v>145</v>
      </c>
      <c r="C422" s="249">
        <v>3</v>
      </c>
      <c r="E422" s="25" t="s">
        <v>480</v>
      </c>
    </row>
    <row r="423" spans="1:5" ht="15.05" customHeight="1" x14ac:dyDescent="0.3">
      <c r="A423" s="247" t="s">
        <v>829</v>
      </c>
      <c r="B423" s="248">
        <v>147</v>
      </c>
      <c r="C423" s="249">
        <v>3</v>
      </c>
      <c r="E423" s="25" t="s">
        <v>481</v>
      </c>
    </row>
    <row r="424" spans="1:5" ht="15.05" customHeight="1" x14ac:dyDescent="0.3">
      <c r="A424" s="247" t="s">
        <v>829</v>
      </c>
      <c r="B424" s="248">
        <v>149</v>
      </c>
      <c r="C424" s="249">
        <v>3</v>
      </c>
      <c r="E424" s="25" t="s">
        <v>482</v>
      </c>
    </row>
    <row r="425" spans="1:5" ht="15.05" customHeight="1" x14ac:dyDescent="0.3">
      <c r="A425" s="247" t="s">
        <v>829</v>
      </c>
      <c r="B425" s="248">
        <v>151</v>
      </c>
      <c r="C425" s="249">
        <v>3</v>
      </c>
      <c r="E425" s="25" t="s">
        <v>483</v>
      </c>
    </row>
    <row r="426" spans="1:5" ht="15.05" customHeight="1" x14ac:dyDescent="0.3">
      <c r="A426" s="247" t="s">
        <v>829</v>
      </c>
      <c r="B426" s="248">
        <v>153</v>
      </c>
      <c r="C426" s="249">
        <v>3</v>
      </c>
      <c r="E426" s="25" t="s">
        <v>484</v>
      </c>
    </row>
    <row r="427" spans="1:5" ht="15.05" customHeight="1" x14ac:dyDescent="0.3">
      <c r="A427" s="247" t="s">
        <v>829</v>
      </c>
      <c r="B427" s="248">
        <v>155</v>
      </c>
      <c r="C427" s="249">
        <v>3</v>
      </c>
      <c r="E427" s="25" t="s">
        <v>485</v>
      </c>
    </row>
    <row r="428" spans="1:5" ht="15.05" customHeight="1" x14ac:dyDescent="0.3">
      <c r="A428" s="247" t="s">
        <v>829</v>
      </c>
      <c r="B428" s="248">
        <v>159</v>
      </c>
      <c r="C428" s="249">
        <v>3</v>
      </c>
      <c r="E428" s="25" t="s">
        <v>486</v>
      </c>
    </row>
    <row r="429" spans="1:5" ht="15.05" customHeight="1" x14ac:dyDescent="0.3">
      <c r="A429" s="247" t="s">
        <v>829</v>
      </c>
      <c r="B429" s="248">
        <v>162</v>
      </c>
      <c r="C429" s="249">
        <v>3</v>
      </c>
      <c r="E429" s="25" t="s">
        <v>487</v>
      </c>
    </row>
    <row r="430" spans="1:5" ht="15.05" customHeight="1" x14ac:dyDescent="0.3">
      <c r="A430" s="247" t="s">
        <v>829</v>
      </c>
      <c r="B430" s="248">
        <v>164</v>
      </c>
      <c r="C430" s="249">
        <v>3</v>
      </c>
      <c r="E430" s="25" t="s">
        <v>488</v>
      </c>
    </row>
    <row r="431" spans="1:5" ht="15.05" customHeight="1" x14ac:dyDescent="0.3">
      <c r="A431" s="247" t="s">
        <v>829</v>
      </c>
      <c r="B431" s="248">
        <v>166</v>
      </c>
      <c r="C431" s="249">
        <v>3</v>
      </c>
      <c r="E431" s="25" t="s">
        <v>489</v>
      </c>
    </row>
    <row r="432" spans="1:5" ht="15.05" customHeight="1" x14ac:dyDescent="0.3">
      <c r="A432" s="247" t="s">
        <v>829</v>
      </c>
      <c r="B432" s="248">
        <v>168</v>
      </c>
      <c r="C432" s="249">
        <v>3</v>
      </c>
      <c r="E432" s="25" t="s">
        <v>490</v>
      </c>
    </row>
    <row r="433" spans="1:5" ht="15.05" customHeight="1" x14ac:dyDescent="0.3">
      <c r="A433" s="247" t="s">
        <v>829</v>
      </c>
      <c r="B433" s="248">
        <v>170</v>
      </c>
      <c r="C433" s="249">
        <v>3</v>
      </c>
      <c r="E433" s="25" t="s">
        <v>491</v>
      </c>
    </row>
    <row r="434" spans="1:5" ht="15.05" customHeight="1" x14ac:dyDescent="0.3">
      <c r="A434" s="247" t="s">
        <v>829</v>
      </c>
      <c r="B434" s="248">
        <v>174</v>
      </c>
      <c r="C434" s="249">
        <v>3</v>
      </c>
      <c r="E434" s="25" t="s">
        <v>492</v>
      </c>
    </row>
    <row r="435" spans="1:5" ht="15.05" customHeight="1" x14ac:dyDescent="0.3">
      <c r="A435" s="247" t="s">
        <v>829</v>
      </c>
      <c r="B435" s="248">
        <v>176</v>
      </c>
      <c r="C435" s="249">
        <v>3</v>
      </c>
      <c r="E435" s="25" t="s">
        <v>493</v>
      </c>
    </row>
    <row r="436" spans="1:5" ht="15.05" customHeight="1" x14ac:dyDescent="0.3">
      <c r="A436" s="247" t="s">
        <v>829</v>
      </c>
      <c r="B436" s="248">
        <v>178</v>
      </c>
      <c r="C436" s="249">
        <v>3</v>
      </c>
      <c r="E436" s="25" t="s">
        <v>494</v>
      </c>
    </row>
    <row r="437" spans="1:5" ht="15.05" customHeight="1" x14ac:dyDescent="0.3">
      <c r="A437" s="247" t="s">
        <v>829</v>
      </c>
      <c r="B437" s="248">
        <v>180</v>
      </c>
      <c r="C437" s="249">
        <v>3</v>
      </c>
      <c r="E437" s="25" t="s">
        <v>495</v>
      </c>
    </row>
    <row r="438" spans="1:5" ht="15.05" customHeight="1" x14ac:dyDescent="0.3">
      <c r="A438" s="247" t="s">
        <v>829</v>
      </c>
      <c r="B438" s="248">
        <v>182</v>
      </c>
      <c r="C438" s="249">
        <v>3</v>
      </c>
      <c r="E438" s="25" t="s">
        <v>496</v>
      </c>
    </row>
    <row r="439" spans="1:5" ht="15.05" customHeight="1" x14ac:dyDescent="0.3">
      <c r="A439" s="247" t="s">
        <v>829</v>
      </c>
      <c r="B439" s="248">
        <v>187</v>
      </c>
      <c r="C439" s="249">
        <v>3</v>
      </c>
      <c r="E439" s="25" t="s">
        <v>497</v>
      </c>
    </row>
    <row r="440" spans="1:5" ht="15.05" customHeight="1" x14ac:dyDescent="0.3">
      <c r="A440" s="247" t="s">
        <v>829</v>
      </c>
      <c r="B440" s="248">
        <v>189</v>
      </c>
      <c r="C440" s="249">
        <v>3</v>
      </c>
      <c r="E440" s="25" t="s">
        <v>498</v>
      </c>
    </row>
    <row r="441" spans="1:5" ht="15.05" customHeight="1" x14ac:dyDescent="0.3">
      <c r="A441" s="247" t="s">
        <v>829</v>
      </c>
      <c r="B441" s="248">
        <v>193</v>
      </c>
      <c r="C441" s="249">
        <v>3</v>
      </c>
      <c r="E441" s="25" t="s">
        <v>499</v>
      </c>
    </row>
    <row r="442" spans="1:5" ht="15.05" customHeight="1" x14ac:dyDescent="0.3">
      <c r="A442" s="247" t="s">
        <v>829</v>
      </c>
      <c r="B442" s="248">
        <v>195</v>
      </c>
      <c r="C442" s="249">
        <v>3</v>
      </c>
      <c r="E442" s="25" t="s">
        <v>500</v>
      </c>
    </row>
    <row r="443" spans="1:5" ht="15.05" customHeight="1" x14ac:dyDescent="0.3">
      <c r="A443" s="247" t="s">
        <v>829</v>
      </c>
      <c r="B443" s="248">
        <v>199</v>
      </c>
      <c r="C443" s="249">
        <v>3</v>
      </c>
      <c r="E443" s="25" t="s">
        <v>501</v>
      </c>
    </row>
    <row r="444" spans="1:5" ht="15.05" customHeight="1" x14ac:dyDescent="0.3">
      <c r="A444" s="247" t="s">
        <v>829</v>
      </c>
      <c r="B444" s="248">
        <v>87</v>
      </c>
      <c r="C444" s="249">
        <v>2</v>
      </c>
      <c r="E444" s="25" t="s">
        <v>502</v>
      </c>
    </row>
    <row r="445" spans="1:5" ht="15.05" customHeight="1" x14ac:dyDescent="0.3">
      <c r="A445" s="247" t="s">
        <v>829</v>
      </c>
      <c r="B445" s="248">
        <v>89</v>
      </c>
      <c r="C445" s="249">
        <v>2</v>
      </c>
      <c r="E445" s="25" t="s">
        <v>503</v>
      </c>
    </row>
    <row r="446" spans="1:5" ht="15.05" customHeight="1" x14ac:dyDescent="0.3">
      <c r="A446" s="247" t="s">
        <v>829</v>
      </c>
      <c r="B446" s="248">
        <v>90</v>
      </c>
      <c r="C446" s="249">
        <v>2</v>
      </c>
      <c r="E446" s="25" t="s">
        <v>504</v>
      </c>
    </row>
    <row r="447" spans="1:5" ht="15.05" customHeight="1" x14ac:dyDescent="0.3">
      <c r="A447" s="247" t="s">
        <v>829</v>
      </c>
      <c r="B447" s="248">
        <v>91</v>
      </c>
      <c r="C447" s="249">
        <v>2</v>
      </c>
      <c r="E447" s="25" t="s">
        <v>505</v>
      </c>
    </row>
    <row r="448" spans="1:5" ht="15.05" customHeight="1" x14ac:dyDescent="0.3">
      <c r="A448" s="247" t="s">
        <v>829</v>
      </c>
      <c r="B448" s="248">
        <v>92</v>
      </c>
      <c r="C448" s="249">
        <v>2</v>
      </c>
      <c r="E448" s="25" t="s">
        <v>506</v>
      </c>
    </row>
    <row r="449" spans="1:5" ht="15.05" customHeight="1" x14ac:dyDescent="0.3">
      <c r="A449" s="247" t="s">
        <v>829</v>
      </c>
      <c r="B449" s="248">
        <v>93</v>
      </c>
      <c r="C449" s="249">
        <v>2</v>
      </c>
      <c r="E449" s="25" t="s">
        <v>507</v>
      </c>
    </row>
    <row r="450" spans="1:5" ht="15.05" customHeight="1" x14ac:dyDescent="0.3">
      <c r="A450" s="247" t="s">
        <v>829</v>
      </c>
      <c r="B450" s="248">
        <v>94</v>
      </c>
      <c r="C450" s="249">
        <v>2</v>
      </c>
      <c r="E450" s="25" t="s">
        <v>508</v>
      </c>
    </row>
    <row r="451" spans="1:5" ht="15.05" customHeight="1" x14ac:dyDescent="0.3">
      <c r="A451" s="247" t="s">
        <v>829</v>
      </c>
      <c r="B451" s="248">
        <v>96</v>
      </c>
      <c r="C451" s="249">
        <v>2</v>
      </c>
      <c r="E451" s="25" t="s">
        <v>509</v>
      </c>
    </row>
    <row r="452" spans="1:5" ht="15.05" customHeight="1" x14ac:dyDescent="0.3">
      <c r="A452" s="247" t="s">
        <v>829</v>
      </c>
      <c r="B452" s="248">
        <v>98</v>
      </c>
      <c r="C452" s="249">
        <v>2</v>
      </c>
      <c r="E452" s="25" t="s">
        <v>510</v>
      </c>
    </row>
    <row r="453" spans="1:5" ht="15.05" customHeight="1" x14ac:dyDescent="0.3">
      <c r="A453" s="247" t="s">
        <v>833</v>
      </c>
      <c r="B453" s="248">
        <v>12</v>
      </c>
      <c r="C453" s="249">
        <v>2</v>
      </c>
      <c r="E453" s="25" t="s">
        <v>511</v>
      </c>
    </row>
    <row r="454" spans="1:5" ht="15.05" customHeight="1" x14ac:dyDescent="0.3">
      <c r="A454" s="247" t="s">
        <v>833</v>
      </c>
      <c r="B454" s="248">
        <v>14</v>
      </c>
      <c r="C454" s="249">
        <v>2</v>
      </c>
      <c r="E454" s="25" t="s">
        <v>512</v>
      </c>
    </row>
    <row r="455" spans="1:5" ht="15.05" customHeight="1" x14ac:dyDescent="0.3">
      <c r="A455" s="247" t="s">
        <v>833</v>
      </c>
      <c r="B455" s="248">
        <v>2</v>
      </c>
      <c r="C455" s="249">
        <v>2</v>
      </c>
      <c r="E455" s="25" t="s">
        <v>513</v>
      </c>
    </row>
    <row r="456" spans="1:5" ht="15.05" customHeight="1" x14ac:dyDescent="0.3">
      <c r="A456" s="247" t="s">
        <v>833</v>
      </c>
      <c r="B456" s="248">
        <v>27</v>
      </c>
      <c r="C456" s="249">
        <v>2</v>
      </c>
      <c r="E456" s="25" t="s">
        <v>514</v>
      </c>
    </row>
    <row r="457" spans="1:5" ht="15.05" customHeight="1" x14ac:dyDescent="0.3">
      <c r="A457" s="247" t="s">
        <v>833</v>
      </c>
      <c r="B457" s="248">
        <v>29</v>
      </c>
      <c r="C457" s="249">
        <v>2</v>
      </c>
      <c r="E457" s="25" t="s">
        <v>515</v>
      </c>
    </row>
    <row r="458" spans="1:5" ht="15.05" customHeight="1" x14ac:dyDescent="0.3">
      <c r="A458" s="247" t="s">
        <v>833</v>
      </c>
      <c r="B458" s="248" t="s">
        <v>834</v>
      </c>
      <c r="C458" s="249">
        <v>2</v>
      </c>
      <c r="E458" s="25" t="s">
        <v>516</v>
      </c>
    </row>
    <row r="459" spans="1:5" ht="15.05" customHeight="1" x14ac:dyDescent="0.3">
      <c r="A459" s="247" t="s">
        <v>833</v>
      </c>
      <c r="B459" s="248">
        <v>30</v>
      </c>
      <c r="C459" s="249">
        <v>2</v>
      </c>
      <c r="E459" s="25" t="s">
        <v>517</v>
      </c>
    </row>
    <row r="460" spans="1:5" ht="15.05" customHeight="1" x14ac:dyDescent="0.3">
      <c r="A460" s="247" t="s">
        <v>833</v>
      </c>
      <c r="B460" s="248">
        <v>4</v>
      </c>
      <c r="C460" s="249">
        <v>2</v>
      </c>
      <c r="E460" s="25" t="s">
        <v>518</v>
      </c>
    </row>
    <row r="461" spans="1:5" ht="15.05" customHeight="1" x14ac:dyDescent="0.3">
      <c r="A461" s="247" t="s">
        <v>833</v>
      </c>
      <c r="B461" s="248" t="s">
        <v>717</v>
      </c>
      <c r="C461" s="249">
        <v>2</v>
      </c>
      <c r="E461" s="25" t="s">
        <v>519</v>
      </c>
    </row>
    <row r="462" spans="1:5" ht="15.05" customHeight="1" x14ac:dyDescent="0.3">
      <c r="A462" s="247" t="s">
        <v>835</v>
      </c>
      <c r="B462" s="248">
        <v>12</v>
      </c>
      <c r="C462" s="249">
        <v>2</v>
      </c>
      <c r="E462" s="25" t="s">
        <v>520</v>
      </c>
    </row>
    <row r="463" spans="1:5" ht="15.05" customHeight="1" x14ac:dyDescent="0.3">
      <c r="A463" s="247" t="s">
        <v>835</v>
      </c>
      <c r="B463" s="248">
        <v>13</v>
      </c>
      <c r="C463" s="249">
        <v>2</v>
      </c>
      <c r="E463" s="25" t="s">
        <v>521</v>
      </c>
    </row>
    <row r="464" spans="1:5" ht="15.05" customHeight="1" x14ac:dyDescent="0.3">
      <c r="A464" s="247" t="s">
        <v>835</v>
      </c>
      <c r="B464" s="248">
        <v>14</v>
      </c>
      <c r="C464" s="249">
        <v>2</v>
      </c>
      <c r="E464" s="25" t="s">
        <v>522</v>
      </c>
    </row>
    <row r="465" spans="1:5" ht="15.05" customHeight="1" x14ac:dyDescent="0.3">
      <c r="A465" s="247" t="s">
        <v>835</v>
      </c>
      <c r="B465" s="248">
        <v>15</v>
      </c>
      <c r="C465" s="249">
        <v>2</v>
      </c>
      <c r="E465" s="25" t="s">
        <v>523</v>
      </c>
    </row>
    <row r="466" spans="1:5" ht="15.05" customHeight="1" x14ac:dyDescent="0.3">
      <c r="A466" s="247" t="s">
        <v>835</v>
      </c>
      <c r="B466" s="248">
        <v>2</v>
      </c>
      <c r="C466" s="249">
        <v>2</v>
      </c>
      <c r="E466" s="25" t="s">
        <v>524</v>
      </c>
    </row>
    <row r="467" spans="1:5" ht="15.05" customHeight="1" x14ac:dyDescent="0.3">
      <c r="A467" s="247" t="s">
        <v>835</v>
      </c>
      <c r="B467" s="248">
        <v>3</v>
      </c>
      <c r="C467" s="249">
        <v>2</v>
      </c>
      <c r="E467" s="25" t="s">
        <v>525</v>
      </c>
    </row>
    <row r="468" spans="1:5" ht="15.05" customHeight="1" x14ac:dyDescent="0.3">
      <c r="A468" s="247" t="s">
        <v>835</v>
      </c>
      <c r="B468" s="248">
        <v>6</v>
      </c>
      <c r="C468" s="249">
        <v>2</v>
      </c>
      <c r="E468" s="25" t="s">
        <v>526</v>
      </c>
    </row>
    <row r="469" spans="1:5" ht="15.05" customHeight="1" x14ac:dyDescent="0.3">
      <c r="A469" s="247" t="s">
        <v>835</v>
      </c>
      <c r="B469" s="248">
        <v>7</v>
      </c>
      <c r="C469" s="249">
        <v>2</v>
      </c>
      <c r="E469" s="25" t="s">
        <v>527</v>
      </c>
    </row>
    <row r="470" spans="1:5" ht="15.05" customHeight="1" x14ac:dyDescent="0.3">
      <c r="A470" s="247" t="s">
        <v>835</v>
      </c>
      <c r="B470" s="248">
        <v>9</v>
      </c>
      <c r="C470" s="249">
        <v>2</v>
      </c>
      <c r="E470" s="25" t="s">
        <v>528</v>
      </c>
    </row>
    <row r="471" spans="1:5" ht="15.05" customHeight="1" x14ac:dyDescent="0.3">
      <c r="A471" s="247" t="s">
        <v>836</v>
      </c>
      <c r="B471" s="248">
        <v>17</v>
      </c>
      <c r="C471" s="249">
        <v>3</v>
      </c>
      <c r="E471" s="25" t="s">
        <v>529</v>
      </c>
    </row>
    <row r="472" spans="1:5" ht="15.05" customHeight="1" x14ac:dyDescent="0.3">
      <c r="A472" s="247" t="s">
        <v>836</v>
      </c>
      <c r="B472" s="248">
        <v>19</v>
      </c>
      <c r="C472" s="249">
        <v>3</v>
      </c>
      <c r="E472" s="25" t="s">
        <v>530</v>
      </c>
    </row>
    <row r="473" spans="1:5" ht="15.05" customHeight="1" x14ac:dyDescent="0.3">
      <c r="A473" s="247" t="s">
        <v>836</v>
      </c>
      <c r="B473" s="248">
        <v>23</v>
      </c>
      <c r="C473" s="249">
        <v>3</v>
      </c>
      <c r="E473" s="25" t="s">
        <v>531</v>
      </c>
    </row>
    <row r="474" spans="1:5" ht="15.05" customHeight="1" x14ac:dyDescent="0.3">
      <c r="A474" s="247" t="s">
        <v>836</v>
      </c>
      <c r="B474" s="248">
        <v>25</v>
      </c>
      <c r="C474" s="249">
        <v>3</v>
      </c>
      <c r="E474" s="25" t="s">
        <v>532</v>
      </c>
    </row>
    <row r="475" spans="1:5" ht="15.05" customHeight="1" x14ac:dyDescent="0.3">
      <c r="A475" s="247" t="s">
        <v>836</v>
      </c>
      <c r="B475" s="248">
        <v>27</v>
      </c>
      <c r="C475" s="249">
        <v>3</v>
      </c>
      <c r="E475" s="25" t="s">
        <v>533</v>
      </c>
    </row>
    <row r="476" spans="1:5" ht="15.05" customHeight="1" x14ac:dyDescent="0.3">
      <c r="A476" s="247" t="s">
        <v>836</v>
      </c>
      <c r="B476" s="248">
        <v>29</v>
      </c>
      <c r="C476" s="249">
        <v>3</v>
      </c>
      <c r="E476" s="25" t="s">
        <v>534</v>
      </c>
    </row>
    <row r="477" spans="1:5" ht="15.05" customHeight="1" x14ac:dyDescent="0.3">
      <c r="A477" s="247" t="s">
        <v>836</v>
      </c>
      <c r="B477" s="248" t="s">
        <v>837</v>
      </c>
      <c r="C477" s="249">
        <v>3</v>
      </c>
      <c r="E477" s="25" t="s">
        <v>535</v>
      </c>
    </row>
    <row r="478" spans="1:5" ht="15.05" customHeight="1" x14ac:dyDescent="0.3">
      <c r="A478" s="247" t="s">
        <v>836</v>
      </c>
      <c r="B478" s="248">
        <v>39</v>
      </c>
      <c r="C478" s="249">
        <v>3</v>
      </c>
      <c r="E478" s="25" t="s">
        <v>536</v>
      </c>
    </row>
    <row r="479" spans="1:5" ht="15.05" customHeight="1" x14ac:dyDescent="0.3">
      <c r="A479" s="247" t="s">
        <v>836</v>
      </c>
      <c r="B479" s="248">
        <v>41</v>
      </c>
      <c r="C479" s="249">
        <v>3</v>
      </c>
      <c r="E479" s="25" t="s">
        <v>537</v>
      </c>
    </row>
    <row r="480" spans="1:5" ht="15.05" customHeight="1" x14ac:dyDescent="0.3">
      <c r="A480" s="247" t="s">
        <v>836</v>
      </c>
      <c r="B480" s="248">
        <v>45</v>
      </c>
      <c r="C480" s="249">
        <v>3</v>
      </c>
      <c r="E480" s="25" t="s">
        <v>538</v>
      </c>
    </row>
    <row r="481" spans="1:5" ht="15.05" customHeight="1" x14ac:dyDescent="0.3">
      <c r="A481" s="247" t="s">
        <v>836</v>
      </c>
      <c r="B481" s="248" t="s">
        <v>838</v>
      </c>
      <c r="C481" s="249">
        <v>3</v>
      </c>
      <c r="E481" s="25" t="s">
        <v>539</v>
      </c>
    </row>
    <row r="482" spans="1:5" ht="15.05" customHeight="1" x14ac:dyDescent="0.3">
      <c r="A482" s="247" t="s">
        <v>839</v>
      </c>
      <c r="B482" s="248">
        <v>13</v>
      </c>
      <c r="C482" s="249">
        <v>1</v>
      </c>
      <c r="E482" s="25" t="s">
        <v>540</v>
      </c>
    </row>
    <row r="483" spans="1:5" ht="15.05" customHeight="1" x14ac:dyDescent="0.3">
      <c r="A483" s="247" t="s">
        <v>839</v>
      </c>
      <c r="B483" s="248">
        <v>15</v>
      </c>
      <c r="C483" s="249">
        <v>1</v>
      </c>
      <c r="E483" s="25" t="s">
        <v>541</v>
      </c>
    </row>
    <row r="484" spans="1:5" ht="15.05" customHeight="1" x14ac:dyDescent="0.3">
      <c r="A484" s="247" t="s">
        <v>839</v>
      </c>
      <c r="B484" s="248">
        <v>23</v>
      </c>
      <c r="C484" s="249">
        <v>1</v>
      </c>
      <c r="E484" s="25" t="s">
        <v>542</v>
      </c>
    </row>
    <row r="485" spans="1:5" ht="15.05" customHeight="1" x14ac:dyDescent="0.3">
      <c r="A485" s="247" t="s">
        <v>839</v>
      </c>
      <c r="B485" s="248">
        <v>25</v>
      </c>
      <c r="C485" s="249">
        <v>1</v>
      </c>
      <c r="E485" s="25" t="s">
        <v>543</v>
      </c>
    </row>
    <row r="486" spans="1:5" ht="15.05" customHeight="1" x14ac:dyDescent="0.3">
      <c r="A486" s="247" t="s">
        <v>839</v>
      </c>
      <c r="B486" s="248">
        <v>5</v>
      </c>
      <c r="C486" s="249">
        <v>1</v>
      </c>
      <c r="E486" s="25" t="s">
        <v>544</v>
      </c>
    </row>
    <row r="487" spans="1:5" ht="15.05" customHeight="1" x14ac:dyDescent="0.3">
      <c r="A487" s="247" t="s">
        <v>839</v>
      </c>
      <c r="B487" s="248">
        <v>8</v>
      </c>
      <c r="C487" s="249">
        <v>1</v>
      </c>
      <c r="E487" s="25" t="s">
        <v>545</v>
      </c>
    </row>
    <row r="488" spans="1:5" ht="15.05" customHeight="1" x14ac:dyDescent="0.3">
      <c r="A488" s="247" t="s">
        <v>839</v>
      </c>
      <c r="B488" s="248">
        <v>9</v>
      </c>
      <c r="C488" s="249">
        <v>1</v>
      </c>
      <c r="E488" s="25" t="s">
        <v>546</v>
      </c>
    </row>
    <row r="489" spans="1:5" ht="15.05" customHeight="1" x14ac:dyDescent="0.3">
      <c r="A489" s="247" t="s">
        <v>840</v>
      </c>
      <c r="B489" s="248">
        <v>11</v>
      </c>
      <c r="C489" s="249">
        <v>2</v>
      </c>
      <c r="E489" s="25" t="s">
        <v>547</v>
      </c>
    </row>
    <row r="490" spans="1:5" ht="15.05" customHeight="1" x14ac:dyDescent="0.3">
      <c r="A490" s="247" t="s">
        <v>840</v>
      </c>
      <c r="B490" s="248">
        <v>3</v>
      </c>
      <c r="C490" s="249">
        <v>2</v>
      </c>
      <c r="E490" s="25" t="s">
        <v>548</v>
      </c>
    </row>
    <row r="491" spans="1:5" ht="15.05" customHeight="1" x14ac:dyDescent="0.3">
      <c r="A491" s="247" t="s">
        <v>840</v>
      </c>
      <c r="B491" s="248">
        <v>5</v>
      </c>
      <c r="C491" s="249">
        <v>2</v>
      </c>
      <c r="E491" s="25" t="s">
        <v>549</v>
      </c>
    </row>
    <row r="492" spans="1:5" ht="15.05" customHeight="1" x14ac:dyDescent="0.3">
      <c r="A492" s="247" t="s">
        <v>840</v>
      </c>
      <c r="B492" s="248" t="s">
        <v>794</v>
      </c>
      <c r="C492" s="249">
        <v>2</v>
      </c>
      <c r="E492" s="25" t="s">
        <v>550</v>
      </c>
    </row>
    <row r="493" spans="1:5" ht="15.05" customHeight="1" x14ac:dyDescent="0.3">
      <c r="A493" s="247" t="s">
        <v>840</v>
      </c>
      <c r="B493" s="248" t="s">
        <v>795</v>
      </c>
      <c r="C493" s="249">
        <v>2</v>
      </c>
      <c r="E493" s="25" t="s">
        <v>551</v>
      </c>
    </row>
    <row r="494" spans="1:5" ht="15.05" customHeight="1" x14ac:dyDescent="0.3">
      <c r="A494" s="247" t="s">
        <v>841</v>
      </c>
      <c r="B494" s="248">
        <v>27</v>
      </c>
      <c r="C494" s="249">
        <v>2</v>
      </c>
      <c r="E494" s="25" t="s">
        <v>552</v>
      </c>
    </row>
    <row r="495" spans="1:5" ht="15.05" customHeight="1" x14ac:dyDescent="0.3">
      <c r="A495" s="247" t="s">
        <v>841</v>
      </c>
      <c r="B495" s="248">
        <v>28</v>
      </c>
      <c r="C495" s="249">
        <v>2</v>
      </c>
      <c r="E495" s="25" t="s">
        <v>553</v>
      </c>
    </row>
    <row r="496" spans="1:5" ht="15.05" customHeight="1" x14ac:dyDescent="0.3">
      <c r="A496" s="247" t="s">
        <v>841</v>
      </c>
      <c r="B496" s="248">
        <v>29</v>
      </c>
      <c r="C496" s="249">
        <v>2</v>
      </c>
      <c r="E496" s="25" t="s">
        <v>554</v>
      </c>
    </row>
    <row r="497" spans="1:5" ht="15.05" customHeight="1" x14ac:dyDescent="0.3">
      <c r="A497" s="247" t="s">
        <v>842</v>
      </c>
      <c r="B497" s="248">
        <v>1</v>
      </c>
      <c r="C497" s="249">
        <v>2</v>
      </c>
      <c r="E497" s="25" t="s">
        <v>555</v>
      </c>
    </row>
    <row r="498" spans="1:5" ht="15.05" customHeight="1" x14ac:dyDescent="0.3">
      <c r="A498" s="247" t="s">
        <v>842</v>
      </c>
      <c r="B498" s="248">
        <v>10</v>
      </c>
      <c r="C498" s="249">
        <v>2</v>
      </c>
      <c r="E498" s="25" t="s">
        <v>556</v>
      </c>
    </row>
    <row r="499" spans="1:5" ht="15.05" customHeight="1" x14ac:dyDescent="0.3">
      <c r="A499" s="247" t="s">
        <v>842</v>
      </c>
      <c r="B499" s="248">
        <v>2</v>
      </c>
      <c r="C499" s="249">
        <v>2</v>
      </c>
      <c r="E499" s="25" t="s">
        <v>557</v>
      </c>
    </row>
    <row r="500" spans="1:5" ht="15.05" customHeight="1" x14ac:dyDescent="0.3">
      <c r="A500" s="247" t="s">
        <v>842</v>
      </c>
      <c r="B500" s="248">
        <v>3</v>
      </c>
      <c r="C500" s="249">
        <v>2</v>
      </c>
      <c r="E500" s="25" t="s">
        <v>558</v>
      </c>
    </row>
    <row r="501" spans="1:5" ht="15.05" customHeight="1" x14ac:dyDescent="0.3">
      <c r="A501" s="247" t="s">
        <v>842</v>
      </c>
      <c r="B501" s="248">
        <v>5</v>
      </c>
      <c r="C501" s="249">
        <v>2</v>
      </c>
      <c r="E501" s="25" t="s">
        <v>559</v>
      </c>
    </row>
    <row r="502" spans="1:5" ht="15.05" customHeight="1" x14ac:dyDescent="0.3">
      <c r="A502" s="247" t="s">
        <v>842</v>
      </c>
      <c r="B502" s="248">
        <v>6</v>
      </c>
      <c r="C502" s="249">
        <v>2</v>
      </c>
      <c r="E502" s="25" t="s">
        <v>560</v>
      </c>
    </row>
    <row r="503" spans="1:5" ht="15.05" customHeight="1" x14ac:dyDescent="0.3">
      <c r="A503" s="247" t="s">
        <v>842</v>
      </c>
      <c r="B503" s="248" t="s">
        <v>718</v>
      </c>
      <c r="C503" s="249">
        <v>2</v>
      </c>
      <c r="E503" s="25" t="s">
        <v>561</v>
      </c>
    </row>
    <row r="504" spans="1:5" ht="15.05" customHeight="1" x14ac:dyDescent="0.3">
      <c r="A504" s="247" t="s">
        <v>842</v>
      </c>
      <c r="B504" s="248">
        <v>7</v>
      </c>
      <c r="C504" s="249">
        <v>2</v>
      </c>
      <c r="E504" s="25" t="s">
        <v>562</v>
      </c>
    </row>
    <row r="505" spans="1:5" ht="15.05" customHeight="1" x14ac:dyDescent="0.3">
      <c r="A505" s="247" t="s">
        <v>842</v>
      </c>
      <c r="B505" s="248">
        <v>8</v>
      </c>
      <c r="C505" s="249">
        <v>2</v>
      </c>
      <c r="E505" s="25" t="s">
        <v>563</v>
      </c>
    </row>
    <row r="506" spans="1:5" ht="15.05" customHeight="1" x14ac:dyDescent="0.3">
      <c r="A506" s="247" t="s">
        <v>842</v>
      </c>
      <c r="B506" s="248" t="s">
        <v>731</v>
      </c>
      <c r="C506" s="249">
        <v>2</v>
      </c>
      <c r="E506" s="25" t="s">
        <v>564</v>
      </c>
    </row>
    <row r="507" spans="1:5" ht="15.05" customHeight="1" x14ac:dyDescent="0.3">
      <c r="A507" s="247" t="s">
        <v>843</v>
      </c>
      <c r="B507" s="248">
        <v>7</v>
      </c>
      <c r="C507" s="249">
        <v>3</v>
      </c>
      <c r="E507" s="25" t="s">
        <v>565</v>
      </c>
    </row>
    <row r="508" spans="1:5" ht="15.05" customHeight="1" x14ac:dyDescent="0.3">
      <c r="A508" s="247" t="s">
        <v>843</v>
      </c>
      <c r="B508" s="248">
        <v>90</v>
      </c>
      <c r="C508" s="249">
        <v>3</v>
      </c>
      <c r="E508" s="25" t="s">
        <v>566</v>
      </c>
    </row>
    <row r="509" spans="1:5" ht="15.05" customHeight="1" x14ac:dyDescent="0.3">
      <c r="A509" s="247" t="s">
        <v>844</v>
      </c>
      <c r="B509" s="248">
        <v>13</v>
      </c>
      <c r="C509" s="249">
        <v>3</v>
      </c>
      <c r="E509" s="25" t="s">
        <v>567</v>
      </c>
    </row>
    <row r="510" spans="1:5" ht="15.05" customHeight="1" x14ac:dyDescent="0.3">
      <c r="A510" s="247" t="s">
        <v>844</v>
      </c>
      <c r="B510" s="248">
        <v>28</v>
      </c>
      <c r="C510" s="249">
        <v>3</v>
      </c>
      <c r="E510" s="25" t="s">
        <v>568</v>
      </c>
    </row>
    <row r="511" spans="1:5" ht="15.05" customHeight="1" x14ac:dyDescent="0.3">
      <c r="A511" s="247" t="s">
        <v>844</v>
      </c>
      <c r="B511" s="248">
        <v>8</v>
      </c>
      <c r="C511" s="249">
        <v>3</v>
      </c>
      <c r="E511" s="25" t="s">
        <v>569</v>
      </c>
    </row>
    <row r="512" spans="1:5" ht="15.05" customHeight="1" x14ac:dyDescent="0.3">
      <c r="A512" s="247" t="s">
        <v>844</v>
      </c>
      <c r="B512" s="248" t="s">
        <v>731</v>
      </c>
      <c r="C512" s="249">
        <v>3</v>
      </c>
      <c r="E512" s="25" t="s">
        <v>570</v>
      </c>
    </row>
    <row r="513" spans="1:5" ht="15.05" customHeight="1" x14ac:dyDescent="0.3">
      <c r="A513" s="247" t="s">
        <v>844</v>
      </c>
      <c r="B513" s="248" t="s">
        <v>845</v>
      </c>
      <c r="C513" s="249">
        <v>3</v>
      </c>
      <c r="E513" s="25" t="s">
        <v>571</v>
      </c>
    </row>
    <row r="514" spans="1:5" ht="15.05" customHeight="1" x14ac:dyDescent="0.3">
      <c r="A514" s="247" t="s">
        <v>846</v>
      </c>
      <c r="B514" s="248" t="s">
        <v>847</v>
      </c>
      <c r="C514" s="249">
        <v>1</v>
      </c>
      <c r="E514" s="244" t="s">
        <v>572</v>
      </c>
    </row>
    <row r="515" spans="1:5" ht="15.05" customHeight="1" x14ac:dyDescent="0.3">
      <c r="A515" s="247" t="s">
        <v>848</v>
      </c>
      <c r="B515" s="248">
        <v>12</v>
      </c>
      <c r="C515" s="249">
        <v>3</v>
      </c>
      <c r="E515" s="25" t="s">
        <v>573</v>
      </c>
    </row>
    <row r="516" spans="1:5" ht="15.05" customHeight="1" x14ac:dyDescent="0.3">
      <c r="A516" s="247" t="s">
        <v>849</v>
      </c>
      <c r="B516" s="248">
        <v>12</v>
      </c>
      <c r="C516" s="249">
        <v>3</v>
      </c>
      <c r="E516" s="25" t="s">
        <v>574</v>
      </c>
    </row>
    <row r="517" spans="1:5" ht="15.05" customHeight="1" x14ac:dyDescent="0.3">
      <c r="A517" s="247" t="s">
        <v>849</v>
      </c>
      <c r="B517" s="248">
        <v>35</v>
      </c>
      <c r="C517" s="249">
        <v>3</v>
      </c>
      <c r="E517" s="25" t="s">
        <v>575</v>
      </c>
    </row>
    <row r="518" spans="1:5" ht="15.05" customHeight="1" x14ac:dyDescent="0.3">
      <c r="A518" s="247" t="s">
        <v>849</v>
      </c>
      <c r="B518" s="248">
        <v>36</v>
      </c>
      <c r="C518" s="249">
        <v>3</v>
      </c>
      <c r="E518" s="25" t="s">
        <v>576</v>
      </c>
    </row>
    <row r="519" spans="1:5" ht="15.05" customHeight="1" x14ac:dyDescent="0.3">
      <c r="A519" s="247" t="s">
        <v>849</v>
      </c>
      <c r="B519" s="248">
        <v>52</v>
      </c>
      <c r="C519" s="249">
        <v>3</v>
      </c>
      <c r="E519" s="25" t="s">
        <v>577</v>
      </c>
    </row>
    <row r="520" spans="1:5" ht="15.05" customHeight="1" x14ac:dyDescent="0.3">
      <c r="A520" s="247" t="s">
        <v>850</v>
      </c>
      <c r="B520" s="248">
        <v>3</v>
      </c>
      <c r="C520" s="249">
        <v>1</v>
      </c>
      <c r="E520" s="25" t="s">
        <v>578</v>
      </c>
    </row>
    <row r="521" spans="1:5" ht="15.05" customHeight="1" x14ac:dyDescent="0.3">
      <c r="A521" s="247" t="s">
        <v>850</v>
      </c>
      <c r="B521" s="248">
        <v>5</v>
      </c>
      <c r="C521" s="249">
        <v>1</v>
      </c>
      <c r="E521" s="25" t="s">
        <v>579</v>
      </c>
    </row>
    <row r="522" spans="1:5" ht="15.05" customHeight="1" x14ac:dyDescent="0.3">
      <c r="A522" s="247" t="s">
        <v>851</v>
      </c>
      <c r="B522" s="248">
        <v>12</v>
      </c>
      <c r="C522" s="249">
        <v>1</v>
      </c>
      <c r="E522" s="25" t="s">
        <v>580</v>
      </c>
    </row>
    <row r="523" spans="1:5" ht="15.05" customHeight="1" x14ac:dyDescent="0.3">
      <c r="A523" s="247" t="s">
        <v>851</v>
      </c>
      <c r="B523" s="248">
        <v>14</v>
      </c>
      <c r="C523" s="249">
        <v>1</v>
      </c>
      <c r="E523" s="25" t="s">
        <v>581</v>
      </c>
    </row>
    <row r="524" spans="1:5" ht="15.05" customHeight="1" x14ac:dyDescent="0.3">
      <c r="A524" s="247" t="s">
        <v>851</v>
      </c>
      <c r="B524" s="248">
        <v>16</v>
      </c>
      <c r="C524" s="249">
        <v>1</v>
      </c>
      <c r="E524" s="25" t="s">
        <v>582</v>
      </c>
    </row>
    <row r="525" spans="1:5" ht="15.05" customHeight="1" x14ac:dyDescent="0.3">
      <c r="A525" s="247" t="s">
        <v>851</v>
      </c>
      <c r="B525" s="248">
        <v>20</v>
      </c>
      <c r="C525" s="249">
        <v>1</v>
      </c>
      <c r="E525" s="25" t="s">
        <v>583</v>
      </c>
    </row>
    <row r="526" spans="1:5" ht="15.05" customHeight="1" x14ac:dyDescent="0.3">
      <c r="A526" s="247" t="s">
        <v>851</v>
      </c>
      <c r="B526" s="248">
        <v>24</v>
      </c>
      <c r="C526" s="249">
        <v>1</v>
      </c>
      <c r="E526" s="25" t="s">
        <v>584</v>
      </c>
    </row>
    <row r="527" spans="1:5" ht="15.05" customHeight="1" x14ac:dyDescent="0.3">
      <c r="A527" s="247" t="s">
        <v>851</v>
      </c>
      <c r="B527" s="248">
        <v>25</v>
      </c>
      <c r="C527" s="249">
        <v>2</v>
      </c>
      <c r="E527" s="25" t="s">
        <v>585</v>
      </c>
    </row>
    <row r="528" spans="1:5" ht="15.05" customHeight="1" x14ac:dyDescent="0.3">
      <c r="A528" s="247" t="s">
        <v>851</v>
      </c>
      <c r="B528" s="248" t="s">
        <v>852</v>
      </c>
      <c r="C528" s="249">
        <v>2</v>
      </c>
      <c r="E528" s="25" t="s">
        <v>586</v>
      </c>
    </row>
    <row r="529" spans="1:5" ht="15.05" customHeight="1" x14ac:dyDescent="0.3">
      <c r="A529" s="247" t="s">
        <v>851</v>
      </c>
      <c r="B529" s="248">
        <v>27</v>
      </c>
      <c r="C529" s="249">
        <v>2</v>
      </c>
      <c r="E529" s="25" t="s">
        <v>587</v>
      </c>
    </row>
    <row r="530" spans="1:5" ht="15.05" customHeight="1" x14ac:dyDescent="0.3">
      <c r="A530" s="247" t="s">
        <v>851</v>
      </c>
      <c r="B530" s="248" t="s">
        <v>853</v>
      </c>
      <c r="C530" s="249">
        <v>2</v>
      </c>
      <c r="E530" s="25" t="s">
        <v>588</v>
      </c>
    </row>
    <row r="531" spans="1:5" ht="15.05" customHeight="1" x14ac:dyDescent="0.3">
      <c r="A531" s="247" t="s">
        <v>851</v>
      </c>
      <c r="B531" s="248" t="s">
        <v>854</v>
      </c>
      <c r="C531" s="249">
        <v>2</v>
      </c>
      <c r="E531" s="25" t="s">
        <v>589</v>
      </c>
    </row>
    <row r="532" spans="1:5" ht="15.05" customHeight="1" x14ac:dyDescent="0.3">
      <c r="A532" s="247" t="s">
        <v>851</v>
      </c>
      <c r="B532" s="248">
        <v>29</v>
      </c>
      <c r="C532" s="249">
        <v>2</v>
      </c>
      <c r="E532" s="25" t="s">
        <v>590</v>
      </c>
    </row>
    <row r="533" spans="1:5" ht="15.05" customHeight="1" x14ac:dyDescent="0.3">
      <c r="A533" s="247" t="s">
        <v>851</v>
      </c>
      <c r="B533" s="248">
        <v>3</v>
      </c>
      <c r="C533" s="249">
        <v>2</v>
      </c>
      <c r="E533" s="25" t="s">
        <v>591</v>
      </c>
    </row>
    <row r="534" spans="1:5" ht="15.05" customHeight="1" x14ac:dyDescent="0.3">
      <c r="A534" s="247" t="s">
        <v>851</v>
      </c>
      <c r="B534" s="248">
        <v>30</v>
      </c>
      <c r="C534" s="249">
        <v>1</v>
      </c>
      <c r="E534" s="25" t="s">
        <v>592</v>
      </c>
    </row>
    <row r="535" spans="1:5" ht="15.05" customHeight="1" x14ac:dyDescent="0.3">
      <c r="A535" s="247" t="s">
        <v>851</v>
      </c>
      <c r="B535" s="248">
        <v>32</v>
      </c>
      <c r="C535" s="249">
        <v>1</v>
      </c>
      <c r="E535" s="25" t="s">
        <v>593</v>
      </c>
    </row>
    <row r="536" spans="1:5" ht="15.05" customHeight="1" x14ac:dyDescent="0.3">
      <c r="A536" s="247" t="s">
        <v>855</v>
      </c>
      <c r="B536" s="248">
        <v>10</v>
      </c>
      <c r="C536" s="249">
        <v>2</v>
      </c>
      <c r="E536" s="25" t="s">
        <v>594</v>
      </c>
    </row>
    <row r="537" spans="1:5" ht="15.05" customHeight="1" x14ac:dyDescent="0.3">
      <c r="A537" s="247" t="s">
        <v>855</v>
      </c>
      <c r="B537" s="248">
        <v>100</v>
      </c>
      <c r="C537" s="249">
        <v>3</v>
      </c>
      <c r="E537" s="25" t="s">
        <v>595</v>
      </c>
    </row>
    <row r="538" spans="1:5" ht="15.05" customHeight="1" x14ac:dyDescent="0.3">
      <c r="A538" s="247" t="s">
        <v>855</v>
      </c>
      <c r="B538" s="248">
        <v>106</v>
      </c>
      <c r="C538" s="249">
        <v>3</v>
      </c>
      <c r="E538" s="25" t="s">
        <v>596</v>
      </c>
    </row>
    <row r="539" spans="1:5" ht="15.05" customHeight="1" x14ac:dyDescent="0.3">
      <c r="A539" s="247" t="s">
        <v>855</v>
      </c>
      <c r="B539" s="248">
        <v>108</v>
      </c>
      <c r="C539" s="249">
        <v>3</v>
      </c>
      <c r="E539" s="25" t="s">
        <v>597</v>
      </c>
    </row>
    <row r="540" spans="1:5" ht="15.05" customHeight="1" x14ac:dyDescent="0.3">
      <c r="A540" s="247" t="s">
        <v>855</v>
      </c>
      <c r="B540" s="248">
        <v>11</v>
      </c>
      <c r="C540" s="249">
        <v>2</v>
      </c>
      <c r="E540" s="25" t="s">
        <v>598</v>
      </c>
    </row>
    <row r="541" spans="1:5" ht="15.05" customHeight="1" x14ac:dyDescent="0.3">
      <c r="A541" s="247" t="s">
        <v>855</v>
      </c>
      <c r="B541" s="248">
        <v>110</v>
      </c>
      <c r="C541" s="249">
        <v>3</v>
      </c>
      <c r="E541" s="25" t="s">
        <v>599</v>
      </c>
    </row>
    <row r="542" spans="1:5" ht="15.05" customHeight="1" x14ac:dyDescent="0.3">
      <c r="A542" s="247" t="s">
        <v>855</v>
      </c>
      <c r="B542" s="248" t="s">
        <v>856</v>
      </c>
      <c r="C542" s="249">
        <v>3</v>
      </c>
      <c r="E542" s="25" t="s">
        <v>600</v>
      </c>
    </row>
    <row r="543" spans="1:5" ht="15.05" customHeight="1" x14ac:dyDescent="0.3">
      <c r="A543" s="247" t="s">
        <v>855</v>
      </c>
      <c r="B543" s="248">
        <v>14</v>
      </c>
      <c r="C543" s="249">
        <v>2</v>
      </c>
      <c r="E543" s="25" t="s">
        <v>601</v>
      </c>
    </row>
    <row r="544" spans="1:5" ht="15.05" customHeight="1" x14ac:dyDescent="0.3">
      <c r="A544" s="247" t="s">
        <v>855</v>
      </c>
      <c r="B544" s="248">
        <v>16</v>
      </c>
      <c r="C544" s="249">
        <v>2</v>
      </c>
      <c r="E544" s="25" t="s">
        <v>602</v>
      </c>
    </row>
    <row r="545" spans="1:5" ht="15.05" customHeight="1" x14ac:dyDescent="0.3">
      <c r="A545" s="247" t="s">
        <v>855</v>
      </c>
      <c r="B545" s="248">
        <v>18</v>
      </c>
      <c r="C545" s="249">
        <v>2</v>
      </c>
      <c r="E545" s="25" t="s">
        <v>603</v>
      </c>
    </row>
    <row r="546" spans="1:5" ht="15.05" customHeight="1" x14ac:dyDescent="0.3">
      <c r="A546" s="247" t="s">
        <v>855</v>
      </c>
      <c r="B546" s="248">
        <v>19</v>
      </c>
      <c r="C546" s="249">
        <v>2</v>
      </c>
      <c r="E546" s="25" t="s">
        <v>604</v>
      </c>
    </row>
    <row r="547" spans="1:5" ht="15.05" customHeight="1" x14ac:dyDescent="0.3">
      <c r="A547" s="247" t="s">
        <v>855</v>
      </c>
      <c r="B547" s="248">
        <v>21</v>
      </c>
      <c r="C547" s="249">
        <v>2</v>
      </c>
      <c r="E547" s="25" t="s">
        <v>605</v>
      </c>
    </row>
    <row r="548" spans="1:5" ht="15.05" customHeight="1" x14ac:dyDescent="0.3">
      <c r="A548" s="247" t="s">
        <v>855</v>
      </c>
      <c r="B548" s="248">
        <v>22</v>
      </c>
      <c r="C548" s="249">
        <v>3</v>
      </c>
      <c r="E548" s="25" t="s">
        <v>606</v>
      </c>
    </row>
    <row r="549" spans="1:5" ht="15.05" customHeight="1" x14ac:dyDescent="0.3">
      <c r="A549" s="247" t="s">
        <v>855</v>
      </c>
      <c r="B549" s="248">
        <v>27</v>
      </c>
      <c r="C549" s="249">
        <v>2</v>
      </c>
      <c r="E549" s="25" t="s">
        <v>607</v>
      </c>
    </row>
    <row r="550" spans="1:5" ht="15.05" customHeight="1" x14ac:dyDescent="0.3">
      <c r="A550" s="247" t="s">
        <v>855</v>
      </c>
      <c r="B550" s="248">
        <v>30</v>
      </c>
      <c r="C550" s="249">
        <v>3</v>
      </c>
      <c r="E550" s="25" t="s">
        <v>608</v>
      </c>
    </row>
    <row r="551" spans="1:5" ht="15.05" customHeight="1" x14ac:dyDescent="0.3">
      <c r="A551" s="247" t="s">
        <v>855</v>
      </c>
      <c r="B551" s="248">
        <v>31</v>
      </c>
      <c r="C551" s="249">
        <v>2</v>
      </c>
      <c r="E551" s="25" t="s">
        <v>609</v>
      </c>
    </row>
    <row r="552" spans="1:5" ht="15.05" customHeight="1" x14ac:dyDescent="0.3">
      <c r="A552" s="247" t="s">
        <v>855</v>
      </c>
      <c r="B552" s="248" t="s">
        <v>857</v>
      </c>
      <c r="C552" s="249">
        <v>2</v>
      </c>
      <c r="E552" s="25" t="s">
        <v>610</v>
      </c>
    </row>
    <row r="553" spans="1:5" ht="15.05" customHeight="1" x14ac:dyDescent="0.3">
      <c r="A553" s="247" t="s">
        <v>855</v>
      </c>
      <c r="B553" s="248">
        <v>37</v>
      </c>
      <c r="C553" s="249">
        <v>2</v>
      </c>
      <c r="E553" s="25" t="s">
        <v>611</v>
      </c>
    </row>
    <row r="554" spans="1:5" ht="15.05" customHeight="1" x14ac:dyDescent="0.3">
      <c r="A554" s="247" t="s">
        <v>855</v>
      </c>
      <c r="B554" s="248">
        <v>41</v>
      </c>
      <c r="C554" s="249">
        <v>2</v>
      </c>
      <c r="E554" s="25" t="s">
        <v>612</v>
      </c>
    </row>
    <row r="555" spans="1:5" ht="15.05" customHeight="1" x14ac:dyDescent="0.3">
      <c r="A555" s="247" t="s">
        <v>855</v>
      </c>
      <c r="B555" s="248">
        <v>43</v>
      </c>
      <c r="C555" s="249">
        <v>2</v>
      </c>
      <c r="E555" s="25" t="s">
        <v>613</v>
      </c>
    </row>
    <row r="556" spans="1:5" ht="15.05" customHeight="1" x14ac:dyDescent="0.3">
      <c r="A556" s="247" t="s">
        <v>855</v>
      </c>
      <c r="B556" s="248">
        <v>47</v>
      </c>
      <c r="C556" s="249">
        <v>2</v>
      </c>
      <c r="E556" s="25" t="s">
        <v>614</v>
      </c>
    </row>
    <row r="557" spans="1:5" ht="15.05" customHeight="1" x14ac:dyDescent="0.3">
      <c r="A557" s="247" t="s">
        <v>855</v>
      </c>
      <c r="B557" s="248" t="s">
        <v>789</v>
      </c>
      <c r="C557" s="249">
        <v>2</v>
      </c>
      <c r="E557" s="25" t="s">
        <v>615</v>
      </c>
    </row>
    <row r="558" spans="1:5" ht="15.05" customHeight="1" x14ac:dyDescent="0.3">
      <c r="A558" s="247" t="s">
        <v>855</v>
      </c>
      <c r="B558" s="248">
        <v>48</v>
      </c>
      <c r="C558" s="249">
        <v>3</v>
      </c>
      <c r="E558" s="25" t="s">
        <v>616</v>
      </c>
    </row>
    <row r="559" spans="1:5" ht="15.05" customHeight="1" x14ac:dyDescent="0.3">
      <c r="A559" s="247" t="s">
        <v>855</v>
      </c>
      <c r="B559" s="248" t="s">
        <v>858</v>
      </c>
      <c r="C559" s="249">
        <v>3</v>
      </c>
      <c r="E559" s="25" t="s">
        <v>617</v>
      </c>
    </row>
    <row r="560" spans="1:5" ht="15.05" customHeight="1" x14ac:dyDescent="0.3">
      <c r="A560" s="247" t="s">
        <v>855</v>
      </c>
      <c r="B560" s="248" t="s">
        <v>859</v>
      </c>
      <c r="C560" s="249">
        <v>3</v>
      </c>
      <c r="E560" s="25" t="s">
        <v>618</v>
      </c>
    </row>
    <row r="561" spans="1:5" ht="15.05" customHeight="1" x14ac:dyDescent="0.3">
      <c r="A561" s="247" t="s">
        <v>855</v>
      </c>
      <c r="B561" s="248" t="s">
        <v>860</v>
      </c>
      <c r="C561" s="249">
        <v>3</v>
      </c>
      <c r="E561" s="25" t="s">
        <v>619</v>
      </c>
    </row>
    <row r="562" spans="1:5" ht="15.05" customHeight="1" x14ac:dyDescent="0.3">
      <c r="A562" s="247" t="s">
        <v>855</v>
      </c>
      <c r="B562" s="248" t="s">
        <v>861</v>
      </c>
      <c r="C562" s="249">
        <v>3</v>
      </c>
      <c r="E562" s="25" t="s">
        <v>620</v>
      </c>
    </row>
    <row r="563" spans="1:5" ht="15.05" customHeight="1" x14ac:dyDescent="0.3">
      <c r="A563" s="247" t="s">
        <v>855</v>
      </c>
      <c r="B563" s="248" t="s">
        <v>862</v>
      </c>
      <c r="C563" s="249">
        <v>3</v>
      </c>
      <c r="E563" s="25" t="s">
        <v>621</v>
      </c>
    </row>
    <row r="564" spans="1:5" ht="15.05" customHeight="1" x14ac:dyDescent="0.3">
      <c r="A564" s="247" t="s">
        <v>855</v>
      </c>
      <c r="B564" s="248" t="s">
        <v>863</v>
      </c>
      <c r="C564" s="249">
        <v>3</v>
      </c>
      <c r="E564" s="25" t="s">
        <v>622</v>
      </c>
    </row>
    <row r="565" spans="1:5" ht="15.05" customHeight="1" x14ac:dyDescent="0.3">
      <c r="A565" s="247" t="s">
        <v>855</v>
      </c>
      <c r="B565" s="248">
        <v>51</v>
      </c>
      <c r="C565" s="249">
        <v>2</v>
      </c>
      <c r="E565" s="25" t="s">
        <v>623</v>
      </c>
    </row>
    <row r="566" spans="1:5" ht="15.05" customHeight="1" x14ac:dyDescent="0.3">
      <c r="A566" s="247" t="s">
        <v>855</v>
      </c>
      <c r="B566" s="248">
        <v>52</v>
      </c>
      <c r="C566" s="249">
        <v>3</v>
      </c>
      <c r="E566" s="25" t="s">
        <v>624</v>
      </c>
    </row>
    <row r="567" spans="1:5" ht="15.05" customHeight="1" x14ac:dyDescent="0.3">
      <c r="A567" s="247" t="s">
        <v>855</v>
      </c>
      <c r="B567" s="248">
        <v>53</v>
      </c>
      <c r="C567" s="249">
        <v>2</v>
      </c>
      <c r="E567" s="25" t="s">
        <v>625</v>
      </c>
    </row>
    <row r="568" spans="1:5" ht="15.05" customHeight="1" x14ac:dyDescent="0.3">
      <c r="A568" s="247" t="s">
        <v>855</v>
      </c>
      <c r="B568" s="248" t="s">
        <v>864</v>
      </c>
      <c r="C568" s="249">
        <v>2</v>
      </c>
      <c r="E568" s="25" t="s">
        <v>626</v>
      </c>
    </row>
    <row r="569" spans="1:5" ht="15.05" customHeight="1" x14ac:dyDescent="0.3">
      <c r="A569" s="247" t="s">
        <v>855</v>
      </c>
      <c r="B569" s="248">
        <v>66</v>
      </c>
      <c r="C569" s="249">
        <v>3</v>
      </c>
      <c r="E569" s="25" t="s">
        <v>627</v>
      </c>
    </row>
    <row r="570" spans="1:5" ht="15.05" customHeight="1" thickBot="1" x14ac:dyDescent="0.35">
      <c r="A570" s="247" t="s">
        <v>855</v>
      </c>
      <c r="B570" s="248">
        <v>9</v>
      </c>
      <c r="C570" s="249">
        <v>2</v>
      </c>
      <c r="E570" s="44" t="s">
        <v>628</v>
      </c>
    </row>
    <row r="571" spans="1:5" ht="15.05" customHeight="1" x14ac:dyDescent="0.3"/>
    <row r="572" spans="1:5" ht="15.05" customHeight="1" x14ac:dyDescent="0.3"/>
    <row r="573" spans="1:5" ht="15.05" customHeight="1" x14ac:dyDescent="0.3"/>
    <row r="574" spans="1:5" ht="15.05" customHeight="1" x14ac:dyDescent="0.3"/>
    <row r="575" spans="1:5" ht="15.05" customHeight="1" x14ac:dyDescent="0.3"/>
    <row r="576" spans="1:5" ht="15.05" customHeight="1" x14ac:dyDescent="0.3"/>
    <row r="577" ht="15.05" customHeight="1" x14ac:dyDescent="0.3"/>
    <row r="578" ht="15.05" customHeight="1" x14ac:dyDescent="0.3"/>
    <row r="579" ht="15.05" customHeight="1" x14ac:dyDescent="0.3"/>
  </sheetData>
  <mergeCells count="2">
    <mergeCell ref="A2:B2"/>
    <mergeCell ref="A4:C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1</vt:i4>
      </vt:variant>
    </vt:vector>
  </HeadingPairs>
  <TitlesOfParts>
    <vt:vector size="7" baseType="lpstr">
      <vt:lpstr>розрахунок</vt:lpstr>
      <vt:lpstr>лист 1</vt:lpstr>
      <vt:lpstr>лист 2</vt:lpstr>
      <vt:lpstr>лист 3</vt:lpstr>
      <vt:lpstr>лист 5</vt:lpstr>
      <vt:lpstr>Лист4</vt:lpstr>
      <vt:lpstr>розрахунок!Заголовки_для_печати</vt:lpstr>
    </vt:vector>
  </TitlesOfParts>
  <Company>SPecialiST RePack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Пользователь Windows</cp:lastModifiedBy>
  <cp:lastPrinted>2018-01-17T12:41:36Z</cp:lastPrinted>
  <dcterms:created xsi:type="dcterms:W3CDTF">2017-11-08T12:37:04Z</dcterms:created>
  <dcterms:modified xsi:type="dcterms:W3CDTF">2018-01-18T11:28:08Z</dcterms:modified>
</cp:coreProperties>
</file>