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 дороги" sheetId="1" r:id="rId1"/>
  </sheets>
  <definedNames/>
  <calcPr fullCalcOnLoad="1"/>
</workbook>
</file>

<file path=xl/sharedStrings.xml><?xml version="1.0" encoding="utf-8"?>
<sst xmlns="http://schemas.openxmlformats.org/spreadsheetml/2006/main" count="115" uniqueCount="64">
  <si>
    <t>Джерела фінансування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</si>
  <si>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</si>
  <si>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</si>
  <si>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</si>
  <si>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</si>
  <si>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</si>
  <si>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</si>
  <si>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</si>
  <si>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</si>
  <si>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</si>
  <si>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</si>
  <si>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</si>
  <si>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</si>
  <si>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</si>
  <si>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Управління житлово-комунального господарства ЧМР та ішні суб'єкти господарювання</t>
  </si>
  <si>
    <t>Будівництво світлофорних об'єктів</t>
  </si>
  <si>
    <t>КТКВК</t>
  </si>
  <si>
    <t>Забезпечення проведення капітального ремонту мостів та шляхопроводів</t>
  </si>
  <si>
    <t>Забезпечення проведення утримання вулично-дорожньої мережі (чищення доріг, замітання вулиць, прибирання снігу, посипання сіллю, піском,тощо)</t>
  </si>
  <si>
    <t>Забезпечення проведення влаштування пристроїв примусового зниження швидкості</t>
  </si>
  <si>
    <t xml:space="preserve">Забезпечення проведення капітального ремонту внутрішньо-будинкових проїздів в житловій забудові </t>
  </si>
  <si>
    <t>КЕКВК</t>
  </si>
  <si>
    <t>Виготовлення  та коригування проектно-кошторисної документації на будівництво світлофорних об'єктів</t>
  </si>
  <si>
    <t>Забезпечення проведення обстеження та експертиза мостів та шляхопроводів</t>
  </si>
  <si>
    <t>Управління житлово-комунального господарства ЧМР та КП "Деснянське", КП "Новозаводське", КП "ЖЕК-10", КП "ЖЕК-13"</t>
  </si>
  <si>
    <t>Забезпечення проведення паспортизації доріг</t>
  </si>
  <si>
    <t>Забезпечення проведення капітального ремонту тротуарів</t>
  </si>
  <si>
    <t xml:space="preserve">                     Додаток 1.2</t>
  </si>
  <si>
    <t>Примітки</t>
  </si>
  <si>
    <t>Капітальний ремонт доріг приватного сектору</t>
  </si>
  <si>
    <t>ст.11</t>
  </si>
  <si>
    <t>ст.12</t>
  </si>
  <si>
    <t>ст.13</t>
  </si>
  <si>
    <t>ст.14</t>
  </si>
  <si>
    <t>ст.16</t>
  </si>
  <si>
    <t>ст.24</t>
  </si>
  <si>
    <t xml:space="preserve">Виготовлення та коригування проектно-кошторисної документації на капітальний ремонт  об'єктів вулично-дорожньої мережі </t>
  </si>
  <si>
    <t xml:space="preserve">Забезпечення проведення поточного ремонту внутрішньо-будинкових проїздів в житловій забудові </t>
  </si>
  <si>
    <t>Розроблення проектно-кошторисної документації на капітальний ремонт доріг приватного сектору</t>
  </si>
  <si>
    <t>Розроблення  пректно-кошторисної документації на проведення капітального ремонту внутрішньо-будинкових проїзів в житловій забудові</t>
  </si>
  <si>
    <t>тис.грн.</t>
  </si>
  <si>
    <t>Забезпечення проведення капітального ремонту   об'єктів вулично-дорожньої мережі з забезпеченням облаштування велосипедної інфраструктури</t>
  </si>
  <si>
    <t>ст.13-14</t>
  </si>
  <si>
    <t>ст.13,14</t>
  </si>
  <si>
    <t>ст.17,18</t>
  </si>
  <si>
    <t>ст.19</t>
  </si>
  <si>
    <t>Забезпечення проведення ремонту, утримання та експлуатація технічних засобів регулювання дорожнього руху</t>
  </si>
  <si>
    <t>Забезпечення розроблення схеми організації  дорожнього руху</t>
  </si>
  <si>
    <t>Забезпечення впровадження автоматизованої  системи керування дорожнім рухом</t>
  </si>
  <si>
    <t xml:space="preserve">Забезпечення проведення капітального ремонту світлофорних обєктів </t>
  </si>
  <si>
    <t xml:space="preserve">Забезпечення проведення будівництва та реконструкції  об'єктів вулично-дорожньої мережі </t>
  </si>
  <si>
    <t xml:space="preserve">Виготовлення та коригування проектно-кошторисної документації на будівництво та   реконструкцію об'єктів вулично-дорожньої мережі </t>
  </si>
  <si>
    <t>Забезпечення проведення  будівництва та реконструкції мереж зливової каналізації та очисних споруд</t>
  </si>
  <si>
    <t>Виготовлення та коригування проектно-кошторисної документації   на будівництво та реконструкцію мереж зливової каналізації та очисних споруд</t>
  </si>
  <si>
    <t>Створення  географічної інформаційної системи мереж зливової каналізації</t>
  </si>
  <si>
    <t>Забезпечення проведення поточного ремонту об'єктів  вулично-дорожньої мережі,  штучних споруд та інших</t>
  </si>
  <si>
    <t>у редакції рішення міської ради</t>
  </si>
  <si>
    <t xml:space="preserve"> </t>
  </si>
  <si>
    <t>Загальні витрати                тис.грн.</t>
  </si>
  <si>
    <t>Секретар міської ради</t>
  </si>
  <si>
    <t xml:space="preserve"> до "Комплексної цільової</t>
  </si>
  <si>
    <t>Забезпечення проведення будівництва, реконструкції та ремонту об'єктів транспортної інфраструктури, утримання вулично-дорожньої мережі та інші                                                  у м.Чернігові на період з 2017 до 2020 року</t>
  </si>
  <si>
    <t>Н. ХОЛЬЧЕНКОВА</t>
  </si>
  <si>
    <t>від              листопада   № _______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</si>
</sst>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1" fontId="2" fillId="32" borderId="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vertical="center"/>
    </xf>
    <xf numFmtId="216" fontId="2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216" fontId="2" fillId="34" borderId="10" xfId="0" applyNumberFormat="1" applyFont="1" applyFill="1" applyBorder="1" applyAlignment="1">
      <alignment horizontal="center" vertical="center" wrapText="1"/>
    </xf>
    <xf numFmtId="216" fontId="1" fillId="34" borderId="10" xfId="0" applyNumberFormat="1" applyFont="1" applyFill="1" applyBorder="1" applyAlignment="1">
      <alignment horizontal="center" vertical="center" wrapText="1"/>
    </xf>
    <xf numFmtId="216" fontId="11" fillId="0" borderId="0" xfId="0" applyNumberFormat="1" applyFont="1" applyAlignment="1">
      <alignment horizontal="center" vertical="center" wrapText="1"/>
    </xf>
    <xf numFmtId="216" fontId="11" fillId="0" borderId="0" xfId="0" applyNumberFormat="1" applyFont="1" applyAlignment="1">
      <alignment vertical="center" wrapText="1"/>
    </xf>
    <xf numFmtId="204" fontId="2" fillId="32" borderId="0" xfId="0" applyNumberFormat="1" applyFont="1" applyFill="1" applyBorder="1" applyAlignment="1">
      <alignment horizontal="center" vertical="center" wrapText="1"/>
    </xf>
    <xf numFmtId="20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32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16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12" fillId="32" borderId="1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workbookViewId="0" topLeftCell="A31">
      <selection activeCell="F14" sqref="F14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15.57421875" style="0" customWidth="1"/>
    <col min="4" max="4" width="9.140625" style="0" hidden="1" customWidth="1"/>
    <col min="5" max="5" width="9.421875" style="0" hidden="1" customWidth="1"/>
    <col min="6" max="6" width="18.00390625" style="0" customWidth="1"/>
    <col min="7" max="7" width="16.57421875" style="0" customWidth="1"/>
    <col min="8" max="8" width="15.7109375" style="0" customWidth="1"/>
    <col min="9" max="9" width="16.00390625" style="0" customWidth="1"/>
    <col min="10" max="10" width="16.421875" style="0" customWidth="1"/>
    <col min="11" max="11" width="35.421875" style="0" customWidth="1"/>
    <col min="12" max="12" width="14.00390625" style="0" hidden="1" customWidth="1"/>
    <col min="13" max="13" width="8.57421875" style="0" customWidth="1"/>
    <col min="14" max="14" width="0.85546875" style="0" hidden="1" customWidth="1"/>
    <col min="15" max="17" width="9.140625" style="0" hidden="1" customWidth="1"/>
  </cols>
  <sheetData>
    <row r="1" spans="10:11" ht="15.75">
      <c r="J1" s="38" t="s">
        <v>27</v>
      </c>
      <c r="K1" s="38"/>
    </row>
    <row r="2" spans="10:12" ht="13.5" customHeight="1">
      <c r="J2" s="42" t="s">
        <v>60</v>
      </c>
      <c r="K2" s="42"/>
      <c r="L2" s="33"/>
    </row>
    <row r="3" spans="10:12" ht="15.75">
      <c r="J3" s="38" t="s">
        <v>8</v>
      </c>
      <c r="K3" s="38"/>
      <c r="L3" s="38"/>
    </row>
    <row r="4" spans="10:12" ht="15.75">
      <c r="J4" s="37" t="s">
        <v>9</v>
      </c>
      <c r="K4" s="37"/>
      <c r="L4" s="37"/>
    </row>
    <row r="5" spans="2:12" ht="15.75">
      <c r="B5" s="1"/>
      <c r="C5" s="1"/>
      <c r="D5" s="1"/>
      <c r="E5" s="1"/>
      <c r="F5" s="1"/>
      <c r="J5" s="38" t="s">
        <v>10</v>
      </c>
      <c r="K5" s="38"/>
      <c r="L5" s="38"/>
    </row>
    <row r="6" spans="2:12" ht="0.75" customHeight="1">
      <c r="B6" s="1"/>
      <c r="C6" s="1"/>
      <c r="D6" s="1"/>
      <c r="E6" s="1"/>
      <c r="F6" s="1"/>
      <c r="J6" s="39" t="s">
        <v>56</v>
      </c>
      <c r="K6" s="40"/>
      <c r="L6" s="40"/>
    </row>
    <row r="7" spans="1:12" ht="22.5" customHeight="1">
      <c r="A7" s="17"/>
      <c r="B7" s="14"/>
      <c r="C7" s="14"/>
      <c r="D7" s="14"/>
      <c r="E7" s="14"/>
      <c r="F7" s="14"/>
      <c r="G7" s="14"/>
      <c r="H7" s="14"/>
      <c r="I7" s="14"/>
      <c r="J7" s="39" t="s">
        <v>63</v>
      </c>
      <c r="K7" s="40"/>
      <c r="L7" s="40"/>
    </row>
    <row r="8" spans="1:12" ht="44.25" customHeight="1">
      <c r="A8" s="17"/>
      <c r="B8" s="43" t="s">
        <v>61</v>
      </c>
      <c r="C8" s="43"/>
      <c r="D8" s="43"/>
      <c r="E8" s="43"/>
      <c r="F8" s="43"/>
      <c r="G8" s="43"/>
      <c r="H8" s="43"/>
      <c r="I8" s="43"/>
      <c r="J8" s="43"/>
      <c r="K8" s="43"/>
      <c r="L8" s="17"/>
    </row>
    <row r="9" spans="1:12" ht="16.5">
      <c r="A9" s="25"/>
      <c r="B9" s="14"/>
      <c r="C9" s="14"/>
      <c r="D9" s="14"/>
      <c r="E9" s="14"/>
      <c r="F9" s="45"/>
      <c r="G9" s="45"/>
      <c r="H9" s="45"/>
      <c r="I9" s="45"/>
      <c r="J9" s="45"/>
      <c r="K9" s="24" t="s">
        <v>40</v>
      </c>
      <c r="L9" s="23" t="s">
        <v>40</v>
      </c>
    </row>
    <row r="10" spans="1:12" ht="24" customHeight="1">
      <c r="A10" s="35" t="s">
        <v>5</v>
      </c>
      <c r="B10" s="35" t="s">
        <v>4</v>
      </c>
      <c r="C10" s="35" t="s">
        <v>0</v>
      </c>
      <c r="D10" s="35" t="s">
        <v>16</v>
      </c>
      <c r="E10" s="35" t="s">
        <v>21</v>
      </c>
      <c r="F10" s="35" t="s">
        <v>58</v>
      </c>
      <c r="G10" s="35" t="s">
        <v>6</v>
      </c>
      <c r="H10" s="35"/>
      <c r="I10" s="35"/>
      <c r="J10" s="35"/>
      <c r="K10" s="35" t="s">
        <v>1</v>
      </c>
      <c r="L10" s="35" t="s">
        <v>28</v>
      </c>
    </row>
    <row r="11" spans="1:12" ht="33.75" customHeight="1">
      <c r="A11" s="35"/>
      <c r="B11" s="35"/>
      <c r="C11" s="35"/>
      <c r="D11" s="35"/>
      <c r="E11" s="35"/>
      <c r="F11" s="35"/>
      <c r="G11" s="4" t="s">
        <v>7</v>
      </c>
      <c r="H11" s="4" t="s">
        <v>11</v>
      </c>
      <c r="I11" s="4" t="s">
        <v>12</v>
      </c>
      <c r="J11" s="4" t="s">
        <v>13</v>
      </c>
      <c r="K11" s="35"/>
      <c r="L11" s="35"/>
    </row>
    <row r="12" spans="1:12" ht="75" customHeight="1">
      <c r="A12" s="8">
        <v>1</v>
      </c>
      <c r="B12" s="9" t="s">
        <v>41</v>
      </c>
      <c r="C12" s="8" t="s">
        <v>3</v>
      </c>
      <c r="D12" s="8">
        <v>170703</v>
      </c>
      <c r="E12" s="8">
        <v>3132</v>
      </c>
      <c r="F12" s="22">
        <f>G12+H12+I12+J12+0.05</f>
        <v>970742.6000000001</v>
      </c>
      <c r="G12" s="28">
        <f>(140000000+32218250+20365000)/1000</f>
        <v>192583.25</v>
      </c>
      <c r="H12" s="28">
        <f>348400+15000</f>
        <v>363400</v>
      </c>
      <c r="I12" s="28">
        <f>(H12*1.052)+18827-36835.5-114288.3-50400-99000-1847</f>
        <v>98753</v>
      </c>
      <c r="J12" s="28">
        <f>316006.3</f>
        <v>316006.3</v>
      </c>
      <c r="K12" s="12" t="s">
        <v>14</v>
      </c>
      <c r="L12" s="13" t="s">
        <v>43</v>
      </c>
    </row>
    <row r="13" spans="1:12" ht="52.5" customHeight="1">
      <c r="A13" s="8">
        <v>2</v>
      </c>
      <c r="B13" s="9" t="s">
        <v>50</v>
      </c>
      <c r="C13" s="8" t="s">
        <v>3</v>
      </c>
      <c r="D13" s="8">
        <v>170703</v>
      </c>
      <c r="E13" s="8"/>
      <c r="F13" s="22">
        <f aca="true" t="shared" si="0" ref="F13:F36">G13+H13+I13+J13</f>
        <v>418258</v>
      </c>
      <c r="G13" s="28">
        <f>(25000000+2500000)/1000</f>
        <v>27500</v>
      </c>
      <c r="H13" s="28">
        <v>130000</v>
      </c>
      <c r="I13" s="28">
        <f>136760-40000+50400-30000</f>
        <v>117160</v>
      </c>
      <c r="J13" s="28">
        <v>143598</v>
      </c>
      <c r="K13" s="12" t="s">
        <v>14</v>
      </c>
      <c r="L13" s="13" t="s">
        <v>32</v>
      </c>
    </row>
    <row r="14" spans="1:12" ht="48" customHeight="1">
      <c r="A14" s="8">
        <v>3</v>
      </c>
      <c r="B14" s="9" t="s">
        <v>26</v>
      </c>
      <c r="C14" s="8" t="s">
        <v>3</v>
      </c>
      <c r="D14" s="8">
        <v>170703</v>
      </c>
      <c r="E14" s="8">
        <v>3132</v>
      </c>
      <c r="F14" s="22">
        <f t="shared" si="0"/>
        <v>143722</v>
      </c>
      <c r="G14" s="28">
        <f>16500000/1000</f>
        <v>16500</v>
      </c>
      <c r="H14" s="28">
        <v>50000</v>
      </c>
      <c r="I14" s="28">
        <f>H14*1.052-30000-608</f>
        <v>21992</v>
      </c>
      <c r="J14" s="28">
        <f>55230</f>
        <v>55230</v>
      </c>
      <c r="K14" s="12" t="s">
        <v>14</v>
      </c>
      <c r="L14" s="13" t="s">
        <v>42</v>
      </c>
    </row>
    <row r="15" spans="1:12" ht="51.75" customHeight="1">
      <c r="A15" s="8">
        <f>A14+1</f>
        <v>4</v>
      </c>
      <c r="B15" s="9" t="s">
        <v>36</v>
      </c>
      <c r="C15" s="8" t="s">
        <v>3</v>
      </c>
      <c r="D15" s="8">
        <v>170703</v>
      </c>
      <c r="E15" s="8">
        <v>3132</v>
      </c>
      <c r="F15" s="22">
        <f t="shared" si="0"/>
        <v>28146.3845</v>
      </c>
      <c r="G15" s="28">
        <f>(3000000+3500000)/1000</f>
        <v>6500</v>
      </c>
      <c r="H15" s="28">
        <f>G15*1.055</f>
        <v>6857.5</v>
      </c>
      <c r="I15" s="28">
        <f>H15*1.052</f>
        <v>7214.09</v>
      </c>
      <c r="J15" s="28">
        <f>I15*1.05</f>
        <v>7574.794500000001</v>
      </c>
      <c r="K15" s="12" t="s">
        <v>14</v>
      </c>
      <c r="L15" s="13"/>
    </row>
    <row r="16" spans="1:12" ht="51.75" customHeight="1">
      <c r="A16" s="8">
        <v>5</v>
      </c>
      <c r="B16" s="9" t="s">
        <v>51</v>
      </c>
      <c r="C16" s="8" t="s">
        <v>3</v>
      </c>
      <c r="D16" s="8">
        <v>170703</v>
      </c>
      <c r="E16" s="8"/>
      <c r="F16" s="22">
        <f>G16+H16+I16+J16+0.05</f>
        <v>6278.8588500000005</v>
      </c>
      <c r="G16" s="28">
        <f>(700000+400000+350000)/1000</f>
        <v>1450</v>
      </c>
      <c r="H16" s="28">
        <f>G16*1.055</f>
        <v>1529.75</v>
      </c>
      <c r="I16" s="28">
        <f>H16*1.052</f>
        <v>1609.297</v>
      </c>
      <c r="J16" s="28">
        <f>I16*1.05</f>
        <v>1689.76185</v>
      </c>
      <c r="K16" s="12" t="s">
        <v>14</v>
      </c>
      <c r="L16" s="13"/>
    </row>
    <row r="17" spans="1:12" ht="44.25" customHeight="1">
      <c r="A17" s="8">
        <v>6</v>
      </c>
      <c r="B17" s="9" t="s">
        <v>17</v>
      </c>
      <c r="C17" s="8" t="s">
        <v>3</v>
      </c>
      <c r="D17" s="8">
        <v>100203</v>
      </c>
      <c r="E17" s="8">
        <v>3132</v>
      </c>
      <c r="F17" s="22">
        <f t="shared" si="0"/>
        <v>15000</v>
      </c>
      <c r="G17" s="28">
        <v>0</v>
      </c>
      <c r="H17" s="28">
        <v>15000</v>
      </c>
      <c r="I17" s="28">
        <v>0</v>
      </c>
      <c r="J17" s="28">
        <v>0</v>
      </c>
      <c r="K17" s="12" t="s">
        <v>14</v>
      </c>
      <c r="L17" s="13" t="s">
        <v>34</v>
      </c>
    </row>
    <row r="18" spans="1:12" ht="63" customHeight="1">
      <c r="A18" s="8">
        <f>A17+1</f>
        <v>7</v>
      </c>
      <c r="B18" s="9" t="s">
        <v>55</v>
      </c>
      <c r="C18" s="8" t="s">
        <v>3</v>
      </c>
      <c r="D18" s="8">
        <v>170703</v>
      </c>
      <c r="E18" s="8">
        <v>2240</v>
      </c>
      <c r="F18" s="22">
        <f t="shared" si="0"/>
        <v>691293</v>
      </c>
      <c r="G18" s="28">
        <v>16796</v>
      </c>
      <c r="H18" s="28">
        <f>57497+115000</f>
        <v>172497</v>
      </c>
      <c r="I18" s="28">
        <f>181466.8+33533.2</f>
        <v>215000</v>
      </c>
      <c r="J18" s="28">
        <f>I18*1.05+31250+30000</f>
        <v>287000</v>
      </c>
      <c r="K18" s="12" t="s">
        <v>14</v>
      </c>
      <c r="L18" s="13" t="s">
        <v>32</v>
      </c>
    </row>
    <row r="19" spans="1:12" ht="44.25" customHeight="1">
      <c r="A19" s="8">
        <v>8</v>
      </c>
      <c r="B19" s="9" t="s">
        <v>23</v>
      </c>
      <c r="C19" s="8" t="s">
        <v>3</v>
      </c>
      <c r="D19" s="8">
        <v>100203</v>
      </c>
      <c r="E19" s="8">
        <v>2240</v>
      </c>
      <c r="F19" s="22">
        <f t="shared" si="0"/>
        <v>796</v>
      </c>
      <c r="G19" s="28">
        <f>199000/1000</f>
        <v>199</v>
      </c>
      <c r="H19" s="28">
        <f>199000/1000</f>
        <v>199</v>
      </c>
      <c r="I19" s="28">
        <f>199000/1000</f>
        <v>199</v>
      </c>
      <c r="J19" s="28">
        <f>199000/1000</f>
        <v>199</v>
      </c>
      <c r="K19" s="12" t="s">
        <v>14</v>
      </c>
      <c r="L19" s="13" t="s">
        <v>45</v>
      </c>
    </row>
    <row r="20" spans="1:12" s="10" customFormat="1" ht="65.25" customHeight="1">
      <c r="A20" s="8">
        <v>9</v>
      </c>
      <c r="B20" s="9" t="s">
        <v>18</v>
      </c>
      <c r="C20" s="8" t="s">
        <v>3</v>
      </c>
      <c r="D20" s="8">
        <v>100203</v>
      </c>
      <c r="E20" s="8">
        <v>2610</v>
      </c>
      <c r="F20" s="22">
        <f>G20+H20+I20+J20</f>
        <v>209691.01600000003</v>
      </c>
      <c r="G20" s="28">
        <f>(21586926+10000000+3450000)/1000</f>
        <v>35036.926</v>
      </c>
      <c r="H20" s="28">
        <f>(35000000+1183000+3795000-199000)/1000+7000</f>
        <v>46779</v>
      </c>
      <c r="I20" s="28">
        <f>49211.5+3302.3</f>
        <v>52513.8</v>
      </c>
      <c r="J20" s="28">
        <f>I20*1.05+20221.8</f>
        <v>75361.29000000001</v>
      </c>
      <c r="K20" s="12" t="s">
        <v>14</v>
      </c>
      <c r="L20" s="13" t="s">
        <v>35</v>
      </c>
    </row>
    <row r="21" spans="1:12" ht="50.25" customHeight="1">
      <c r="A21" s="8">
        <v>10</v>
      </c>
      <c r="B21" s="9" t="s">
        <v>54</v>
      </c>
      <c r="C21" s="8" t="s">
        <v>3</v>
      </c>
      <c r="D21" s="8">
        <v>100203</v>
      </c>
      <c r="E21" s="8">
        <v>2240</v>
      </c>
      <c r="F21" s="22">
        <f t="shared" si="0"/>
        <v>1540</v>
      </c>
      <c r="G21" s="28">
        <v>0</v>
      </c>
      <c r="H21" s="28">
        <f>1540000/1000-1190-350</f>
        <v>0</v>
      </c>
      <c r="I21" s="28">
        <f>1190+350</f>
        <v>1540</v>
      </c>
      <c r="J21" s="28">
        <v>0</v>
      </c>
      <c r="K21" s="12" t="s">
        <v>14</v>
      </c>
      <c r="L21" s="13" t="s">
        <v>44</v>
      </c>
    </row>
    <row r="22" spans="1:12" ht="50.25" customHeight="1">
      <c r="A22" s="8">
        <v>11</v>
      </c>
      <c r="B22" s="9" t="s">
        <v>22</v>
      </c>
      <c r="C22" s="8" t="s">
        <v>3</v>
      </c>
      <c r="D22" s="8">
        <v>170703</v>
      </c>
      <c r="E22" s="8">
        <v>3122</v>
      </c>
      <c r="F22" s="22">
        <f>G22+H22+I22+J22-0.05</f>
        <v>1818.63946</v>
      </c>
      <c r="G22" s="28">
        <f>420000/1000</f>
        <v>420</v>
      </c>
      <c r="H22" s="28">
        <f>G22*1.055</f>
        <v>443.09999999999997</v>
      </c>
      <c r="I22" s="28">
        <f>H22*1.052</f>
        <v>466.14119999999997</v>
      </c>
      <c r="J22" s="28">
        <f>I22*1.05</f>
        <v>489.44826</v>
      </c>
      <c r="K22" s="12" t="s">
        <v>14</v>
      </c>
      <c r="L22" s="13"/>
    </row>
    <row r="23" spans="1:12" ht="45.75" customHeight="1">
      <c r="A23" s="8">
        <v>12</v>
      </c>
      <c r="B23" s="9" t="s">
        <v>15</v>
      </c>
      <c r="C23" s="8" t="s">
        <v>3</v>
      </c>
      <c r="D23" s="8">
        <v>170703</v>
      </c>
      <c r="E23" s="8">
        <v>3122</v>
      </c>
      <c r="F23" s="22">
        <f t="shared" si="0"/>
        <v>10350</v>
      </c>
      <c r="G23" s="28">
        <f>(2000000-650000)/1000</f>
        <v>1350</v>
      </c>
      <c r="H23" s="28">
        <f>3000000/1000</f>
        <v>3000</v>
      </c>
      <c r="I23" s="28">
        <v>3000</v>
      </c>
      <c r="J23" s="28">
        <v>3000</v>
      </c>
      <c r="K23" s="12" t="s">
        <v>14</v>
      </c>
      <c r="L23" s="13" t="s">
        <v>45</v>
      </c>
    </row>
    <row r="24" spans="1:12" ht="45" customHeight="1">
      <c r="A24" s="8">
        <v>13</v>
      </c>
      <c r="B24" s="9" t="s">
        <v>49</v>
      </c>
      <c r="C24" s="8" t="s">
        <v>3</v>
      </c>
      <c r="D24" s="8">
        <v>170703</v>
      </c>
      <c r="E24" s="8">
        <v>3132</v>
      </c>
      <c r="F24" s="22">
        <f t="shared" si="0"/>
        <v>44879.2</v>
      </c>
      <c r="G24" s="28">
        <f>7000000/1000</f>
        <v>7000</v>
      </c>
      <c r="H24" s="28">
        <f>12000000/1000</f>
        <v>12000</v>
      </c>
      <c r="I24" s="28">
        <f>H24*1.052</f>
        <v>12624</v>
      </c>
      <c r="J24" s="28">
        <f>I24*1.05</f>
        <v>13255.2</v>
      </c>
      <c r="K24" s="12" t="s">
        <v>14</v>
      </c>
      <c r="L24" s="13" t="s">
        <v>34</v>
      </c>
    </row>
    <row r="25" spans="1:12" s="10" customFormat="1" ht="52.5" customHeight="1">
      <c r="A25" s="8">
        <v>14</v>
      </c>
      <c r="B25" s="9" t="s">
        <v>46</v>
      </c>
      <c r="C25" s="8" t="s">
        <v>3</v>
      </c>
      <c r="D25" s="8">
        <v>100203</v>
      </c>
      <c r="E25" s="8">
        <v>2610</v>
      </c>
      <c r="F25" s="22">
        <f t="shared" si="0"/>
        <v>24929.086600000002</v>
      </c>
      <c r="G25" s="28">
        <v>2948</v>
      </c>
      <c r="H25" s="28">
        <v>6963.5</v>
      </c>
      <c r="I25" s="28">
        <f>H25*1.052+0.05</f>
        <v>7325.652000000001</v>
      </c>
      <c r="J25" s="28">
        <f>I25*1.05</f>
        <v>7691.934600000001</v>
      </c>
      <c r="K25" s="12" t="s">
        <v>14</v>
      </c>
      <c r="L25" s="13"/>
    </row>
    <row r="26" spans="1:12" ht="59.25" customHeight="1" hidden="1">
      <c r="A26" s="8">
        <f>A25+1</f>
        <v>15</v>
      </c>
      <c r="B26" s="9" t="s">
        <v>19</v>
      </c>
      <c r="C26" s="8" t="s">
        <v>3</v>
      </c>
      <c r="D26" s="8">
        <v>170703</v>
      </c>
      <c r="E26" s="8">
        <v>2610</v>
      </c>
      <c r="F26" s="22">
        <f t="shared" si="0"/>
        <v>433.0213</v>
      </c>
      <c r="G26" s="28">
        <f>100000/1000</f>
        <v>100</v>
      </c>
      <c r="H26" s="28">
        <f>G26*1.055</f>
        <v>105.5</v>
      </c>
      <c r="I26" s="28">
        <f>H26*1.052</f>
        <v>110.986</v>
      </c>
      <c r="J26" s="28">
        <f>I26*1.05</f>
        <v>116.5353</v>
      </c>
      <c r="K26" s="12" t="s">
        <v>14</v>
      </c>
      <c r="L26" s="13"/>
    </row>
    <row r="27" spans="1:12" ht="49.5" customHeight="1">
      <c r="A27" s="8">
        <v>15</v>
      </c>
      <c r="B27" s="9" t="s">
        <v>48</v>
      </c>
      <c r="C27" s="8" t="s">
        <v>3</v>
      </c>
      <c r="D27" s="8"/>
      <c r="E27" s="8"/>
      <c r="F27" s="22">
        <f t="shared" si="0"/>
        <v>4565</v>
      </c>
      <c r="G27" s="28">
        <v>0</v>
      </c>
      <c r="H27" s="28">
        <v>4565</v>
      </c>
      <c r="I27" s="28">
        <v>0</v>
      </c>
      <c r="J27" s="28">
        <v>0</v>
      </c>
      <c r="K27" s="12" t="s">
        <v>14</v>
      </c>
      <c r="L27" s="26"/>
    </row>
    <row r="28" spans="1:12" ht="45.75" customHeight="1">
      <c r="A28" s="8">
        <v>16</v>
      </c>
      <c r="B28" s="9" t="s">
        <v>25</v>
      </c>
      <c r="C28" s="8" t="s">
        <v>3</v>
      </c>
      <c r="D28" s="8">
        <v>170703</v>
      </c>
      <c r="E28" s="8">
        <v>2240</v>
      </c>
      <c r="F28" s="22">
        <f t="shared" si="0"/>
        <v>2000</v>
      </c>
      <c r="G28" s="28">
        <f>500000/1000</f>
        <v>500</v>
      </c>
      <c r="H28" s="28">
        <f>500000/1000</f>
        <v>500</v>
      </c>
      <c r="I28" s="28">
        <f>500000/1000</f>
        <v>500</v>
      </c>
      <c r="J28" s="28">
        <f>500000/1000</f>
        <v>500</v>
      </c>
      <c r="K28" s="12" t="s">
        <v>14</v>
      </c>
      <c r="L28" s="13" t="s">
        <v>31</v>
      </c>
    </row>
    <row r="29" spans="1:12" s="15" customFormat="1" ht="56.25" customHeight="1">
      <c r="A29" s="8">
        <v>17</v>
      </c>
      <c r="B29" s="9" t="s">
        <v>47</v>
      </c>
      <c r="C29" s="8" t="s">
        <v>3</v>
      </c>
      <c r="D29" s="8">
        <v>170703</v>
      </c>
      <c r="E29" s="8">
        <v>2240</v>
      </c>
      <c r="F29" s="22">
        <f>G29+H29+I29+J29</f>
        <v>500</v>
      </c>
      <c r="G29" s="28">
        <v>0</v>
      </c>
      <c r="H29" s="28">
        <f>500000/1000</f>
        <v>500</v>
      </c>
      <c r="I29" s="28">
        <v>0</v>
      </c>
      <c r="J29" s="28">
        <v>0</v>
      </c>
      <c r="K29" s="12" t="s">
        <v>14</v>
      </c>
      <c r="L29" s="13"/>
    </row>
    <row r="30" spans="1:12" s="11" customFormat="1" ht="54" customHeight="1">
      <c r="A30" s="8">
        <v>18</v>
      </c>
      <c r="B30" s="9" t="s">
        <v>20</v>
      </c>
      <c r="C30" s="8" t="s">
        <v>3</v>
      </c>
      <c r="D30" s="8">
        <v>100203</v>
      </c>
      <c r="E30" s="8">
        <v>3132</v>
      </c>
      <c r="F30" s="22">
        <f t="shared" si="0"/>
        <v>214125.5</v>
      </c>
      <c r="G30" s="28">
        <f>25000000/1000</f>
        <v>25000</v>
      </c>
      <c r="H30" s="28">
        <v>68740</v>
      </c>
      <c r="I30" s="28">
        <f>75000-16369.6-12472-15022.9-750</f>
        <v>30385.5</v>
      </c>
      <c r="J30" s="28">
        <v>90000</v>
      </c>
      <c r="K30" s="12" t="s">
        <v>14</v>
      </c>
      <c r="L30" s="13" t="s">
        <v>30</v>
      </c>
    </row>
    <row r="31" spans="1:12" ht="56.25" customHeight="1">
      <c r="A31" s="8">
        <v>19</v>
      </c>
      <c r="B31" s="9" t="s">
        <v>29</v>
      </c>
      <c r="C31" s="8" t="s">
        <v>3</v>
      </c>
      <c r="D31" s="8">
        <v>170703</v>
      </c>
      <c r="E31" s="8"/>
      <c r="F31" s="22">
        <f t="shared" si="0"/>
        <v>84000</v>
      </c>
      <c r="G31" s="28">
        <f>(7000000+12000000)/1000</f>
        <v>19000</v>
      </c>
      <c r="H31" s="28">
        <v>20000</v>
      </c>
      <c r="I31" s="28">
        <f>25000-10000</f>
        <v>15000</v>
      </c>
      <c r="J31" s="28">
        <v>30000</v>
      </c>
      <c r="K31" s="12" t="s">
        <v>14</v>
      </c>
      <c r="L31" s="13" t="s">
        <v>33</v>
      </c>
    </row>
    <row r="32" spans="1:12" ht="69.75" customHeight="1">
      <c r="A32" s="8">
        <v>20</v>
      </c>
      <c r="B32" s="9" t="s">
        <v>37</v>
      </c>
      <c r="C32" s="8" t="s">
        <v>3</v>
      </c>
      <c r="D32" s="8"/>
      <c r="E32" s="8"/>
      <c r="F32" s="22">
        <f t="shared" si="0"/>
        <v>12269.8</v>
      </c>
      <c r="G32" s="28">
        <f>2800000/1000</f>
        <v>2800</v>
      </c>
      <c r="H32" s="28">
        <f>3000000/1000</f>
        <v>3000</v>
      </c>
      <c r="I32" s="28">
        <f>H32*1.052</f>
        <v>3156</v>
      </c>
      <c r="J32" s="28">
        <f>I32*1.05</f>
        <v>3313.8</v>
      </c>
      <c r="K32" s="12" t="s">
        <v>24</v>
      </c>
      <c r="L32" s="13"/>
    </row>
    <row r="33" spans="1:12" ht="60" customHeight="1">
      <c r="A33" s="8">
        <v>21</v>
      </c>
      <c r="B33" s="9" t="s">
        <v>39</v>
      </c>
      <c r="C33" s="8" t="s">
        <v>3</v>
      </c>
      <c r="D33" s="8"/>
      <c r="E33" s="8"/>
      <c r="F33" s="22">
        <f>G33+H33+I33+J33-0.05</f>
        <v>5196.2056</v>
      </c>
      <c r="G33" s="28">
        <f>1200000/1000</f>
        <v>1200</v>
      </c>
      <c r="H33" s="28">
        <f>G33*1.055</f>
        <v>1266</v>
      </c>
      <c r="I33" s="28">
        <f>H33*1.052</f>
        <v>1331.832</v>
      </c>
      <c r="J33" s="28">
        <f>I33*1.05</f>
        <v>1398.4236</v>
      </c>
      <c r="K33" s="12" t="s">
        <v>14</v>
      </c>
      <c r="L33" s="13"/>
    </row>
    <row r="34" spans="1:12" ht="58.5" customHeight="1">
      <c r="A34" s="8">
        <v>22</v>
      </c>
      <c r="B34" s="9" t="s">
        <v>38</v>
      </c>
      <c r="C34" s="8" t="s">
        <v>3</v>
      </c>
      <c r="D34" s="8"/>
      <c r="E34" s="8"/>
      <c r="F34" s="22">
        <f>G34+H34+I34+J34-0.05</f>
        <v>1732.0352</v>
      </c>
      <c r="G34" s="28">
        <f>400000/1000</f>
        <v>400</v>
      </c>
      <c r="H34" s="28">
        <f>G34*1.055</f>
        <v>422</v>
      </c>
      <c r="I34" s="28">
        <f>H34*1.052</f>
        <v>443.944</v>
      </c>
      <c r="J34" s="28">
        <f>I34*1.05</f>
        <v>466.1412</v>
      </c>
      <c r="K34" s="12" t="s">
        <v>14</v>
      </c>
      <c r="L34" s="13"/>
    </row>
    <row r="35" spans="1:12" ht="58.5" customHeight="1">
      <c r="A35" s="8">
        <v>23</v>
      </c>
      <c r="B35" s="9" t="s">
        <v>52</v>
      </c>
      <c r="C35" s="8" t="s">
        <v>3</v>
      </c>
      <c r="D35" s="8"/>
      <c r="E35" s="8"/>
      <c r="F35" s="22">
        <f t="shared" si="0"/>
        <v>120000</v>
      </c>
      <c r="G35" s="28">
        <v>0</v>
      </c>
      <c r="H35" s="28">
        <v>35000</v>
      </c>
      <c r="I35" s="28">
        <v>40000</v>
      </c>
      <c r="J35" s="28">
        <v>45000</v>
      </c>
      <c r="K35" s="12" t="s">
        <v>14</v>
      </c>
      <c r="L35" s="13"/>
    </row>
    <row r="36" spans="1:12" ht="69.75" customHeight="1">
      <c r="A36" s="8">
        <v>24</v>
      </c>
      <c r="B36" s="9" t="s">
        <v>53</v>
      </c>
      <c r="C36" s="8" t="s">
        <v>3</v>
      </c>
      <c r="D36" s="8"/>
      <c r="E36" s="8"/>
      <c r="F36" s="22">
        <f t="shared" si="0"/>
        <v>2165.209</v>
      </c>
      <c r="G36" s="28">
        <v>500</v>
      </c>
      <c r="H36" s="28">
        <f>G36*1.055</f>
        <v>527.5</v>
      </c>
      <c r="I36" s="28">
        <f>H36*1.052+0.05</f>
        <v>554.98</v>
      </c>
      <c r="J36" s="28">
        <f>I36*1.05</f>
        <v>582.729</v>
      </c>
      <c r="K36" s="12" t="s">
        <v>14</v>
      </c>
      <c r="L36" s="13"/>
    </row>
    <row r="37" spans="1:12" ht="22.5" customHeight="1">
      <c r="A37" s="16"/>
      <c r="B37" s="21" t="s">
        <v>2</v>
      </c>
      <c r="C37" s="21"/>
      <c r="D37" s="21"/>
      <c r="E37" s="21"/>
      <c r="F37" s="22">
        <f>F12+F13+F14+F15+F16+F17+F18+F19+F20+F21+F22+F23+F24+F25+F28+F29+F30+F31+F32+F33+F34+F35+F27++F36</f>
        <v>3013998.5352099994</v>
      </c>
      <c r="G37" s="27">
        <f>G12+G13+G14+G15+G16+G17+G18+G19+G20+G21+G22+G23+G24+G25+G28+G29+G30+G31+G32+G33+G34+G35+G27++G36</f>
        <v>357683.176</v>
      </c>
      <c r="H37" s="27">
        <f>H12+H13+H14+H15+H16+H17+H18+H19+H20+H21+H22+H23+H24+H25+H28+H29+H30+H31+H32+H33+H34+H35+H27++H36</f>
        <v>943189.35</v>
      </c>
      <c r="I37" s="27">
        <f>I12+I13+I14+I15+I16+I17+I18+I19+I20+I21+I22+I23+I24+I25+I28+I29+I30+I31+I32+I33+I34+I35+I27++I36</f>
        <v>630769.2362</v>
      </c>
      <c r="J37" s="27">
        <f>J12+J13+J14+J15+J16+J17+J18+J19+J20+J21+J22+J23+J24+J25+J28+J29+J30+J31+J32+J33+J34+J35+J27++J36-0.08</f>
        <v>1082356.74301</v>
      </c>
      <c r="K37" s="20"/>
      <c r="L37" s="16"/>
    </row>
    <row r="38" spans="1:12" ht="15.75">
      <c r="A38" s="17"/>
      <c r="B38" s="18"/>
      <c r="C38" s="18"/>
      <c r="D38" s="18"/>
      <c r="E38" s="18"/>
      <c r="F38" s="19"/>
      <c r="G38" s="19"/>
      <c r="H38" s="19"/>
      <c r="I38" s="19"/>
      <c r="J38" s="31"/>
      <c r="K38" s="7"/>
      <c r="L38" s="17"/>
    </row>
    <row r="39" spans="2:11" ht="49.5" customHeight="1">
      <c r="B39" s="34" t="s">
        <v>59</v>
      </c>
      <c r="C39" s="34"/>
      <c r="D39" s="41"/>
      <c r="E39" s="41"/>
      <c r="F39" s="29"/>
      <c r="G39" s="30"/>
      <c r="H39" s="30"/>
      <c r="I39" s="36" t="s">
        <v>62</v>
      </c>
      <c r="J39" s="36"/>
      <c r="K39" s="36"/>
    </row>
    <row r="40" spans="2:11" ht="18.75">
      <c r="B40" s="44"/>
      <c r="C40" s="44"/>
      <c r="D40" s="6"/>
      <c r="E40" s="6"/>
      <c r="F40" s="3"/>
      <c r="G40" s="2"/>
      <c r="H40" s="2"/>
      <c r="I40" s="2"/>
      <c r="J40" s="32"/>
      <c r="K40" s="2"/>
    </row>
    <row r="41" spans="2:11" ht="15.75">
      <c r="B41" s="5"/>
      <c r="C41" s="5"/>
      <c r="D41" s="5"/>
      <c r="E41" s="5"/>
      <c r="F41" s="2"/>
      <c r="G41" s="2"/>
      <c r="H41" s="2"/>
      <c r="I41" s="2"/>
      <c r="J41" s="2"/>
      <c r="K41" s="2"/>
    </row>
    <row r="42" spans="2:11" ht="15.75">
      <c r="B42" s="1"/>
      <c r="C42" s="1"/>
      <c r="D42" s="1"/>
      <c r="E42" s="1"/>
      <c r="F42" s="1"/>
      <c r="G42" s="1"/>
      <c r="H42" s="1" t="s">
        <v>57</v>
      </c>
      <c r="I42" s="1"/>
      <c r="J42" s="1"/>
      <c r="K42" s="1"/>
    </row>
    <row r="43" spans="2:11" ht="15.7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5.7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5.7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5.7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5.7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5.7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5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5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5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5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5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5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5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5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5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5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5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5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5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5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5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5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5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5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5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5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5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5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5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5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5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5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5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5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5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5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5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5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5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5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5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5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5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5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5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5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5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5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5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.7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.7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.7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.7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.7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.7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5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5.7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5.7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5.7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5.7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5.7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5.7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5.7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5.7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5.7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5.7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5.7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5.7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5.7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5.7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5.7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5.7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5.7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5.7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5.7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5.7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5.7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5.7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5.7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5.7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5.7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5.7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5.7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5.7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5.7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5.7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5.75">
      <c r="B138" s="1"/>
      <c r="C138" s="1"/>
      <c r="D138" s="1"/>
      <c r="E138" s="1"/>
      <c r="F138" s="1"/>
      <c r="G138" s="1"/>
      <c r="H138" s="1"/>
      <c r="I138" s="1"/>
      <c r="J138" s="1"/>
      <c r="K138" s="1"/>
    </row>
  </sheetData>
  <sheetProtection/>
  <mergeCells count="22">
    <mergeCell ref="J2:K2"/>
    <mergeCell ref="J1:K1"/>
    <mergeCell ref="B8:K8"/>
    <mergeCell ref="J3:L3"/>
    <mergeCell ref="B40:C40"/>
    <mergeCell ref="B10:B11"/>
    <mergeCell ref="C10:C11"/>
    <mergeCell ref="K10:K11"/>
    <mergeCell ref="J7:L7"/>
    <mergeCell ref="F9:J9"/>
    <mergeCell ref="J4:L4"/>
    <mergeCell ref="J5:L5"/>
    <mergeCell ref="J6:L6"/>
    <mergeCell ref="L10:L11"/>
    <mergeCell ref="G10:J10"/>
    <mergeCell ref="D39:E39"/>
    <mergeCell ref="B39:C39"/>
    <mergeCell ref="A10:A11"/>
    <mergeCell ref="D10:D11"/>
    <mergeCell ref="E10:E11"/>
    <mergeCell ref="F10:F11"/>
    <mergeCell ref="I39:K39"/>
  </mergeCells>
  <printOptions horizontalCentered="1"/>
  <pageMargins left="0.7874015748031497" right="0.3937007874015748" top="0.5905511811023623" bottom="0.590551181102362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2019-11-04T07:24:39Z</cp:lastPrinted>
  <dcterms:created xsi:type="dcterms:W3CDTF">1996-10-08T23:32:33Z</dcterms:created>
  <dcterms:modified xsi:type="dcterms:W3CDTF">2019-11-05T06:24:54Z</dcterms:modified>
  <cp:category/>
  <cp:version/>
  <cp:contentType/>
  <cp:contentStatus/>
</cp:coreProperties>
</file>