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3"/>
  </bookViews>
  <sheets>
    <sheet name="додаток1" sheetId="1" r:id="rId1"/>
    <sheet name="додаток1.8" sheetId="2" r:id="rId2"/>
    <sheet name="додаток1.10" sheetId="3" r:id="rId3"/>
    <sheet name="додаток 1.12." sheetId="4" r:id="rId4"/>
  </sheets>
  <definedNames/>
  <calcPr fullCalcOnLoad="1"/>
</workbook>
</file>

<file path=xl/sharedStrings.xml><?xml version="1.0" encoding="utf-8"?>
<sst xmlns="http://schemas.openxmlformats.org/spreadsheetml/2006/main" count="429" uniqueCount="191">
  <si>
    <t>Джерела фінансування</t>
  </si>
  <si>
    <t>2008 рік</t>
  </si>
  <si>
    <t>2009 рік</t>
  </si>
  <si>
    <t>2010 рік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</si>
  <si>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</si>
  <si>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</si>
  <si>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</si>
  <si>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</si>
  <si>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</si>
  <si>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</si>
  <si>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</si>
  <si>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Основні завдання Програми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</si>
  <si>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</si>
  <si>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</si>
  <si>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</si>
  <si>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</si>
  <si>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</si>
  <si>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</si>
  <si>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</si>
  <si>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КТКВК</t>
  </si>
  <si>
    <t>КЕКВК</t>
  </si>
  <si>
    <t>Забезпечення проведення поточного ремонту зупинок громадського транспорту</t>
  </si>
  <si>
    <t>Забезпечення проведення поточного ремонту малих архітектурних споруд</t>
  </si>
  <si>
    <t>Забезпечення проведення утримання фонтанів та насосної станції на річці Десна</t>
  </si>
  <si>
    <t xml:space="preserve">Забезпечення проведення поточного ремонту фонтанів </t>
  </si>
  <si>
    <t>Будівництво ліній електропередач на міському пляжі "Золотий берег"</t>
  </si>
  <si>
    <t>Виготовлення проектно-кошторисної документації на капітальний ремонт об'єктів благоустрою міста</t>
  </si>
  <si>
    <t xml:space="preserve">Капітальний ремонт зелених зон міста </t>
  </si>
  <si>
    <t>Капітальний ремонт парку ім. Б.Хмельницького</t>
  </si>
  <si>
    <t>Капітальний ремонт зупинок громадського транспорту</t>
  </si>
  <si>
    <t>Капітальний ремонт фонтанів в місті</t>
  </si>
  <si>
    <t>Капітальний ремонт парку ім. Коцюбинського</t>
  </si>
  <si>
    <t>Капітальний ремонт зеленої зони біля Будинку Обрядів</t>
  </si>
  <si>
    <t>Виготовлення проектно-кошторисної документації на реконструкцію об'єктів благоустрою міста</t>
  </si>
  <si>
    <t xml:space="preserve">Забезпечення проведення облаштування пляжів </t>
  </si>
  <si>
    <t>Влаштування об'єктів благоустрою на малих архітектурних форм на міському пляжі "Золотий берег"</t>
  </si>
  <si>
    <t>Капітальний ремонт скверів, парків та бульварів</t>
  </si>
  <si>
    <t>Реконструкція скверів, парків та бульварів</t>
  </si>
  <si>
    <t>Загальні витрати,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</si>
  <si>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</si>
  <si>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</si>
  <si>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</si>
  <si>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</si>
  <si>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</si>
  <si>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</si>
  <si>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</si>
  <si>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 xml:space="preserve">Влаштування зон відпочинку  </t>
  </si>
  <si>
    <t xml:space="preserve">                     Додаток 1</t>
  </si>
  <si>
    <t>Забезпечення функціонування мереж зовнішнього освітлення</t>
  </si>
  <si>
    <t xml:space="preserve">                     Додаток 1.8</t>
  </si>
  <si>
    <t>Будівництво, реконструкція та капітальний ремонт об'єктів благоустрою м.Чернігові на період до 2020 року</t>
  </si>
  <si>
    <t xml:space="preserve">                     Додаток 1.10</t>
  </si>
  <si>
    <t>Забезпечення санітарної  очистки території</t>
  </si>
  <si>
    <t>Примітки</t>
  </si>
  <si>
    <t>Управління житлово-комунального господарства ЧМР та  ішні суб'єкти господарювання</t>
  </si>
  <si>
    <t>Поточний ремонт та утримання в належному стані об'єктів благоустрою  у м.Чернігові на період з 2017 до 2020 року</t>
  </si>
  <si>
    <t xml:space="preserve">Топографо-геодезична зйомка та схематичне визначення меж берегової лінії р. Десна від човнової станції до пішоходного мосту </t>
  </si>
  <si>
    <t>ст.23</t>
  </si>
  <si>
    <t>ст.30</t>
  </si>
  <si>
    <t>ст.31</t>
  </si>
  <si>
    <t>ст.32</t>
  </si>
  <si>
    <t>ст.37</t>
  </si>
  <si>
    <t>Встановлення динамічного світлодіодного підсвічування Катерининської церкви</t>
  </si>
  <si>
    <t>Капітальний ремонт привокзальної площі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</si>
  <si>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з 2017  до 2020 року 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</si>
  <si>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</si>
  <si>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</si>
  <si>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</si>
  <si>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ст.17</t>
  </si>
  <si>
    <t>ст.241</t>
  </si>
  <si>
    <t>Послуги з супутникового контролю /GPS/ по утриманню обєктів благоустрою</t>
  </si>
  <si>
    <t>Оренда земельної ділянки під карєр грунту для забезпечення безпечної експлуатації полігону ТПВ</t>
  </si>
  <si>
    <t>Подача газу до Вічного вогню</t>
  </si>
  <si>
    <t>Виготовлення проектно-кошторисної документації на реконструкцію та будівництво  каналізаційних мереж</t>
  </si>
  <si>
    <t>Послуги з благоустрою, які виникають протягом року</t>
  </si>
  <si>
    <t>до  Комплексної цільової</t>
  </si>
  <si>
    <t xml:space="preserve">у редакції рішення міської ради </t>
  </si>
  <si>
    <t>від  _____________ № 15/VІІ-___</t>
  </si>
  <si>
    <t>до Комплексної цільової</t>
  </si>
  <si>
    <t>на 2017 - 2020 роки</t>
  </si>
  <si>
    <t xml:space="preserve">                     Додаток 1.12</t>
  </si>
  <si>
    <t>Забезпечення зміцнення матеріально-технічної бази підприємств комунальної форми власності м.Чернігові на період до 2020 року</t>
  </si>
  <si>
    <t>Загальні витрати грн.</t>
  </si>
  <si>
    <t>Управління житлово-комунального господарства ЧМР та КП "Деснянське"</t>
  </si>
  <si>
    <t>Газель ГАЗ 33023 (2 од.)</t>
  </si>
  <si>
    <t>Тример Штиль (7 од.)</t>
  </si>
  <si>
    <t>Бензопила Хускаварна (4 од.)</t>
  </si>
  <si>
    <t>Перфоратор Бош (4 од,)</t>
  </si>
  <si>
    <t>Трактор МТЗ-82 з навісним обладнанням (1 од.)</t>
  </si>
  <si>
    <t>Разом</t>
  </si>
  <si>
    <t>Управління житлово-комунального господарства ЧМР та КП «ЖЕК - 10»</t>
  </si>
  <si>
    <t>Тример (4 од.)</t>
  </si>
  <si>
    <t>Бензопила (1 од.)</t>
  </si>
  <si>
    <t>Перфоратор (1 од.)</t>
  </si>
  <si>
    <t>Трактор МТЗ-82 з навісним обладнанням (2 од.)</t>
  </si>
  <si>
    <t>Газель НЕКСТ-вантажопасажирський, подовжений (1 од.)</t>
  </si>
  <si>
    <t>Подрібнювач деревини (1 од.)</t>
  </si>
  <si>
    <t>Щітка-відвал (комплект) (2 од.)</t>
  </si>
  <si>
    <t>Причіп тракторний (1 од.)</t>
  </si>
  <si>
    <t>Автомобіль ІЖ 27175 (1 од.)</t>
  </si>
  <si>
    <t>Навісне обладнання для розкидання піску МВУ  (1 од.)</t>
  </si>
  <si>
    <t>Управління житлово-комунального господарства ЧМР та КП «Новозаводське»</t>
  </si>
  <si>
    <t>Машина для посипання протиожележними матеріалами проїздів в житловій забудові (причіпна) (3 од.)</t>
  </si>
  <si>
    <t>Навісне плужно-щіточне обладнання для очистки снігу(1 од.)</t>
  </si>
  <si>
    <t>Автомобіль ГАЗ 3307 (самоскид) (1 од.)</t>
  </si>
  <si>
    <t>Автомобіль ГАЗ 3307 ( Газель вантажна) (2 од.)</t>
  </si>
  <si>
    <t>Автомобіль ГАЗ 3307 ( Соболь) (2 од.)</t>
  </si>
  <si>
    <t>Бензопила Хускаварна  (1 од.)</t>
  </si>
  <si>
    <t>Перфоратор макита НR 2470, 780 Вт (1 од.)</t>
  </si>
  <si>
    <t>Перфоратор макита НR 4501 С, SDS-Max (1 од.)</t>
  </si>
  <si>
    <t>Кутова шліфмашина макита 9557 НNG 840 Вт, 125 мм (2 од.)</t>
  </si>
  <si>
    <t>Кутова шліфмашина макита GA9020  SF 220 Вт,230 мм (1 од.)</t>
  </si>
  <si>
    <t>Зварювальний апарат-інвектор ПАТОН ВДИ-200 Е (3 од.)</t>
  </si>
  <si>
    <t>Компресор Метабо Ваsік 250-24 W OF (1 од.)</t>
  </si>
  <si>
    <t>Мотопомпа Koshin STV-50X для напівбрудної води (2 од.)</t>
  </si>
  <si>
    <t>Насос Sprut дренажно-фекальний  V 1100, 1, 1 кВт, 400 л/хв, (3 од.)</t>
  </si>
  <si>
    <t>Спіраль високопродуктивна "Стандарт", 22 мм*4,5 м для машин R550-R750 (15 од.)</t>
  </si>
  <si>
    <t>Шкребок для спіралі 22м, д.рол. 76 мм вилкоподібний зубчатий (3 од.)</t>
  </si>
  <si>
    <t xml:space="preserve">Ніж для спіралі 22 мм, д.рол. 45 мм зубчатий спіральний (3 од.) </t>
  </si>
  <si>
    <t>Бурав для спіралі 22 мм, д.рол. 45 мм хрестоподібний зубчатий (3 од.)</t>
  </si>
  <si>
    <t>Трактор МТЗ-82 з навісним обладнанням (1од.)</t>
  </si>
  <si>
    <t>Управління житлово-комунального господарства ЧМР та КП «ЖЕК-13»</t>
  </si>
  <si>
    <t xml:space="preserve">Автомобіль (Газель 33023) (1 од.) </t>
  </si>
  <si>
    <t>Причеп до трактору (1 од.)</t>
  </si>
  <si>
    <t>Бензопили (Хускварна 440Е 2) (2 од.)</t>
  </si>
  <si>
    <t>Перфоратор (Микита HR 5201C) (1 од.)</t>
  </si>
  <si>
    <t>Перфоратор (Микита HR 2470Т) (1 од.)</t>
  </si>
  <si>
    <t>Тример (Хускварна 535 RX)(4 од.)</t>
  </si>
  <si>
    <t>Управління житлово-комунального господарства ЧМР та КП "АТП-2528" ЧМР</t>
  </si>
  <si>
    <t>Розкидач піщано-сольової суміші КО-108 (2 од.)</t>
  </si>
  <si>
    <t>Навантажувач грейферний ПЕ-1 (3од.)</t>
  </si>
  <si>
    <t>Фронтальний навантажувач (1од.)</t>
  </si>
  <si>
    <t>Управління житлово-комунального господарства ЧМР та КП "Зеленбуд" ЧМР</t>
  </si>
  <si>
    <t>Автомобіль ГАЗЕЛЬ Next (вантажопасажирська)(1 од.)</t>
  </si>
  <si>
    <t>Поливомийна машина на базі автомобіля типу КПМ (3 од.)</t>
  </si>
  <si>
    <t>Автопідіймач АП-18 (2 од.)</t>
  </si>
  <si>
    <t>Косарка ротаційно навісна для трактора модель Z-169 КТМ 0824-314-516-906 (1 од.)</t>
  </si>
  <si>
    <t>Косарка ротаційно навісна для трактора модель КБ-37 (1 од.)</t>
  </si>
  <si>
    <t>Газонокосарка ручна з бункером (1 од.)</t>
  </si>
  <si>
    <t>Тример для трави (32 од.)</t>
  </si>
  <si>
    <t>Автомобіль легковий Dawoo Nexia (1 од.)</t>
  </si>
  <si>
    <t>Трактор МТЗ з навісним обладнанням (4 од.)</t>
  </si>
  <si>
    <t>Самохідна газонокосарка (мінітрактор), типу Etesia Н-124 (1 од.)</t>
  </si>
  <si>
    <t>Навантажувач екскаватор типу ПЕ-1.0 (3од.)</t>
  </si>
  <si>
    <t>Вантажопасажирський фургон, на базі автомобіля вантажопідйомністю до 4т (1 од.)</t>
  </si>
  <si>
    <t>Вантажний бортовий автомобіль з маніпулятором для навантаження (1 од.)</t>
  </si>
  <si>
    <t>Бензопили (6 од.)</t>
  </si>
  <si>
    <t>Висоторіз (2 од.)</t>
  </si>
  <si>
    <t>Трактор ХТЗ-3510, або аналаг (2 од.)</t>
  </si>
  <si>
    <t>Газонокасарки навісні, під ХТЗ-3510 (2од.)</t>
  </si>
  <si>
    <t>Легковий автомобіль-пікап (2 од.)</t>
  </si>
  <si>
    <t>Кущоріз (2 од.)</t>
  </si>
  <si>
    <t>Навантажувач ВОВСАТ S590</t>
  </si>
  <si>
    <t>Автомобіль та інвентар для функціонування пункту тимчасового утримання тварин</t>
  </si>
  <si>
    <t>х</t>
  </si>
  <si>
    <t>Придбання бензопили та бензокоси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</si>
  <si>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</si>
  <si>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Холодна фреза Wirtgen 100 CF (350,00 EUR) (1 од.)</t>
  </si>
  <si>
    <t>Управління житлово-комунального господарства ЧМР та Комунальне шляхо – будівельне підприємство ЧМР</t>
  </si>
  <si>
    <t>Навантажувач з комплектом навісного обладнання (111,50 USD) (1 од.)</t>
  </si>
  <si>
    <t xml:space="preserve">Асфальтоукладальник на колісному ходу (1 од.) </t>
  </si>
  <si>
    <t>Каток комбінований HD 110 К (1 од.)</t>
  </si>
  <si>
    <t>Каток гладковальцовий HD 90 (1 од.)</t>
  </si>
  <si>
    <t>Гудронатор БР-500 (1 од.)</t>
  </si>
  <si>
    <t>Автопідіймач АП-18 (3 од.)</t>
  </si>
  <si>
    <t>Управління житлово-комунального господарства ЧМР та КП "Міськсвітло"</t>
  </si>
  <si>
    <t>ГАЗ 33023 Фермер ГБО (1 од.)</t>
  </si>
  <si>
    <t>ЗАЗ Lanos пікап з ГБО (1 од.)</t>
  </si>
  <si>
    <t>Міні-трактор SM 404 (1 од.)</t>
  </si>
  <si>
    <t>Управління житлово-комунального господарства ЧМР та КП "Паркування та ринок" ЧМР</t>
  </si>
  <si>
    <t>Комплект навісного обладнання (1 од.)</t>
  </si>
  <si>
    <t xml:space="preserve">Паркувальні автомати </t>
  </si>
  <si>
    <t>Фреза для вирізання каналізаційних люків</t>
  </si>
  <si>
    <t>Управління житлово-комунального господарства ЧМР та КП "Чернігівводоканал" ЧМР</t>
  </si>
  <si>
    <t>МАЗ-5550С3-521-001 (Е-5)</t>
  </si>
  <si>
    <t>Примітка: модель спеціалізованої техніки може бути змінена під час проведення процедури закупівлі.</t>
  </si>
  <si>
    <t>Машина комбінована ВИВА МД-106/01 на базі самоскида МАЗ 5550 універсальна (11 од.)</t>
  </si>
  <si>
    <t>Трактор МТЗ-82 з навісним обладнанням (4 од.)</t>
  </si>
  <si>
    <t>Подрібнювач пнів Laski F-500 (1 од.)</t>
  </si>
  <si>
    <t>Навісне обладнання (косарка) для Diger (1 од.)</t>
  </si>
  <si>
    <t>Садовий пилосос з причіпом (1 од.)</t>
  </si>
  <si>
    <t>Навантажувач грейферний МТЗ- 82 (2од.)</t>
  </si>
  <si>
    <t>Фронтальний навантажувач Амкадор 342 С4 (2од.)</t>
  </si>
  <si>
    <t>Бульдозер Т-170</t>
  </si>
  <si>
    <t>Навісне обладнання (щітка підмітальна) для Diger (1од.)</t>
  </si>
  <si>
    <t>Причеп типу 2ПТС-4 (8 од.)</t>
  </si>
  <si>
    <t>Навантажувач грейферний  (2 од.)</t>
  </si>
  <si>
    <t>Компактор БКК2</t>
  </si>
  <si>
    <t xml:space="preserve">Вакуумно-підмітальна прибиральна машина (паркова) </t>
  </si>
  <si>
    <t>Автомобіль-самоскид  (1 од.)</t>
  </si>
  <si>
    <t>від 26 січня 2017 року  № 15/VІІ-8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</si>
</sst>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</numFmts>
  <fonts count="5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2"/>
      <color indexed="26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2"/>
      <color theme="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20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9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 wrapText="1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20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2" fillId="33" borderId="10" xfId="61" applyNumberFormat="1" applyFont="1" applyFill="1" applyBorder="1" applyAlignment="1">
      <alignment horizontal="center" vertical="center"/>
    </xf>
    <xf numFmtId="1" fontId="2" fillId="33" borderId="10" xfId="61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204" fontId="2" fillId="0" borderId="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" fontId="6" fillId="0" borderId="0" xfId="0" applyNumberFormat="1" applyFont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208" fontId="11" fillId="32" borderId="10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208" fontId="8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08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208" fontId="11" fillId="0" borderId="10" xfId="0" applyNumberFormat="1" applyFont="1" applyFill="1" applyBorder="1" applyAlignment="1">
      <alignment horizontal="left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left" vertical="center" wrapText="1"/>
    </xf>
    <xf numFmtId="208" fontId="11" fillId="33" borderId="14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1" fontId="11" fillId="33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08" fontId="8" fillId="0" borderId="14" xfId="0" applyNumberFormat="1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208" fontId="11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208" fontId="8" fillId="0" borderId="10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04" fontId="3" fillId="0" borderId="0" xfId="0" applyNumberFormat="1" applyFont="1" applyFill="1" applyBorder="1" applyAlignment="1">
      <alignment horizontal="center" vertical="center" wrapText="1"/>
    </xf>
    <xf numFmtId="204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204" fontId="0" fillId="0" borderId="0" xfId="0" applyNumberFormat="1" applyFill="1" applyAlignment="1">
      <alignment/>
    </xf>
    <xf numFmtId="0" fontId="13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205" fontId="0" fillId="0" borderId="0" xfId="0" applyNumberForma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1" fontId="0" fillId="33" borderId="0" xfId="0" applyNumberForma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32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zoomScale="84" zoomScaleNormal="84" zoomScalePageLayoutView="0" workbookViewId="0" topLeftCell="A20">
      <selection activeCell="A1" sqref="A1:H25"/>
    </sheetView>
  </sheetViews>
  <sheetFormatPr defaultColWidth="9.140625" defaultRowHeight="12.75"/>
  <cols>
    <col min="1" max="1" width="5.421875" style="0" customWidth="1"/>
    <col min="2" max="2" width="88.7109375" style="0" customWidth="1"/>
    <col min="3" max="3" width="18.421875" style="0" customWidth="1"/>
    <col min="4" max="4" width="16.00390625" style="0" customWidth="1"/>
    <col min="5" max="8" width="15.140625" style="0" customWidth="1"/>
    <col min="9" max="9" width="10.28125" style="0" bestFit="1" customWidth="1"/>
    <col min="10" max="10" width="10.7109375" style="0" bestFit="1" customWidth="1"/>
    <col min="11" max="15" width="11.28125" style="0" customWidth="1"/>
  </cols>
  <sheetData>
    <row r="1" spans="1:8" ht="15">
      <c r="A1" s="1"/>
      <c r="B1" s="1"/>
      <c r="C1" s="1"/>
      <c r="D1" s="1"/>
      <c r="F1" s="181" t="s">
        <v>47</v>
      </c>
      <c r="G1" s="181"/>
      <c r="H1" s="181"/>
    </row>
    <row r="2" spans="1:8" ht="15">
      <c r="A2" s="1"/>
      <c r="B2" s="1"/>
      <c r="C2" s="1"/>
      <c r="D2" s="1"/>
      <c r="F2" s="181" t="s">
        <v>75</v>
      </c>
      <c r="G2" s="181"/>
      <c r="H2" s="181"/>
    </row>
    <row r="3" spans="1:8" ht="15">
      <c r="A3" s="1"/>
      <c r="B3" s="1"/>
      <c r="C3" s="1"/>
      <c r="D3" s="1"/>
      <c r="F3" s="181" t="s">
        <v>12</v>
      </c>
      <c r="G3" s="181"/>
      <c r="H3" s="181"/>
    </row>
    <row r="4" spans="1:8" ht="15">
      <c r="A4" s="1"/>
      <c r="B4" s="1"/>
      <c r="C4" s="1"/>
      <c r="D4" s="1"/>
      <c r="F4" s="182" t="s">
        <v>13</v>
      </c>
      <c r="G4" s="182"/>
      <c r="H4" s="182"/>
    </row>
    <row r="5" spans="1:8" ht="15">
      <c r="A5" s="1"/>
      <c r="B5" s="1"/>
      <c r="C5" s="1"/>
      <c r="D5" s="1"/>
      <c r="F5" s="181" t="s">
        <v>79</v>
      </c>
      <c r="G5" s="181"/>
      <c r="H5" s="181"/>
    </row>
    <row r="6" spans="1:8" ht="15">
      <c r="A6" s="1"/>
      <c r="B6" s="1"/>
      <c r="C6" s="1"/>
      <c r="D6" s="1"/>
      <c r="F6" s="184" t="s">
        <v>76</v>
      </c>
      <c r="G6" s="184"/>
      <c r="H6" s="184"/>
    </row>
    <row r="7" spans="1:8" ht="15">
      <c r="A7" s="1"/>
      <c r="B7" s="1"/>
      <c r="C7" s="1"/>
      <c r="D7" s="1"/>
      <c r="E7" s="1"/>
      <c r="F7" s="185" t="s">
        <v>77</v>
      </c>
      <c r="G7" s="185"/>
      <c r="H7" s="185"/>
    </row>
    <row r="8" spans="1:8" ht="50.25" customHeight="1">
      <c r="A8" s="183" t="s">
        <v>64</v>
      </c>
      <c r="B8" s="183"/>
      <c r="C8" s="183"/>
      <c r="D8" s="183"/>
      <c r="E8" s="183"/>
      <c r="F8" s="183"/>
      <c r="G8" s="183"/>
      <c r="H8" s="183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9.5" customHeight="1">
      <c r="A10" s="177" t="s">
        <v>8</v>
      </c>
      <c r="B10" s="177" t="s">
        <v>11</v>
      </c>
      <c r="C10" s="177" t="s">
        <v>0</v>
      </c>
      <c r="D10" s="177" t="s">
        <v>38</v>
      </c>
      <c r="E10" s="180" t="s">
        <v>9</v>
      </c>
      <c r="F10" s="180"/>
      <c r="G10" s="180"/>
      <c r="H10" s="180"/>
    </row>
    <row r="11" spans="1:8" ht="21" customHeight="1">
      <c r="A11" s="179"/>
      <c r="B11" s="179"/>
      <c r="C11" s="179"/>
      <c r="D11" s="179"/>
      <c r="E11" s="177" t="s">
        <v>10</v>
      </c>
      <c r="F11" s="177" t="s">
        <v>15</v>
      </c>
      <c r="G11" s="177" t="s">
        <v>16</v>
      </c>
      <c r="H11" s="177" t="s">
        <v>17</v>
      </c>
    </row>
    <row r="12" spans="1:8" ht="15.75" customHeight="1">
      <c r="A12" s="178"/>
      <c r="B12" s="178"/>
      <c r="C12" s="178"/>
      <c r="D12" s="178"/>
      <c r="E12" s="178"/>
      <c r="F12" s="178"/>
      <c r="G12" s="178"/>
      <c r="H12" s="178"/>
    </row>
    <row r="13" spans="1:8" ht="33" customHeight="1">
      <c r="A13" s="42">
        <v>1</v>
      </c>
      <c r="B13" s="43" t="s">
        <v>65</v>
      </c>
      <c r="C13" s="2" t="s">
        <v>6</v>
      </c>
      <c r="D13" s="61">
        <f>E13+F13+G13+H13</f>
        <v>61500000</v>
      </c>
      <c r="E13" s="48">
        <v>12750000</v>
      </c>
      <c r="F13" s="48">
        <v>14250000</v>
      </c>
      <c r="G13" s="48">
        <v>16250000</v>
      </c>
      <c r="H13" s="48">
        <v>18250000</v>
      </c>
    </row>
    <row r="14" spans="1:10" ht="39.75" customHeight="1">
      <c r="A14" s="42">
        <v>2</v>
      </c>
      <c r="B14" s="43" t="s">
        <v>66</v>
      </c>
      <c r="C14" s="2" t="s">
        <v>6</v>
      </c>
      <c r="D14" s="61">
        <f aca="true" t="shared" si="0" ref="D14:D23">E14+F14+G14+H14</f>
        <v>981908789</v>
      </c>
      <c r="E14" s="48">
        <v>272933926</v>
      </c>
      <c r="F14" s="48">
        <v>236231307</v>
      </c>
      <c r="G14" s="48">
        <v>236125247</v>
      </c>
      <c r="H14" s="48">
        <v>236618309</v>
      </c>
      <c r="J14" s="6"/>
    </row>
    <row r="15" spans="1:8" ht="25.5" customHeight="1">
      <c r="A15" s="42">
        <f>A14+1</f>
        <v>3</v>
      </c>
      <c r="B15" s="43" t="s">
        <v>48</v>
      </c>
      <c r="C15" s="2" t="s">
        <v>6</v>
      </c>
      <c r="D15" s="61">
        <f t="shared" si="0"/>
        <v>114372156</v>
      </c>
      <c r="E15" s="48">
        <v>20247400</v>
      </c>
      <c r="F15" s="48">
        <v>32147400</v>
      </c>
      <c r="G15" s="48">
        <v>32805720</v>
      </c>
      <c r="H15" s="48">
        <v>29171636</v>
      </c>
    </row>
    <row r="16" spans="1:8" ht="38.25" customHeight="1">
      <c r="A16" s="42">
        <f aca="true" t="shared" si="1" ref="A16:A24">A15+1</f>
        <v>4</v>
      </c>
      <c r="B16" s="43" t="s">
        <v>67</v>
      </c>
      <c r="C16" s="2" t="s">
        <v>6</v>
      </c>
      <c r="D16" s="61">
        <f t="shared" si="0"/>
        <v>93876729</v>
      </c>
      <c r="E16" s="48">
        <v>21846400</v>
      </c>
      <c r="F16" s="48">
        <v>22927557</v>
      </c>
      <c r="G16" s="48">
        <v>24005962</v>
      </c>
      <c r="H16" s="48">
        <v>25096810</v>
      </c>
    </row>
    <row r="17" spans="1:8" ht="25.5" customHeight="1">
      <c r="A17" s="42">
        <f t="shared" si="1"/>
        <v>5</v>
      </c>
      <c r="B17" s="43" t="s">
        <v>52</v>
      </c>
      <c r="C17" s="2" t="s">
        <v>6</v>
      </c>
      <c r="D17" s="61">
        <f t="shared" si="0"/>
        <v>11296767</v>
      </c>
      <c r="E17" s="48">
        <v>2624000</v>
      </c>
      <c r="F17" s="48">
        <v>2757375</v>
      </c>
      <c r="G17" s="48">
        <v>2890411</v>
      </c>
      <c r="H17" s="48">
        <v>3024981</v>
      </c>
    </row>
    <row r="18" spans="1:8" ht="36" customHeight="1">
      <c r="A18" s="42">
        <f t="shared" si="1"/>
        <v>6</v>
      </c>
      <c r="B18" s="43" t="s">
        <v>42</v>
      </c>
      <c r="C18" s="2" t="s">
        <v>6</v>
      </c>
      <c r="D18" s="61">
        <f t="shared" si="0"/>
        <v>7475023</v>
      </c>
      <c r="E18" s="48">
        <v>1807000</v>
      </c>
      <c r="F18" s="48">
        <v>1795610</v>
      </c>
      <c r="G18" s="48">
        <v>1888982</v>
      </c>
      <c r="H18" s="48">
        <v>1983431</v>
      </c>
    </row>
    <row r="19" spans="1:8" ht="27.75" customHeight="1">
      <c r="A19" s="42">
        <f t="shared" si="1"/>
        <v>7</v>
      </c>
      <c r="B19" s="43" t="s">
        <v>39</v>
      </c>
      <c r="C19" s="2" t="s">
        <v>6</v>
      </c>
      <c r="D19" s="61">
        <f t="shared" si="0"/>
        <v>31896549</v>
      </c>
      <c r="E19" s="48">
        <v>7661000</v>
      </c>
      <c r="F19" s="48">
        <v>8086215</v>
      </c>
      <c r="G19" s="48">
        <v>7910602</v>
      </c>
      <c r="H19" s="48">
        <v>8238732</v>
      </c>
    </row>
    <row r="20" spans="1:8" ht="32.25" customHeight="1">
      <c r="A20" s="42">
        <f t="shared" si="1"/>
        <v>8</v>
      </c>
      <c r="B20" s="65" t="s">
        <v>40</v>
      </c>
      <c r="C20" s="2" t="s">
        <v>6</v>
      </c>
      <c r="D20" s="61">
        <f t="shared" si="0"/>
        <v>19394025</v>
      </c>
      <c r="E20" s="48">
        <v>5027979</v>
      </c>
      <c r="F20" s="48">
        <v>4628655</v>
      </c>
      <c r="G20" s="48">
        <v>4729075</v>
      </c>
      <c r="H20" s="48">
        <v>5008316</v>
      </c>
    </row>
    <row r="21" spans="1:8" ht="32.25" customHeight="1">
      <c r="A21" s="42">
        <f t="shared" si="1"/>
        <v>9</v>
      </c>
      <c r="B21" s="65" t="s">
        <v>45</v>
      </c>
      <c r="C21" s="2" t="s">
        <v>6</v>
      </c>
      <c r="D21" s="61">
        <f t="shared" si="0"/>
        <v>552928</v>
      </c>
      <c r="E21" s="48">
        <v>120000</v>
      </c>
      <c r="F21" s="48">
        <v>137150</v>
      </c>
      <c r="G21" s="48">
        <v>144282</v>
      </c>
      <c r="H21" s="48">
        <v>151496</v>
      </c>
    </row>
    <row r="22" spans="1:8" ht="35.25" customHeight="1">
      <c r="A22" s="42">
        <f t="shared" si="1"/>
        <v>10</v>
      </c>
      <c r="B22" s="65" t="s">
        <v>41</v>
      </c>
      <c r="C22" s="2" t="s">
        <v>6</v>
      </c>
      <c r="D22" s="61">
        <f t="shared" si="0"/>
        <v>231231850</v>
      </c>
      <c r="E22" s="48">
        <v>87118000</v>
      </c>
      <c r="F22" s="48">
        <v>54758430</v>
      </c>
      <c r="G22" s="48">
        <v>68624940</v>
      </c>
      <c r="H22" s="48">
        <v>20730480</v>
      </c>
    </row>
    <row r="23" spans="1:8" ht="27.75" customHeight="1">
      <c r="A23" s="42">
        <f t="shared" si="1"/>
        <v>11</v>
      </c>
      <c r="B23" s="43" t="s">
        <v>43</v>
      </c>
      <c r="C23" s="2" t="s">
        <v>6</v>
      </c>
      <c r="D23" s="61">
        <f t="shared" si="0"/>
        <v>2684732</v>
      </c>
      <c r="E23" s="48">
        <v>620000</v>
      </c>
      <c r="F23" s="48">
        <v>654100</v>
      </c>
      <c r="G23" s="48">
        <v>688113</v>
      </c>
      <c r="H23" s="48">
        <v>722519</v>
      </c>
    </row>
    <row r="24" spans="1:15" ht="40.5" customHeight="1">
      <c r="A24" s="42">
        <f t="shared" si="1"/>
        <v>12</v>
      </c>
      <c r="B24" s="43" t="s">
        <v>44</v>
      </c>
      <c r="C24" s="2" t="s">
        <v>6</v>
      </c>
      <c r="D24" s="173">
        <f>E24+F24+G24+H24</f>
        <v>145097167</v>
      </c>
      <c r="E24" s="49">
        <f>'додаток 1.12.'!G124</f>
        <v>98802749</v>
      </c>
      <c r="F24" s="49">
        <f>'додаток 1.12.'!H124</f>
        <v>21149416</v>
      </c>
      <c r="G24" s="49">
        <f>'додаток 1.12.'!I124</f>
        <v>13558616</v>
      </c>
      <c r="H24" s="49">
        <f>'додаток 1.12.'!J124</f>
        <v>11586386</v>
      </c>
      <c r="I24" s="176"/>
      <c r="J24" s="176"/>
      <c r="K24" s="176"/>
      <c r="L24" s="176"/>
      <c r="M24" s="176"/>
      <c r="N24" s="63"/>
      <c r="O24" s="63"/>
    </row>
    <row r="25" spans="1:13" ht="24.75" customHeight="1">
      <c r="A25" s="190" t="s">
        <v>5</v>
      </c>
      <c r="B25" s="190"/>
      <c r="C25" s="50"/>
      <c r="D25" s="52">
        <f>SUM(D13:D24)</f>
        <v>1701286715</v>
      </c>
      <c r="E25" s="52">
        <f>SUM(E13:E24)</f>
        <v>531558454</v>
      </c>
      <c r="F25" s="52">
        <f>SUM(F13:F24)</f>
        <v>399523215</v>
      </c>
      <c r="G25" s="52">
        <f>SUM(G13:G24)</f>
        <v>409621950</v>
      </c>
      <c r="H25" s="52">
        <f>SUM(H13:H24)</f>
        <v>360583096</v>
      </c>
      <c r="I25" s="176"/>
      <c r="J25" s="176"/>
      <c r="K25" s="176"/>
      <c r="L25" s="176"/>
      <c r="M25" s="176"/>
    </row>
    <row r="26" spans="1:8" ht="20.25" customHeight="1">
      <c r="A26" s="4"/>
      <c r="B26" s="24"/>
      <c r="C26" s="35"/>
      <c r="D26" s="85"/>
      <c r="E26" s="85"/>
      <c r="F26" s="85"/>
      <c r="G26" s="85"/>
      <c r="H26" s="7"/>
    </row>
    <row r="27" spans="1:10" ht="21.75" customHeight="1">
      <c r="A27" s="191"/>
      <c r="B27" s="191"/>
      <c r="C27" s="14"/>
      <c r="D27" s="81"/>
      <c r="E27" s="11"/>
      <c r="F27" s="186"/>
      <c r="G27" s="187"/>
      <c r="H27" s="187"/>
      <c r="I27" s="5"/>
      <c r="J27" s="5"/>
    </row>
    <row r="28" spans="1:9" ht="22.5" customHeight="1">
      <c r="A28" s="188"/>
      <c r="B28" s="188"/>
      <c r="C28" s="14"/>
      <c r="D28" s="87"/>
      <c r="E28" s="36"/>
      <c r="F28" s="36"/>
      <c r="G28" s="189"/>
      <c r="H28" s="189"/>
      <c r="I28" s="12"/>
    </row>
    <row r="29" spans="1:6" ht="15">
      <c r="A29" s="21"/>
      <c r="B29" s="21"/>
      <c r="C29" s="21"/>
      <c r="D29" s="39"/>
      <c r="E29" s="39"/>
      <c r="F29" s="39"/>
    </row>
    <row r="30" spans="1:3" ht="12.75">
      <c r="A30" s="40"/>
      <c r="B30" s="41"/>
      <c r="C30" s="41"/>
    </row>
    <row r="31" spans="1:8" ht="12.75">
      <c r="A31" s="40"/>
      <c r="B31" s="40"/>
      <c r="C31" s="40"/>
      <c r="D31" s="6"/>
      <c r="E31" s="6"/>
      <c r="F31" s="6"/>
      <c r="G31" s="6"/>
      <c r="H31" s="6"/>
    </row>
    <row r="32" spans="1:8" ht="12.75">
      <c r="A32" s="40"/>
      <c r="B32" s="40"/>
      <c r="C32" s="40"/>
      <c r="D32" s="6"/>
      <c r="E32" s="6"/>
      <c r="F32" s="6"/>
      <c r="G32" s="6"/>
      <c r="H32" s="6"/>
    </row>
    <row r="33" spans="1:3" ht="12.75">
      <c r="A33" s="40"/>
      <c r="B33" s="40"/>
      <c r="C33" s="40"/>
    </row>
    <row r="34" spans="1:3" ht="12.75">
      <c r="A34" s="40"/>
      <c r="B34" s="40"/>
      <c r="C34" s="40"/>
    </row>
    <row r="35" spans="1:3" ht="12.75">
      <c r="A35" s="40"/>
      <c r="B35" s="40"/>
      <c r="C35" s="40"/>
    </row>
    <row r="36" spans="1:8" ht="12.75">
      <c r="A36" s="40"/>
      <c r="B36" s="40"/>
      <c r="C36" s="40"/>
      <c r="D36" s="39"/>
      <c r="E36" s="39"/>
      <c r="F36" s="39"/>
      <c r="G36" s="39"/>
      <c r="H36" s="39"/>
    </row>
    <row r="37" spans="1:6" ht="12.75">
      <c r="A37" s="40"/>
      <c r="B37" s="40"/>
      <c r="C37" s="40"/>
      <c r="D37" s="39"/>
      <c r="E37" s="39"/>
      <c r="F37" s="39"/>
    </row>
    <row r="38" spans="1:3" ht="12.75">
      <c r="A38" s="40"/>
      <c r="B38" s="40"/>
      <c r="C38" s="40"/>
    </row>
    <row r="39" spans="1:3" ht="12.75">
      <c r="A39" s="40"/>
      <c r="B39" s="40"/>
      <c r="C39" s="40"/>
    </row>
    <row r="40" spans="1:3" ht="12.75">
      <c r="A40" s="40"/>
      <c r="B40" s="40"/>
      <c r="C40" s="40"/>
    </row>
    <row r="41" spans="1:3" ht="12.75">
      <c r="A41" s="40"/>
      <c r="B41" s="40"/>
      <c r="C41" s="40"/>
    </row>
    <row r="42" spans="1:3" ht="12.75">
      <c r="A42" s="40"/>
      <c r="B42" s="40"/>
      <c r="C42" s="40"/>
    </row>
    <row r="43" spans="1:3" ht="12.75">
      <c r="A43" s="40"/>
      <c r="B43" s="40"/>
      <c r="C43" s="40"/>
    </row>
    <row r="44" spans="1:3" ht="12.75">
      <c r="A44" s="40"/>
      <c r="B44" s="40"/>
      <c r="C44" s="40"/>
    </row>
    <row r="45" spans="1:3" ht="12.75">
      <c r="A45" s="40"/>
      <c r="B45" s="40"/>
      <c r="C45" s="40"/>
    </row>
    <row r="46" spans="1:3" ht="12.75">
      <c r="A46" s="40"/>
      <c r="B46" s="40"/>
      <c r="C46" s="40"/>
    </row>
    <row r="47" spans="1:3" ht="12.75">
      <c r="A47" s="40"/>
      <c r="B47" s="40"/>
      <c r="C47" s="40"/>
    </row>
    <row r="48" spans="1:3" ht="12.75">
      <c r="A48" s="40"/>
      <c r="B48" s="40"/>
      <c r="C48" s="40"/>
    </row>
    <row r="49" spans="1:3" ht="12.75">
      <c r="A49" s="40"/>
      <c r="B49" s="40"/>
      <c r="C49" s="40"/>
    </row>
    <row r="50" spans="1:3" ht="12.75">
      <c r="A50" s="40"/>
      <c r="B50" s="40"/>
      <c r="C50" s="40"/>
    </row>
    <row r="51" spans="1:3" ht="12.75">
      <c r="A51" s="40"/>
      <c r="B51" s="40"/>
      <c r="C51" s="40"/>
    </row>
    <row r="52" spans="1:3" ht="12.75">
      <c r="A52" s="40"/>
      <c r="B52" s="40"/>
      <c r="C52" s="40"/>
    </row>
    <row r="53" spans="1:3" ht="12.75">
      <c r="A53" s="40"/>
      <c r="B53" s="40"/>
      <c r="C53" s="40"/>
    </row>
    <row r="54" spans="1:3" ht="12.75">
      <c r="A54" s="40"/>
      <c r="B54" s="40"/>
      <c r="C54" s="40"/>
    </row>
    <row r="55" spans="1:3" ht="12.75">
      <c r="A55" s="40"/>
      <c r="B55" s="40"/>
      <c r="C55" s="40"/>
    </row>
    <row r="56" spans="1:3" ht="12.75">
      <c r="A56" s="40"/>
      <c r="B56" s="40"/>
      <c r="C56" s="40"/>
    </row>
    <row r="57" spans="1:3" ht="12.75">
      <c r="A57" s="40"/>
      <c r="B57" s="40"/>
      <c r="C57" s="40"/>
    </row>
    <row r="58" spans="1:3" ht="12.75">
      <c r="A58" s="40"/>
      <c r="B58" s="40"/>
      <c r="C58" s="40"/>
    </row>
    <row r="59" spans="1:3" ht="12.75">
      <c r="A59" s="40"/>
      <c r="B59" s="40"/>
      <c r="C59" s="40"/>
    </row>
    <row r="60" spans="1:3" ht="12.75">
      <c r="A60" s="40"/>
      <c r="B60" s="40"/>
      <c r="C60" s="40"/>
    </row>
    <row r="61" spans="1:3" ht="12.75">
      <c r="A61" s="40"/>
      <c r="B61" s="40"/>
      <c r="C61" s="40"/>
    </row>
    <row r="62" spans="1:3" ht="12.75">
      <c r="A62" s="40"/>
      <c r="B62" s="40"/>
      <c r="C62" s="40"/>
    </row>
    <row r="63" spans="1:3" ht="12.75">
      <c r="A63" s="40"/>
      <c r="B63" s="40"/>
      <c r="C63" s="40"/>
    </row>
    <row r="64" spans="1:3" ht="12.75">
      <c r="A64" s="40"/>
      <c r="B64" s="40"/>
      <c r="C64" s="40"/>
    </row>
    <row r="65" spans="1:3" ht="12.75">
      <c r="A65" s="40"/>
      <c r="B65" s="40"/>
      <c r="C65" s="40"/>
    </row>
    <row r="66" spans="1:3" ht="12.75">
      <c r="A66" s="40"/>
      <c r="B66" s="40"/>
      <c r="C66" s="40"/>
    </row>
    <row r="67" spans="1:3" ht="12.75">
      <c r="A67" s="40"/>
      <c r="B67" s="40"/>
      <c r="C67" s="40"/>
    </row>
    <row r="68" spans="1:3" ht="12.75">
      <c r="A68" s="40"/>
      <c r="B68" s="40"/>
      <c r="C68" s="40"/>
    </row>
    <row r="69" ht="12.75">
      <c r="A69" s="40"/>
    </row>
  </sheetData>
  <sheetProtection/>
  <mergeCells count="22">
    <mergeCell ref="G11:G12"/>
    <mergeCell ref="H11:H12"/>
    <mergeCell ref="F6:H6"/>
    <mergeCell ref="F7:H7"/>
    <mergeCell ref="F27:H27"/>
    <mergeCell ref="A28:B28"/>
    <mergeCell ref="G28:H28"/>
    <mergeCell ref="A25:B25"/>
    <mergeCell ref="A27:B27"/>
    <mergeCell ref="F11:F12"/>
    <mergeCell ref="A10:A12"/>
    <mergeCell ref="B10:B12"/>
    <mergeCell ref="E11:E12"/>
    <mergeCell ref="C10:C12"/>
    <mergeCell ref="D10:D12"/>
    <mergeCell ref="E10:H10"/>
    <mergeCell ref="F1:H1"/>
    <mergeCell ref="F2:H2"/>
    <mergeCell ref="F3:H3"/>
    <mergeCell ref="F4:H4"/>
    <mergeCell ref="F5:H5"/>
    <mergeCell ref="A8:H8"/>
  </mergeCells>
  <printOptions horizontalCentered="1"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O23"/>
    </sheetView>
  </sheetViews>
  <sheetFormatPr defaultColWidth="9.140625" defaultRowHeight="12.75"/>
  <cols>
    <col min="1" max="1" width="3.8515625" style="0" customWidth="1"/>
    <col min="2" max="2" width="45.57421875" style="0" customWidth="1"/>
    <col min="3" max="3" width="16.421875" style="0" customWidth="1"/>
    <col min="4" max="4" width="9.28125" style="0" hidden="1" customWidth="1"/>
    <col min="5" max="5" width="9.7109375" style="0" hidden="1" customWidth="1"/>
    <col min="6" max="6" width="12.00390625" style="0" customWidth="1"/>
    <col min="7" max="10" width="10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45.57421875" style="0" customWidth="1"/>
    <col min="15" max="15" width="11.8515625" style="0" customWidth="1"/>
  </cols>
  <sheetData>
    <row r="1" spans="1:14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30"/>
      <c r="L1" s="18"/>
      <c r="M1" s="30"/>
      <c r="N1" s="3" t="s">
        <v>49</v>
      </c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18"/>
      <c r="L2" s="30"/>
      <c r="M2" s="30"/>
      <c r="N2" s="3" t="s">
        <v>78</v>
      </c>
      <c r="O2" s="23"/>
    </row>
    <row r="3" spans="1:15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18"/>
      <c r="L3" s="30"/>
      <c r="M3" s="30"/>
      <c r="N3" s="23" t="s">
        <v>12</v>
      </c>
      <c r="O3" s="23"/>
    </row>
    <row r="4" spans="1:14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18"/>
      <c r="L4" s="30"/>
      <c r="M4" s="30"/>
      <c r="N4" s="23" t="s">
        <v>13</v>
      </c>
    </row>
    <row r="5" spans="1:15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18"/>
      <c r="L5" s="30"/>
      <c r="M5" s="30"/>
      <c r="N5" s="23" t="s">
        <v>79</v>
      </c>
      <c r="O5" s="23"/>
    </row>
    <row r="6" spans="1:15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18"/>
      <c r="L6" s="30"/>
      <c r="M6" s="30"/>
      <c r="N6" s="23" t="s">
        <v>76</v>
      </c>
      <c r="O6" s="23"/>
    </row>
    <row r="7" spans="1:15" ht="15">
      <c r="A7" s="26"/>
      <c r="B7" s="26"/>
      <c r="C7" s="26"/>
      <c r="D7" s="26"/>
      <c r="E7" s="26"/>
      <c r="F7" s="26"/>
      <c r="G7" s="26"/>
      <c r="H7" s="26"/>
      <c r="I7" s="26"/>
      <c r="J7" s="26"/>
      <c r="K7" s="18"/>
      <c r="L7" s="30"/>
      <c r="M7" s="30"/>
      <c r="N7" s="23" t="s">
        <v>78</v>
      </c>
      <c r="O7" s="23"/>
    </row>
    <row r="8" spans="1:15" ht="15">
      <c r="A8" s="26"/>
      <c r="B8" s="26"/>
      <c r="C8" s="26"/>
      <c r="D8" s="26"/>
      <c r="E8" s="26"/>
      <c r="F8" s="26"/>
      <c r="G8" s="26"/>
      <c r="H8" s="26"/>
      <c r="I8" s="26"/>
      <c r="J8" s="26"/>
      <c r="K8" s="18"/>
      <c r="L8" s="30"/>
      <c r="M8" s="30"/>
      <c r="N8" s="44"/>
      <c r="O8" s="23"/>
    </row>
    <row r="9" spans="1:14" ht="24.75" customHeight="1">
      <c r="A9" s="196" t="s">
        <v>55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</row>
    <row r="10" spans="1:14" ht="17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5" ht="15">
      <c r="A11" s="180" t="s">
        <v>8</v>
      </c>
      <c r="B11" s="180" t="s">
        <v>7</v>
      </c>
      <c r="C11" s="180" t="s">
        <v>0</v>
      </c>
      <c r="D11" s="177" t="s">
        <v>19</v>
      </c>
      <c r="E11" s="177" t="s">
        <v>20</v>
      </c>
      <c r="F11" s="180" t="s">
        <v>38</v>
      </c>
      <c r="G11" s="197" t="s">
        <v>9</v>
      </c>
      <c r="H11" s="198"/>
      <c r="I11" s="198"/>
      <c r="J11" s="198"/>
      <c r="K11" s="198"/>
      <c r="L11" s="198"/>
      <c r="M11" s="198"/>
      <c r="N11" s="180" t="s">
        <v>4</v>
      </c>
      <c r="O11" s="177" t="s">
        <v>53</v>
      </c>
    </row>
    <row r="12" spans="1:15" ht="37.5" customHeight="1">
      <c r="A12" s="180"/>
      <c r="B12" s="180"/>
      <c r="C12" s="180"/>
      <c r="D12" s="179"/>
      <c r="E12" s="179"/>
      <c r="F12" s="180"/>
      <c r="G12" s="17" t="s">
        <v>10</v>
      </c>
      <c r="H12" s="27" t="s">
        <v>15</v>
      </c>
      <c r="I12" s="27" t="s">
        <v>16</v>
      </c>
      <c r="J12" s="17" t="s">
        <v>17</v>
      </c>
      <c r="K12" s="17" t="s">
        <v>1</v>
      </c>
      <c r="L12" s="17" t="s">
        <v>2</v>
      </c>
      <c r="M12" s="17" t="s">
        <v>3</v>
      </c>
      <c r="N12" s="180"/>
      <c r="O12" s="178"/>
    </row>
    <row r="13" spans="1:15" ht="35.25" customHeight="1">
      <c r="A13" s="2">
        <v>1</v>
      </c>
      <c r="B13" s="8" t="s">
        <v>34</v>
      </c>
      <c r="C13" s="2" t="s">
        <v>6</v>
      </c>
      <c r="D13" s="2">
        <v>100203</v>
      </c>
      <c r="E13" s="2">
        <v>2610</v>
      </c>
      <c r="F13" s="46">
        <f aca="true" t="shared" si="0" ref="F13:F21">G13+H13+I13+J13</f>
        <v>796000</v>
      </c>
      <c r="G13" s="45">
        <v>199000</v>
      </c>
      <c r="H13" s="45">
        <v>199000</v>
      </c>
      <c r="I13" s="45">
        <v>199000</v>
      </c>
      <c r="J13" s="45">
        <v>199000</v>
      </c>
      <c r="K13" s="17"/>
      <c r="L13" s="17"/>
      <c r="M13" s="17"/>
      <c r="N13" s="22" t="s">
        <v>18</v>
      </c>
      <c r="O13" s="59"/>
    </row>
    <row r="14" spans="1:15" ht="39.75" customHeight="1">
      <c r="A14" s="2">
        <f>A13+1</f>
        <v>2</v>
      </c>
      <c r="B14" s="8" t="s">
        <v>21</v>
      </c>
      <c r="C14" s="2" t="s">
        <v>6</v>
      </c>
      <c r="D14" s="2">
        <v>100203</v>
      </c>
      <c r="E14" s="2">
        <v>2240</v>
      </c>
      <c r="F14" s="46">
        <f t="shared" si="0"/>
        <v>796000</v>
      </c>
      <c r="G14" s="47">
        <v>199000</v>
      </c>
      <c r="H14" s="47">
        <v>199000</v>
      </c>
      <c r="I14" s="47">
        <v>199000</v>
      </c>
      <c r="J14" s="47">
        <v>199000</v>
      </c>
      <c r="K14" s="29"/>
      <c r="L14" s="29"/>
      <c r="M14" s="29"/>
      <c r="N14" s="22" t="s">
        <v>18</v>
      </c>
      <c r="O14" s="59"/>
    </row>
    <row r="15" spans="1:15" ht="43.5" customHeight="1">
      <c r="A15" s="2">
        <f>A14+1</f>
        <v>3</v>
      </c>
      <c r="B15" s="8" t="s">
        <v>22</v>
      </c>
      <c r="C15" s="2" t="s">
        <v>6</v>
      </c>
      <c r="D15" s="2">
        <v>100203</v>
      </c>
      <c r="E15" s="2">
        <v>2240</v>
      </c>
      <c r="F15" s="46">
        <f t="shared" si="0"/>
        <v>796000</v>
      </c>
      <c r="G15" s="56">
        <v>199000</v>
      </c>
      <c r="H15" s="56">
        <v>199000</v>
      </c>
      <c r="I15" s="56">
        <v>199000</v>
      </c>
      <c r="J15" s="56">
        <v>199000</v>
      </c>
      <c r="K15" s="29"/>
      <c r="L15" s="29"/>
      <c r="M15" s="29"/>
      <c r="N15" s="22" t="s">
        <v>18</v>
      </c>
      <c r="O15" s="59"/>
    </row>
    <row r="16" spans="1:15" s="54" customFormat="1" ht="39" customHeight="1">
      <c r="A16" s="38">
        <f>A15+1</f>
        <v>4</v>
      </c>
      <c r="B16" s="20" t="s">
        <v>23</v>
      </c>
      <c r="C16" s="38" t="s">
        <v>6</v>
      </c>
      <c r="D16" s="62">
        <v>100203</v>
      </c>
      <c r="E16" s="62">
        <v>2610</v>
      </c>
      <c r="F16" s="60">
        <f t="shared" si="0"/>
        <v>7297029.135977</v>
      </c>
      <c r="G16" s="56">
        <v>1664629</v>
      </c>
      <c r="H16" s="56">
        <f>G16*1.055</f>
        <v>1756183.595</v>
      </c>
      <c r="I16" s="51">
        <f>H16*1.052</f>
        <v>1847505.14194</v>
      </c>
      <c r="J16" s="49">
        <f>I16*1.05+88831</f>
        <v>2028711.399037</v>
      </c>
      <c r="K16" s="37"/>
      <c r="L16" s="37"/>
      <c r="M16" s="37"/>
      <c r="N16" s="22" t="s">
        <v>18</v>
      </c>
      <c r="O16" s="59" t="s">
        <v>61</v>
      </c>
    </row>
    <row r="17" spans="1:15" ht="47.25" customHeight="1">
      <c r="A17" s="2">
        <f>A16+1</f>
        <v>5</v>
      </c>
      <c r="B17" s="8" t="s">
        <v>24</v>
      </c>
      <c r="C17" s="2" t="s">
        <v>6</v>
      </c>
      <c r="D17" s="62">
        <v>100203</v>
      </c>
      <c r="E17" s="62">
        <v>2610</v>
      </c>
      <c r="F17" s="60">
        <f t="shared" si="0"/>
        <v>433021.3</v>
      </c>
      <c r="G17" s="56">
        <v>100000</v>
      </c>
      <c r="H17" s="56">
        <f>G17*1.055</f>
        <v>105500</v>
      </c>
      <c r="I17" s="47">
        <f>H17*1.052</f>
        <v>110986</v>
      </c>
      <c r="J17" s="45">
        <f>I17*1.05</f>
        <v>116535.3</v>
      </c>
      <c r="K17" s="29"/>
      <c r="L17" s="29"/>
      <c r="M17" s="29"/>
      <c r="N17" s="22" t="s">
        <v>18</v>
      </c>
      <c r="O17" s="59" t="s">
        <v>61</v>
      </c>
    </row>
    <row r="18" spans="1:15" ht="48" customHeight="1">
      <c r="A18" s="2">
        <v>6</v>
      </c>
      <c r="B18" s="55" t="s">
        <v>56</v>
      </c>
      <c r="C18" s="2" t="s">
        <v>6</v>
      </c>
      <c r="D18" s="62">
        <v>100203</v>
      </c>
      <c r="E18" s="62"/>
      <c r="F18" s="60">
        <f t="shared" si="0"/>
        <v>500000</v>
      </c>
      <c r="G18" s="56">
        <v>500000</v>
      </c>
      <c r="H18" s="56"/>
      <c r="I18" s="47"/>
      <c r="J18" s="45"/>
      <c r="K18" s="29"/>
      <c r="L18" s="29"/>
      <c r="M18" s="29"/>
      <c r="N18" s="22" t="s">
        <v>18</v>
      </c>
      <c r="O18" s="59" t="s">
        <v>59</v>
      </c>
    </row>
    <row r="19" spans="1:15" ht="42" customHeight="1">
      <c r="A19" s="71">
        <v>7</v>
      </c>
      <c r="B19" s="72" t="s">
        <v>70</v>
      </c>
      <c r="C19" s="70" t="s">
        <v>6</v>
      </c>
      <c r="D19" s="73"/>
      <c r="E19" s="73"/>
      <c r="F19" s="74">
        <f t="shared" si="0"/>
        <v>282000</v>
      </c>
      <c r="G19" s="75">
        <v>70500</v>
      </c>
      <c r="H19" s="75">
        <v>70500</v>
      </c>
      <c r="I19" s="75">
        <v>70500</v>
      </c>
      <c r="J19" s="75">
        <v>70500</v>
      </c>
      <c r="K19" s="70" t="s">
        <v>54</v>
      </c>
      <c r="L19" s="64"/>
      <c r="M19" s="76"/>
      <c r="N19" s="77" t="s">
        <v>18</v>
      </c>
      <c r="O19" s="69"/>
    </row>
    <row r="20" spans="1:15" ht="48" customHeight="1">
      <c r="A20" s="68">
        <v>8</v>
      </c>
      <c r="B20" s="65" t="s">
        <v>71</v>
      </c>
      <c r="C20" s="70" t="s">
        <v>6</v>
      </c>
      <c r="D20" s="62"/>
      <c r="E20" s="62"/>
      <c r="F20" s="74">
        <f t="shared" si="0"/>
        <v>120000</v>
      </c>
      <c r="G20" s="57">
        <v>30000</v>
      </c>
      <c r="H20" s="57">
        <v>30000</v>
      </c>
      <c r="I20" s="57">
        <v>30000</v>
      </c>
      <c r="J20" s="57">
        <v>30000</v>
      </c>
      <c r="K20" s="62"/>
      <c r="L20" s="78"/>
      <c r="M20" s="79"/>
      <c r="N20" s="77" t="s">
        <v>18</v>
      </c>
      <c r="O20" s="59"/>
    </row>
    <row r="21" spans="1:15" ht="33.75" customHeight="1">
      <c r="A21" s="68">
        <v>9</v>
      </c>
      <c r="B21" s="65" t="s">
        <v>72</v>
      </c>
      <c r="C21" s="70" t="s">
        <v>6</v>
      </c>
      <c r="D21" s="62"/>
      <c r="E21" s="62"/>
      <c r="F21" s="61">
        <f t="shared" si="0"/>
        <v>373975.52605000004</v>
      </c>
      <c r="G21" s="82">
        <v>65850</v>
      </c>
      <c r="H21" s="56">
        <f>G21*1.055</f>
        <v>69471.75</v>
      </c>
      <c r="I21" s="56">
        <f>H21*1.052</f>
        <v>73084.281</v>
      </c>
      <c r="J21" s="57">
        <f>I21*1.05+88831</f>
        <v>165569.49505000003</v>
      </c>
      <c r="K21" s="62"/>
      <c r="L21" s="78"/>
      <c r="M21" s="79"/>
      <c r="N21" s="77" t="s">
        <v>18</v>
      </c>
      <c r="O21" s="59"/>
    </row>
    <row r="22" spans="1:15" ht="41.25" customHeight="1">
      <c r="A22" s="68">
        <v>10</v>
      </c>
      <c r="B22" s="65" t="s">
        <v>74</v>
      </c>
      <c r="C22" s="84" t="s">
        <v>6</v>
      </c>
      <c r="D22" s="62"/>
      <c r="E22" s="62"/>
      <c r="F22" s="61">
        <f>G22+H22+I22+J22</f>
        <v>8000000</v>
      </c>
      <c r="G22" s="83">
        <v>2000000</v>
      </c>
      <c r="H22" s="83">
        <v>2000000</v>
      </c>
      <c r="I22" s="83">
        <v>2000000</v>
      </c>
      <c r="J22" s="83">
        <v>2000000</v>
      </c>
      <c r="K22" s="62"/>
      <c r="L22" s="78"/>
      <c r="M22" s="79"/>
      <c r="N22" s="77" t="s">
        <v>18</v>
      </c>
      <c r="O22" s="59"/>
    </row>
    <row r="23" spans="1:15" ht="15">
      <c r="A23" s="192" t="s">
        <v>5</v>
      </c>
      <c r="B23" s="193"/>
      <c r="C23" s="68"/>
      <c r="D23" s="68"/>
      <c r="E23" s="68"/>
      <c r="F23" s="60">
        <f>SUM(F13:F22)</f>
        <v>19394025.962027</v>
      </c>
      <c r="G23" s="60">
        <f>SUM(G13:G22)</f>
        <v>5027979</v>
      </c>
      <c r="H23" s="60">
        <f>SUM(H13:H22)</f>
        <v>4628655.345</v>
      </c>
      <c r="I23" s="60">
        <f>SUM(I13:I22)</f>
        <v>4729075.42294</v>
      </c>
      <c r="J23" s="60">
        <f>SUM(J13:J22)</f>
        <v>5008316.194087</v>
      </c>
      <c r="K23" s="80"/>
      <c r="L23" s="80"/>
      <c r="M23" s="80"/>
      <c r="N23" s="68"/>
      <c r="O23" s="19"/>
    </row>
    <row r="24" spans="1:14" ht="15">
      <c r="A24" s="31"/>
      <c r="B24" s="24"/>
      <c r="C24" s="35"/>
      <c r="D24" s="85"/>
      <c r="E24" s="85"/>
      <c r="F24" s="85"/>
      <c r="H24" s="33"/>
      <c r="I24" s="33"/>
      <c r="J24" s="33"/>
      <c r="K24" s="33"/>
      <c r="L24" s="33"/>
      <c r="M24" s="33"/>
      <c r="N24" s="85"/>
    </row>
    <row r="25" spans="1:16" ht="30" customHeight="1">
      <c r="A25" s="31"/>
      <c r="B25" s="191"/>
      <c r="C25" s="191"/>
      <c r="D25" s="14"/>
      <c r="E25" s="81"/>
      <c r="F25" s="11"/>
      <c r="G25" s="186"/>
      <c r="H25" s="187"/>
      <c r="I25" s="187"/>
      <c r="J25" s="33"/>
      <c r="K25" s="33"/>
      <c r="L25" s="33"/>
      <c r="M25" s="33"/>
      <c r="N25" s="186"/>
      <c r="O25" s="187"/>
      <c r="P25" s="187"/>
    </row>
    <row r="26" spans="1:14" ht="21" customHeight="1">
      <c r="A26" s="31"/>
      <c r="B26" s="24"/>
      <c r="C26" s="15"/>
      <c r="D26" s="15"/>
      <c r="E26" s="15"/>
      <c r="G26" s="33"/>
      <c r="H26" s="33"/>
      <c r="I26" s="33"/>
      <c r="J26" s="33"/>
      <c r="K26" s="33"/>
      <c r="L26" s="33"/>
      <c r="M26" s="33"/>
      <c r="N26" s="15"/>
    </row>
    <row r="27" spans="1:14" ht="18">
      <c r="A27" s="31"/>
      <c r="B27" s="24"/>
      <c r="C27" s="16"/>
      <c r="D27" s="16"/>
      <c r="E27" s="16"/>
      <c r="F27" s="16"/>
      <c r="G27" s="5"/>
      <c r="H27" s="5"/>
      <c r="I27" s="5"/>
      <c r="J27" s="5"/>
      <c r="K27" s="5"/>
      <c r="L27" s="5"/>
      <c r="M27" s="5"/>
      <c r="N27" s="32"/>
    </row>
    <row r="28" spans="1:14" ht="51.75" customHeight="1">
      <c r="A28" s="194"/>
      <c r="B28" s="194"/>
      <c r="C28" s="32"/>
      <c r="D28" s="32"/>
      <c r="E28" s="32"/>
      <c r="F28" s="5"/>
      <c r="G28" s="5"/>
      <c r="H28" s="5"/>
      <c r="I28" s="5"/>
      <c r="J28" s="5"/>
      <c r="K28" s="5"/>
      <c r="L28" s="5"/>
      <c r="M28" s="5"/>
      <c r="N28" s="34"/>
    </row>
    <row r="29" spans="1:14" ht="15">
      <c r="A29" s="31"/>
      <c r="B29" s="31"/>
      <c r="C29" s="32"/>
      <c r="D29" s="32"/>
      <c r="E29" s="32"/>
      <c r="F29" s="31"/>
      <c r="G29" s="5"/>
      <c r="H29" s="5"/>
      <c r="I29" s="5"/>
      <c r="J29" s="5"/>
      <c r="K29" s="5"/>
      <c r="L29" s="5"/>
      <c r="M29" s="5"/>
      <c r="N29" s="32"/>
    </row>
    <row r="30" spans="1:14" ht="39" customHeight="1">
      <c r="A30" s="26"/>
      <c r="B30" s="195"/>
      <c r="C30" s="195"/>
      <c r="D30" s="12"/>
      <c r="E30" s="12"/>
      <c r="F30" s="11"/>
      <c r="G30" s="11"/>
      <c r="H30" s="11"/>
      <c r="I30" s="11"/>
      <c r="J30" s="11"/>
      <c r="M30" s="195"/>
      <c r="N30" s="195"/>
    </row>
    <row r="31" spans="1:15" ht="15">
      <c r="A31" s="26"/>
      <c r="B31" s="26"/>
      <c r="C31" s="10"/>
      <c r="D31" s="10"/>
      <c r="E31" s="10"/>
      <c r="F31" s="9"/>
      <c r="G31" s="9"/>
      <c r="H31" s="9"/>
      <c r="I31" s="9"/>
      <c r="J31" s="9"/>
      <c r="K31" s="9"/>
      <c r="L31" s="9"/>
      <c r="M31" s="9"/>
      <c r="N31" s="1"/>
      <c r="O31" s="1"/>
    </row>
    <row r="32" spans="1:15" ht="15">
      <c r="A32" s="26"/>
      <c r="B32" s="26"/>
      <c r="C32" s="10"/>
      <c r="D32" s="10"/>
      <c r="E32" s="10"/>
      <c r="F32" s="9"/>
      <c r="G32" s="9"/>
      <c r="H32" s="9"/>
      <c r="I32" s="9"/>
      <c r="J32" s="9"/>
      <c r="K32" s="9"/>
      <c r="L32" s="9"/>
      <c r="M32" s="9"/>
      <c r="N32" s="1"/>
      <c r="O32" s="1"/>
    </row>
    <row r="33" spans="1:15" ht="15">
      <c r="A33" s="26"/>
      <c r="B33" s="26"/>
      <c r="C33" s="13"/>
      <c r="D33" s="13"/>
      <c r="E33" s="13"/>
      <c r="F33" s="9"/>
      <c r="G33" s="9"/>
      <c r="H33" s="9"/>
      <c r="I33" s="9"/>
      <c r="J33" s="9"/>
      <c r="K33" s="9"/>
      <c r="L33" s="9"/>
      <c r="M33" s="9"/>
      <c r="N33" s="1"/>
      <c r="O33" s="1"/>
    </row>
    <row r="34" spans="1:14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</sheetData>
  <sheetProtection/>
  <mergeCells count="17">
    <mergeCell ref="A9:N9"/>
    <mergeCell ref="A11:A12"/>
    <mergeCell ref="B11:B12"/>
    <mergeCell ref="C11:C12"/>
    <mergeCell ref="D11:D12"/>
    <mergeCell ref="E11:E12"/>
    <mergeCell ref="F11:F12"/>
    <mergeCell ref="G11:M11"/>
    <mergeCell ref="N11:N12"/>
    <mergeCell ref="A23:B23"/>
    <mergeCell ref="A28:B28"/>
    <mergeCell ref="B30:C30"/>
    <mergeCell ref="M30:N30"/>
    <mergeCell ref="O11:O12"/>
    <mergeCell ref="N25:P25"/>
    <mergeCell ref="B25:C25"/>
    <mergeCell ref="G25:I25"/>
  </mergeCells>
  <printOptions horizontalCentered="1"/>
  <pageMargins left="0.5118110236220472" right="0.5118110236220472" top="1.141732283464567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zoomScale="86" zoomScaleNormal="86" zoomScalePageLayoutView="0" workbookViewId="0" topLeftCell="A1">
      <selection activeCell="A1" sqref="A1:O30"/>
    </sheetView>
  </sheetViews>
  <sheetFormatPr defaultColWidth="9.140625" defaultRowHeight="12.75"/>
  <cols>
    <col min="1" max="1" width="4.57421875" style="0" customWidth="1"/>
    <col min="2" max="2" width="51.7109375" style="0" customWidth="1"/>
    <col min="3" max="3" width="16.140625" style="0" customWidth="1"/>
    <col min="4" max="4" width="9.28125" style="0" hidden="1" customWidth="1"/>
    <col min="5" max="5" width="15.28125" style="0" hidden="1" customWidth="1"/>
    <col min="6" max="6" width="12.7109375" style="0" customWidth="1"/>
    <col min="7" max="7" width="12.8515625" style="0" customWidth="1"/>
    <col min="8" max="10" width="11.57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49.57421875" style="0" customWidth="1"/>
    <col min="15" max="15" width="13.140625" style="0" customWidth="1"/>
  </cols>
  <sheetData>
    <row r="1" spans="1:14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30"/>
      <c r="L1" s="18"/>
      <c r="M1" s="30"/>
      <c r="N1" s="3" t="s">
        <v>51</v>
      </c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18"/>
      <c r="L2" s="30"/>
      <c r="M2" s="30"/>
      <c r="N2" s="181" t="s">
        <v>75</v>
      </c>
      <c r="O2" s="181"/>
    </row>
    <row r="3" spans="1:15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18"/>
      <c r="L3" s="30"/>
      <c r="M3" s="30"/>
      <c r="N3" s="23" t="s">
        <v>12</v>
      </c>
      <c r="O3" s="23"/>
    </row>
    <row r="4" spans="1:14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18"/>
      <c r="L4" s="30"/>
      <c r="M4" s="30"/>
      <c r="N4" s="23" t="s">
        <v>13</v>
      </c>
    </row>
    <row r="5" spans="1:15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18"/>
      <c r="L5" s="30"/>
      <c r="M5" s="30"/>
      <c r="N5" s="23" t="s">
        <v>14</v>
      </c>
      <c r="O5" s="23"/>
    </row>
    <row r="6" spans="1:15" ht="15" hidden="1">
      <c r="A6" s="26"/>
      <c r="B6" s="26"/>
      <c r="C6" s="26"/>
      <c r="D6" s="26"/>
      <c r="E6" s="26"/>
      <c r="F6" s="26"/>
      <c r="G6" s="26"/>
      <c r="H6" s="26"/>
      <c r="I6" s="26"/>
      <c r="J6" s="26"/>
      <c r="K6" s="18"/>
      <c r="L6" s="30"/>
      <c r="M6" s="30"/>
      <c r="N6" s="86" t="s">
        <v>76</v>
      </c>
      <c r="O6" s="23"/>
    </row>
    <row r="7" spans="1:15" ht="15" hidden="1">
      <c r="A7" s="26"/>
      <c r="B7" s="26"/>
      <c r="C7" s="26"/>
      <c r="D7" s="26"/>
      <c r="E7" s="26"/>
      <c r="F7" s="26"/>
      <c r="G7" s="26"/>
      <c r="H7" s="26"/>
      <c r="I7" s="26"/>
      <c r="J7" s="26"/>
      <c r="K7" s="18"/>
      <c r="L7" s="30"/>
      <c r="M7" s="30"/>
      <c r="N7" s="86" t="s">
        <v>77</v>
      </c>
      <c r="O7" s="23"/>
    </row>
    <row r="8" spans="1:15" ht="15">
      <c r="A8" s="26"/>
      <c r="B8" s="26"/>
      <c r="C8" s="26"/>
      <c r="D8" s="26"/>
      <c r="E8" s="26"/>
      <c r="F8" s="26"/>
      <c r="G8" s="26"/>
      <c r="H8" s="26"/>
      <c r="I8" s="26"/>
      <c r="J8" s="26"/>
      <c r="K8" s="18"/>
      <c r="L8" s="30"/>
      <c r="M8" s="30"/>
      <c r="N8" s="23" t="s">
        <v>76</v>
      </c>
      <c r="O8" s="23"/>
    </row>
    <row r="9" spans="1:14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30" t="s">
        <v>77</v>
      </c>
    </row>
    <row r="10" spans="1:14" ht="17.25">
      <c r="A10" s="196" t="s">
        <v>50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</row>
    <row r="11" spans="1:14" ht="17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5" ht="15">
      <c r="A12" s="180" t="s">
        <v>8</v>
      </c>
      <c r="B12" s="180" t="s">
        <v>7</v>
      </c>
      <c r="C12" s="180" t="s">
        <v>0</v>
      </c>
      <c r="D12" s="177" t="s">
        <v>19</v>
      </c>
      <c r="E12" s="177" t="s">
        <v>20</v>
      </c>
      <c r="F12" s="180" t="s">
        <v>38</v>
      </c>
      <c r="G12" s="197" t="s">
        <v>9</v>
      </c>
      <c r="H12" s="198"/>
      <c r="I12" s="198"/>
      <c r="J12" s="198"/>
      <c r="K12" s="198"/>
      <c r="L12" s="198"/>
      <c r="M12" s="198"/>
      <c r="N12" s="180" t="s">
        <v>4</v>
      </c>
      <c r="O12" s="177" t="s">
        <v>53</v>
      </c>
    </row>
    <row r="13" spans="1:15" ht="37.5" customHeight="1">
      <c r="A13" s="180"/>
      <c r="B13" s="180"/>
      <c r="C13" s="180"/>
      <c r="D13" s="179"/>
      <c r="E13" s="179"/>
      <c r="F13" s="180"/>
      <c r="G13" s="17" t="s">
        <v>10</v>
      </c>
      <c r="H13" s="27" t="s">
        <v>15</v>
      </c>
      <c r="I13" s="27" t="s">
        <v>16</v>
      </c>
      <c r="J13" s="27" t="s">
        <v>17</v>
      </c>
      <c r="K13" s="17" t="s">
        <v>1</v>
      </c>
      <c r="L13" s="17" t="s">
        <v>2</v>
      </c>
      <c r="M13" s="17" t="s">
        <v>3</v>
      </c>
      <c r="N13" s="180"/>
      <c r="O13" s="178"/>
    </row>
    <row r="14" spans="1:15" s="53" customFormat="1" ht="35.25" customHeight="1">
      <c r="A14" s="2">
        <v>1</v>
      </c>
      <c r="B14" s="8" t="s">
        <v>25</v>
      </c>
      <c r="C14" s="2" t="s">
        <v>6</v>
      </c>
      <c r="D14" s="62">
        <v>150101</v>
      </c>
      <c r="E14" s="62">
        <v>3122</v>
      </c>
      <c r="F14" s="60">
        <f>G14+H14+I14+J14</f>
        <v>920000</v>
      </c>
      <c r="G14" s="57">
        <v>920000</v>
      </c>
      <c r="H14" s="56"/>
      <c r="I14" s="56"/>
      <c r="J14" s="57"/>
      <c r="K14" s="17"/>
      <c r="L14" s="17"/>
      <c r="M14" s="17"/>
      <c r="N14" s="22" t="s">
        <v>18</v>
      </c>
      <c r="O14" s="59" t="s">
        <v>59</v>
      </c>
    </row>
    <row r="15" spans="1:15" ht="35.25" customHeight="1">
      <c r="A15" s="2">
        <f>A14+1</f>
        <v>2</v>
      </c>
      <c r="B15" s="8" t="s">
        <v>26</v>
      </c>
      <c r="C15" s="2" t="s">
        <v>6</v>
      </c>
      <c r="D15" s="62">
        <v>100203</v>
      </c>
      <c r="E15" s="62">
        <v>3132</v>
      </c>
      <c r="F15" s="60">
        <f aca="true" t="shared" si="0" ref="F15:F29">G15+H15+I15+J15</f>
        <v>10392511.2</v>
      </c>
      <c r="G15" s="57">
        <v>2400000</v>
      </c>
      <c r="H15" s="56">
        <f>G15*1.055</f>
        <v>2532000</v>
      </c>
      <c r="I15" s="56">
        <f>H15*1.052</f>
        <v>2663664</v>
      </c>
      <c r="J15" s="57">
        <f>I15*1.05</f>
        <v>2796847.2</v>
      </c>
      <c r="K15" s="17"/>
      <c r="L15" s="17"/>
      <c r="M15" s="17"/>
      <c r="N15" s="22" t="s">
        <v>18</v>
      </c>
      <c r="O15" s="59"/>
    </row>
    <row r="16" spans="1:15" s="53" customFormat="1" ht="33" customHeight="1">
      <c r="A16" s="2">
        <f>A15+1</f>
        <v>3</v>
      </c>
      <c r="B16" s="8" t="s">
        <v>27</v>
      </c>
      <c r="C16" s="2" t="s">
        <v>6</v>
      </c>
      <c r="D16" s="62">
        <v>100203</v>
      </c>
      <c r="E16" s="62">
        <v>3132</v>
      </c>
      <c r="F16" s="60">
        <f t="shared" si="0"/>
        <v>25154760</v>
      </c>
      <c r="G16" s="57">
        <v>4098000</v>
      </c>
      <c r="H16" s="56">
        <v>5728430</v>
      </c>
      <c r="I16" s="56">
        <v>6651380</v>
      </c>
      <c r="J16" s="57">
        <v>8676950</v>
      </c>
      <c r="K16" s="17"/>
      <c r="L16" s="17"/>
      <c r="M16" s="17"/>
      <c r="N16" s="22" t="s">
        <v>18</v>
      </c>
      <c r="O16" s="59" t="s">
        <v>69</v>
      </c>
    </row>
    <row r="17" spans="1:15" s="53" customFormat="1" ht="30.75" customHeight="1">
      <c r="A17" s="2">
        <v>4</v>
      </c>
      <c r="B17" s="65" t="s">
        <v>36</v>
      </c>
      <c r="C17" s="2" t="s">
        <v>6</v>
      </c>
      <c r="D17" s="62">
        <v>100203</v>
      </c>
      <c r="E17" s="62">
        <v>3132</v>
      </c>
      <c r="F17" s="60">
        <f t="shared" si="0"/>
        <v>113934960</v>
      </c>
      <c r="G17" s="49">
        <f>G18+G19+G22+10000000</f>
        <v>36000000</v>
      </c>
      <c r="H17" s="51">
        <f>G17*1.055</f>
        <v>37980000</v>
      </c>
      <c r="I17" s="51">
        <f>H17*1.052</f>
        <v>39954960</v>
      </c>
      <c r="J17" s="49"/>
      <c r="K17" s="17"/>
      <c r="L17" s="17"/>
      <c r="M17" s="17"/>
      <c r="N17" s="22" t="s">
        <v>18</v>
      </c>
      <c r="O17" s="59" t="s">
        <v>57</v>
      </c>
    </row>
    <row r="18" spans="1:15" ht="47.25" customHeight="1" hidden="1">
      <c r="A18" s="2">
        <f>A16+1</f>
        <v>4</v>
      </c>
      <c r="B18" s="8" t="s">
        <v>28</v>
      </c>
      <c r="C18" s="2" t="s">
        <v>6</v>
      </c>
      <c r="D18" s="62">
        <v>100203</v>
      </c>
      <c r="E18" s="62">
        <v>3132</v>
      </c>
      <c r="F18" s="60">
        <f t="shared" si="0"/>
        <v>17320852</v>
      </c>
      <c r="G18" s="56">
        <v>4000000</v>
      </c>
      <c r="H18" s="56">
        <f aca="true" t="shared" si="1" ref="H18:H24">G18*1.055</f>
        <v>4220000</v>
      </c>
      <c r="I18" s="56">
        <f aca="true" t="shared" si="2" ref="I18:I24">H18*1.052</f>
        <v>4439440</v>
      </c>
      <c r="J18" s="57">
        <f aca="true" t="shared" si="3" ref="J18:J24">I18*1.05</f>
        <v>4661412</v>
      </c>
      <c r="K18" s="28"/>
      <c r="L18" s="28"/>
      <c r="M18" s="28"/>
      <c r="N18" s="22" t="s">
        <v>18</v>
      </c>
      <c r="O18" s="59"/>
    </row>
    <row r="19" spans="1:15" ht="41.25" customHeight="1" hidden="1">
      <c r="A19" s="2" t="e">
        <f>#REF!+1</f>
        <v>#REF!</v>
      </c>
      <c r="B19" s="8" t="s">
        <v>32</v>
      </c>
      <c r="C19" s="2" t="s">
        <v>6</v>
      </c>
      <c r="D19" s="62">
        <v>100203</v>
      </c>
      <c r="E19" s="62">
        <v>3132</v>
      </c>
      <c r="F19" s="60">
        <f t="shared" si="0"/>
        <v>30311491</v>
      </c>
      <c r="G19" s="56">
        <v>7000000</v>
      </c>
      <c r="H19" s="56">
        <f t="shared" si="1"/>
        <v>7385000</v>
      </c>
      <c r="I19" s="56">
        <f t="shared" si="2"/>
        <v>7769020</v>
      </c>
      <c r="J19" s="57">
        <f t="shared" si="3"/>
        <v>8157471</v>
      </c>
      <c r="K19" s="29"/>
      <c r="L19" s="29"/>
      <c r="M19" s="29"/>
      <c r="N19" s="22" t="s">
        <v>18</v>
      </c>
      <c r="O19" s="59"/>
    </row>
    <row r="20" spans="1:15" ht="33.75" customHeight="1">
      <c r="A20" s="2">
        <v>5</v>
      </c>
      <c r="B20" s="8" t="s">
        <v>29</v>
      </c>
      <c r="C20" s="2" t="s">
        <v>6</v>
      </c>
      <c r="D20" s="62">
        <v>100203</v>
      </c>
      <c r="E20" s="62">
        <v>3132</v>
      </c>
      <c r="F20" s="60">
        <f t="shared" si="0"/>
        <v>10000000</v>
      </c>
      <c r="G20" s="56">
        <v>10000000</v>
      </c>
      <c r="H20" s="56"/>
      <c r="I20" s="56"/>
      <c r="J20" s="57"/>
      <c r="K20" s="29"/>
      <c r="L20" s="29"/>
      <c r="M20" s="29"/>
      <c r="N20" s="22" t="s">
        <v>18</v>
      </c>
      <c r="O20" s="59" t="s">
        <v>60</v>
      </c>
    </row>
    <row r="21" spans="1:15" s="53" customFormat="1" ht="33" customHeight="1">
      <c r="A21" s="2">
        <f>A20+1</f>
        <v>6</v>
      </c>
      <c r="B21" s="8" t="s">
        <v>30</v>
      </c>
      <c r="C21" s="2" t="s">
        <v>6</v>
      </c>
      <c r="D21" s="62">
        <v>100203</v>
      </c>
      <c r="E21" s="62">
        <v>3132</v>
      </c>
      <c r="F21" s="60">
        <f t="shared" si="0"/>
        <v>20520000</v>
      </c>
      <c r="G21" s="56">
        <v>10000000</v>
      </c>
      <c r="H21" s="56"/>
      <c r="I21" s="56">
        <f>G21*1.052</f>
        <v>10520000</v>
      </c>
      <c r="J21" s="57"/>
      <c r="K21" s="29"/>
      <c r="L21" s="29"/>
      <c r="M21" s="29"/>
      <c r="N21" s="22" t="s">
        <v>18</v>
      </c>
      <c r="O21" s="59" t="s">
        <v>61</v>
      </c>
    </row>
    <row r="22" spans="1:15" ht="45.75" customHeight="1" hidden="1">
      <c r="A22" s="2">
        <f>A21+1</f>
        <v>7</v>
      </c>
      <c r="B22" s="8" t="s">
        <v>31</v>
      </c>
      <c r="C22" s="2" t="s">
        <v>6</v>
      </c>
      <c r="D22" s="62">
        <v>100203</v>
      </c>
      <c r="E22" s="62">
        <v>3132</v>
      </c>
      <c r="F22" s="60">
        <f t="shared" si="0"/>
        <v>64953195</v>
      </c>
      <c r="G22" s="56">
        <v>15000000</v>
      </c>
      <c r="H22" s="56">
        <f t="shared" si="1"/>
        <v>15824999.999999998</v>
      </c>
      <c r="I22" s="56">
        <f t="shared" si="2"/>
        <v>16647899.999999998</v>
      </c>
      <c r="J22" s="57">
        <f t="shared" si="3"/>
        <v>17480295</v>
      </c>
      <c r="K22" s="29"/>
      <c r="L22" s="29"/>
      <c r="M22" s="29"/>
      <c r="N22" s="22" t="s">
        <v>18</v>
      </c>
      <c r="O22" s="59"/>
    </row>
    <row r="23" spans="1:15" ht="36" customHeight="1">
      <c r="A23" s="2">
        <v>7</v>
      </c>
      <c r="B23" s="8" t="s">
        <v>33</v>
      </c>
      <c r="C23" s="2" t="s">
        <v>6</v>
      </c>
      <c r="D23" s="62">
        <v>150101</v>
      </c>
      <c r="E23" s="62">
        <v>3142</v>
      </c>
      <c r="F23" s="60">
        <f t="shared" si="0"/>
        <v>2598127.8</v>
      </c>
      <c r="G23" s="56">
        <v>600000</v>
      </c>
      <c r="H23" s="56">
        <f t="shared" si="1"/>
        <v>633000</v>
      </c>
      <c r="I23" s="56">
        <f t="shared" si="2"/>
        <v>665916</v>
      </c>
      <c r="J23" s="57">
        <f t="shared" si="3"/>
        <v>699211.8</v>
      </c>
      <c r="K23" s="29"/>
      <c r="L23" s="29"/>
      <c r="M23" s="29"/>
      <c r="N23" s="22" t="s">
        <v>18</v>
      </c>
      <c r="O23" s="59"/>
    </row>
    <row r="24" spans="1:15" ht="32.25" customHeight="1">
      <c r="A24" s="2">
        <v>8</v>
      </c>
      <c r="B24" s="8" t="s">
        <v>37</v>
      </c>
      <c r="C24" s="2" t="s">
        <v>6</v>
      </c>
      <c r="D24" s="62">
        <v>150101</v>
      </c>
      <c r="E24" s="62">
        <v>3142</v>
      </c>
      <c r="F24" s="60">
        <f t="shared" si="0"/>
        <v>30311491</v>
      </c>
      <c r="G24" s="56">
        <v>7000000</v>
      </c>
      <c r="H24" s="56">
        <f t="shared" si="1"/>
        <v>7385000</v>
      </c>
      <c r="I24" s="56">
        <f t="shared" si="2"/>
        <v>7769020</v>
      </c>
      <c r="J24" s="57">
        <f t="shared" si="3"/>
        <v>8157471</v>
      </c>
      <c r="K24" s="29"/>
      <c r="L24" s="29"/>
      <c r="M24" s="29"/>
      <c r="N24" s="22" t="s">
        <v>18</v>
      </c>
      <c r="O24" s="59" t="s">
        <v>57</v>
      </c>
    </row>
    <row r="25" spans="1:15" s="53" customFormat="1" ht="51" customHeight="1">
      <c r="A25" s="2">
        <v>9</v>
      </c>
      <c r="B25" s="8" t="s">
        <v>35</v>
      </c>
      <c r="C25" s="2" t="s">
        <v>6</v>
      </c>
      <c r="D25" s="62">
        <v>150101</v>
      </c>
      <c r="E25" s="62">
        <v>3142</v>
      </c>
      <c r="F25" s="60">
        <f t="shared" si="0"/>
        <v>5000000</v>
      </c>
      <c r="G25" s="56">
        <v>5000000</v>
      </c>
      <c r="H25" s="56"/>
      <c r="I25" s="56"/>
      <c r="J25" s="57"/>
      <c r="K25" s="29"/>
      <c r="L25" s="29"/>
      <c r="M25" s="29"/>
      <c r="N25" s="22" t="s">
        <v>18</v>
      </c>
      <c r="O25" s="59" t="s">
        <v>58</v>
      </c>
    </row>
    <row r="26" spans="1:15" s="53" customFormat="1" ht="39.75" customHeight="1">
      <c r="A26" s="2">
        <f>A25+1</f>
        <v>10</v>
      </c>
      <c r="B26" s="8" t="s">
        <v>46</v>
      </c>
      <c r="C26" s="2" t="s">
        <v>6</v>
      </c>
      <c r="D26" s="62">
        <v>150101</v>
      </c>
      <c r="E26" s="62">
        <v>3142</v>
      </c>
      <c r="F26" s="60">
        <f t="shared" si="0"/>
        <v>1900000</v>
      </c>
      <c r="G26" s="56">
        <v>600000</v>
      </c>
      <c r="H26" s="56">
        <v>500000</v>
      </c>
      <c r="I26" s="56">
        <v>400000</v>
      </c>
      <c r="J26" s="57">
        <v>400000</v>
      </c>
      <c r="K26" s="29"/>
      <c r="L26" s="29"/>
      <c r="M26" s="29"/>
      <c r="N26" s="22" t="s">
        <v>18</v>
      </c>
      <c r="O26" s="59" t="s">
        <v>59</v>
      </c>
    </row>
    <row r="27" spans="1:15" s="53" customFormat="1" ht="37.5" customHeight="1">
      <c r="A27" s="2">
        <v>11</v>
      </c>
      <c r="B27" s="66" t="s">
        <v>62</v>
      </c>
      <c r="C27" s="62" t="s">
        <v>6</v>
      </c>
      <c r="D27" s="62">
        <v>150101</v>
      </c>
      <c r="E27" s="62"/>
      <c r="F27" s="60">
        <f t="shared" si="0"/>
        <v>5500000</v>
      </c>
      <c r="G27" s="56">
        <v>5500000</v>
      </c>
      <c r="H27" s="56"/>
      <c r="I27" s="56"/>
      <c r="J27" s="57"/>
      <c r="K27" s="58"/>
      <c r="L27" s="58"/>
      <c r="M27" s="58"/>
      <c r="N27" s="67" t="s">
        <v>18</v>
      </c>
      <c r="O27" s="59" t="s">
        <v>68</v>
      </c>
    </row>
    <row r="28" spans="1:15" s="53" customFormat="1" ht="40.5" customHeight="1">
      <c r="A28" s="2">
        <v>12</v>
      </c>
      <c r="B28" s="66" t="s">
        <v>63</v>
      </c>
      <c r="C28" s="62" t="s">
        <v>6</v>
      </c>
      <c r="D28" s="62">
        <v>100203</v>
      </c>
      <c r="E28" s="62"/>
      <c r="F28" s="60">
        <f t="shared" si="0"/>
        <v>5000000</v>
      </c>
      <c r="G28" s="56">
        <v>5000000</v>
      </c>
      <c r="H28" s="56"/>
      <c r="I28" s="56"/>
      <c r="J28" s="57"/>
      <c r="K28" s="58"/>
      <c r="L28" s="58"/>
      <c r="M28" s="58"/>
      <c r="N28" s="67" t="s">
        <v>18</v>
      </c>
      <c r="O28" s="59" t="s">
        <v>57</v>
      </c>
    </row>
    <row r="29" spans="1:15" s="53" customFormat="1" ht="47.25" customHeight="1">
      <c r="A29" s="2">
        <v>13</v>
      </c>
      <c r="B29" s="65" t="s">
        <v>73</v>
      </c>
      <c r="C29" s="62" t="s">
        <v>6</v>
      </c>
      <c r="D29" s="62"/>
      <c r="E29" s="62"/>
      <c r="F29" s="60">
        <f t="shared" si="0"/>
        <v>533000</v>
      </c>
      <c r="G29" s="56">
        <v>533000</v>
      </c>
      <c r="H29" s="56"/>
      <c r="I29" s="56"/>
      <c r="J29" s="57"/>
      <c r="K29" s="58"/>
      <c r="L29" s="58"/>
      <c r="M29" s="58"/>
      <c r="N29" s="67" t="s">
        <v>18</v>
      </c>
      <c r="O29" s="59"/>
    </row>
    <row r="30" spans="1:15" ht="15">
      <c r="A30" s="199" t="s">
        <v>5</v>
      </c>
      <c r="B30" s="200"/>
      <c r="C30" s="28"/>
      <c r="D30" s="28"/>
      <c r="E30" s="28"/>
      <c r="F30" s="46">
        <f>F14+F15+F16+F17+F20+F21+F23+F24+F25+F26+F27+F28</f>
        <v>231231850</v>
      </c>
      <c r="G30" s="46">
        <f>G14+G15+G16+G17+G20+G21+G23+G24+G25+G26+G27+G28</f>
        <v>87118000</v>
      </c>
      <c r="H30" s="46">
        <f>H14+H15+H16+H17+H20+H21+H23+H24+H25+H26+H27+H28</f>
        <v>54758430</v>
      </c>
      <c r="I30" s="46">
        <f>I14+I15+I16+I17+I20+I21+I23+I24+I25+I26+I27+I28</f>
        <v>68624940</v>
      </c>
      <c r="J30" s="46">
        <f>J14+J15+J16+J17+J20+J21+J23+J24+J25+J26+J27+J28</f>
        <v>20730480</v>
      </c>
      <c r="K30" s="46" t="e">
        <f>K14+K15+K16+K17+K20+K21+K23+K24+#REF!+#REF!+K25+K26+#REF!</f>
        <v>#REF!</v>
      </c>
      <c r="L30" s="46" t="e">
        <f>L14+L15+L16+L17+L20+L21+L23+L24+#REF!+#REF!+L25+L26+#REF!</f>
        <v>#REF!</v>
      </c>
      <c r="M30" s="46" t="e">
        <f>M14+M15+M16+M17+M20+M21+M23+M24+#REF!+#REF!+M25+M26+#REF!</f>
        <v>#REF!</v>
      </c>
      <c r="N30" s="28"/>
      <c r="O30" s="19"/>
    </row>
    <row r="31" spans="1:14" ht="21" customHeight="1">
      <c r="A31" s="31"/>
      <c r="B31" s="24"/>
      <c r="C31" s="35"/>
      <c r="D31" s="85"/>
      <c r="E31" s="85"/>
      <c r="F31" s="85"/>
      <c r="H31" s="33"/>
      <c r="I31" s="33"/>
      <c r="J31" s="33"/>
      <c r="K31" s="33"/>
      <c r="L31" s="33"/>
      <c r="M31" s="33"/>
      <c r="N31" s="85"/>
    </row>
    <row r="32" spans="1:14" ht="18">
      <c r="A32" s="31"/>
      <c r="B32" s="24"/>
      <c r="C32" s="16"/>
      <c r="D32" s="16"/>
      <c r="E32" s="16"/>
      <c r="F32" s="16"/>
      <c r="G32" s="5"/>
      <c r="H32" s="5"/>
      <c r="I32" s="5"/>
      <c r="J32" s="5"/>
      <c r="K32" s="5"/>
      <c r="L32" s="5"/>
      <c r="M32" s="5"/>
      <c r="N32" s="32"/>
    </row>
    <row r="33" spans="1:14" ht="51.75" customHeight="1">
      <c r="A33" s="194"/>
      <c r="B33" s="194"/>
      <c r="C33" s="32"/>
      <c r="D33" s="32"/>
      <c r="E33" s="32"/>
      <c r="F33" s="5"/>
      <c r="G33" s="5"/>
      <c r="H33" s="5"/>
      <c r="I33" s="5"/>
      <c r="J33" s="5"/>
      <c r="K33" s="5"/>
      <c r="L33" s="5"/>
      <c r="M33" s="5"/>
      <c r="N33" s="34"/>
    </row>
    <row r="34" spans="1:14" ht="15">
      <c r="A34" s="31"/>
      <c r="B34" s="31"/>
      <c r="C34" s="32"/>
      <c r="D34" s="32"/>
      <c r="E34" s="32"/>
      <c r="F34" s="31"/>
      <c r="G34" s="5"/>
      <c r="H34" s="5"/>
      <c r="I34" s="5"/>
      <c r="J34" s="5"/>
      <c r="K34" s="5"/>
      <c r="L34" s="5"/>
      <c r="M34" s="5"/>
      <c r="N34" s="32"/>
    </row>
    <row r="35" spans="1:14" ht="39" customHeight="1">
      <c r="A35" s="26"/>
      <c r="B35" s="195"/>
      <c r="C35" s="195"/>
      <c r="D35" s="12"/>
      <c r="E35" s="12"/>
      <c r="F35" s="11"/>
      <c r="G35" s="11"/>
      <c r="H35" s="11"/>
      <c r="I35" s="11"/>
      <c r="J35" s="11"/>
      <c r="M35" s="195"/>
      <c r="N35" s="195"/>
    </row>
    <row r="36" spans="1:15" ht="15">
      <c r="A36" s="26"/>
      <c r="B36" s="26"/>
      <c r="C36" s="10"/>
      <c r="D36" s="10"/>
      <c r="E36" s="10"/>
      <c r="F36" s="9"/>
      <c r="G36" s="9"/>
      <c r="H36" s="9"/>
      <c r="I36" s="9"/>
      <c r="J36" s="9"/>
      <c r="K36" s="9"/>
      <c r="L36" s="9"/>
      <c r="M36" s="9"/>
      <c r="N36" s="1"/>
      <c r="O36" s="1"/>
    </row>
    <row r="37" spans="1:15" ht="15">
      <c r="A37" s="26"/>
      <c r="B37" s="26"/>
      <c r="C37" s="10"/>
      <c r="D37" s="10"/>
      <c r="E37" s="10"/>
      <c r="F37" s="9"/>
      <c r="G37" s="9"/>
      <c r="H37" s="9"/>
      <c r="I37" s="9"/>
      <c r="J37" s="9"/>
      <c r="K37" s="9"/>
      <c r="L37" s="9"/>
      <c r="M37" s="9"/>
      <c r="N37" s="1"/>
      <c r="O37" s="1"/>
    </row>
    <row r="38" spans="1:15" ht="15">
      <c r="A38" s="26"/>
      <c r="B38" s="26"/>
      <c r="C38" s="13"/>
      <c r="D38" s="13"/>
      <c r="E38" s="13"/>
      <c r="F38" s="9"/>
      <c r="G38" s="9"/>
      <c r="H38" s="9"/>
      <c r="I38" s="9"/>
      <c r="J38" s="9"/>
      <c r="K38" s="9"/>
      <c r="L38" s="9"/>
      <c r="M38" s="9"/>
      <c r="N38" s="1"/>
      <c r="O38" s="1"/>
    </row>
    <row r="39" spans="1:14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</sheetData>
  <sheetProtection/>
  <mergeCells count="15">
    <mergeCell ref="N12:N13"/>
    <mergeCell ref="A30:B30"/>
    <mergeCell ref="O12:O13"/>
    <mergeCell ref="A33:B33"/>
    <mergeCell ref="N2:O2"/>
    <mergeCell ref="B35:C35"/>
    <mergeCell ref="M35:N35"/>
    <mergeCell ref="A10:N10"/>
    <mergeCell ref="A12:A13"/>
    <mergeCell ref="B12:B13"/>
    <mergeCell ref="C12:C13"/>
    <mergeCell ref="F12:F13"/>
    <mergeCell ref="G12:M12"/>
    <mergeCell ref="D12:D13"/>
    <mergeCell ref="E12:E13"/>
  </mergeCells>
  <printOptions horizontalCentered="1"/>
  <pageMargins left="0.5905511811023623" right="0.5905511811023623" top="1.1811023622047245" bottom="0.1968503937007874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4"/>
  <sheetViews>
    <sheetView tabSelected="1" zoomScalePageLayoutView="0" workbookViewId="0" topLeftCell="A79">
      <selection activeCell="K15" sqref="K15:K21"/>
    </sheetView>
  </sheetViews>
  <sheetFormatPr defaultColWidth="9.140625" defaultRowHeight="12.75"/>
  <cols>
    <col min="1" max="1" width="4.140625" style="0" customWidth="1"/>
    <col min="2" max="2" width="65.7109375" style="0" customWidth="1"/>
    <col min="3" max="3" width="14.421875" style="0" customWidth="1"/>
    <col min="4" max="4" width="9.7109375" style="0" hidden="1" customWidth="1"/>
    <col min="5" max="5" width="9.8515625" style="0" hidden="1" customWidth="1"/>
    <col min="6" max="6" width="12.140625" style="169" customWidth="1"/>
    <col min="7" max="7" width="12.140625" style="0" customWidth="1"/>
    <col min="8" max="8" width="11.00390625" style="0" customWidth="1"/>
    <col min="9" max="9" width="10.28125" style="0" customWidth="1"/>
    <col min="10" max="10" width="11.140625" style="18" customWidth="1"/>
    <col min="11" max="11" width="43.28125" style="0" customWidth="1"/>
    <col min="12" max="12" width="9.140625" style="0" customWidth="1"/>
    <col min="13" max="13" width="14.00390625" style="0" customWidth="1"/>
  </cols>
  <sheetData>
    <row r="1" spans="2:12" ht="15">
      <c r="B1" s="1"/>
      <c r="C1" s="1"/>
      <c r="D1" s="1"/>
      <c r="E1" s="1"/>
      <c r="F1" s="89"/>
      <c r="G1" s="1"/>
      <c r="H1" s="1"/>
      <c r="I1" s="1"/>
      <c r="J1" s="90"/>
      <c r="K1" s="3" t="s">
        <v>80</v>
      </c>
      <c r="L1" s="90"/>
    </row>
    <row r="2" spans="2:12" ht="15">
      <c r="B2" s="1"/>
      <c r="C2" s="1"/>
      <c r="D2" s="1"/>
      <c r="E2" s="1"/>
      <c r="F2" s="89"/>
      <c r="G2" s="1"/>
      <c r="H2" s="1"/>
      <c r="I2" s="1"/>
      <c r="J2" s="3"/>
      <c r="K2" s="181" t="s">
        <v>75</v>
      </c>
      <c r="L2" s="181"/>
    </row>
    <row r="3" spans="2:12" ht="15">
      <c r="B3" s="1"/>
      <c r="C3" s="1"/>
      <c r="D3" s="1"/>
      <c r="E3" s="1"/>
      <c r="F3" s="89"/>
      <c r="G3" s="1"/>
      <c r="H3" s="1"/>
      <c r="I3" s="1"/>
      <c r="J3" s="3"/>
      <c r="K3" s="23" t="s">
        <v>12</v>
      </c>
      <c r="L3" s="3"/>
    </row>
    <row r="4" spans="2:12" ht="15">
      <c r="B4" s="1"/>
      <c r="C4" s="1"/>
      <c r="D4" s="1"/>
      <c r="E4" s="1"/>
      <c r="F4" s="89"/>
      <c r="G4" s="1"/>
      <c r="H4" s="1"/>
      <c r="I4" s="1"/>
      <c r="J4" s="3"/>
      <c r="K4" s="23" t="s">
        <v>13</v>
      </c>
      <c r="L4" s="3"/>
    </row>
    <row r="5" spans="2:12" ht="15">
      <c r="B5" s="1"/>
      <c r="C5" s="1"/>
      <c r="D5" s="1"/>
      <c r="E5" s="1"/>
      <c r="F5" s="89"/>
      <c r="G5" s="1"/>
      <c r="H5" s="1"/>
      <c r="I5" s="18"/>
      <c r="J5" s="3"/>
      <c r="K5" s="23" t="s">
        <v>14</v>
      </c>
      <c r="L5" s="3"/>
    </row>
    <row r="6" spans="2:12" ht="15">
      <c r="B6" s="1"/>
      <c r="C6" s="1"/>
      <c r="D6" s="1"/>
      <c r="E6" s="1"/>
      <c r="F6" s="89"/>
      <c r="G6" s="1"/>
      <c r="H6" s="1"/>
      <c r="I6" s="18"/>
      <c r="J6" s="3"/>
      <c r="K6" s="23" t="s">
        <v>76</v>
      </c>
      <c r="L6" s="3"/>
    </row>
    <row r="7" spans="2:12" ht="15">
      <c r="B7" s="1"/>
      <c r="C7" s="1"/>
      <c r="D7" s="1"/>
      <c r="E7" s="1"/>
      <c r="F7" s="89"/>
      <c r="G7" s="1"/>
      <c r="H7" s="1"/>
      <c r="I7" s="18"/>
      <c r="J7" s="3"/>
      <c r="K7" s="220" t="s">
        <v>190</v>
      </c>
      <c r="L7" s="3"/>
    </row>
    <row r="8" spans="2:13" ht="15">
      <c r="B8" s="1"/>
      <c r="C8" s="1"/>
      <c r="D8" s="1"/>
      <c r="E8" s="1"/>
      <c r="F8" s="89"/>
      <c r="G8" s="1"/>
      <c r="H8" s="1"/>
      <c r="I8" s="18"/>
      <c r="J8" s="3"/>
      <c r="K8" s="3"/>
      <c r="L8" s="23"/>
      <c r="M8" s="23"/>
    </row>
    <row r="9" spans="2:12" ht="15">
      <c r="B9" s="1"/>
      <c r="C9" s="1"/>
      <c r="D9" s="1"/>
      <c r="E9" s="1"/>
      <c r="F9" s="89"/>
      <c r="G9" s="1"/>
      <c r="H9" s="1"/>
      <c r="I9" s="1"/>
      <c r="J9" s="1"/>
      <c r="K9" s="1"/>
      <c r="L9" s="1"/>
    </row>
    <row r="10" spans="2:12" ht="17.25">
      <c r="B10" s="201" t="s">
        <v>81</v>
      </c>
      <c r="C10" s="201"/>
      <c r="D10" s="201"/>
      <c r="E10" s="201"/>
      <c r="F10" s="201"/>
      <c r="G10" s="201"/>
      <c r="H10" s="201"/>
      <c r="I10" s="201"/>
      <c r="J10" s="201"/>
      <c r="K10" s="201"/>
      <c r="L10" s="1"/>
    </row>
    <row r="11" spans="2:12" ht="15">
      <c r="B11" s="1"/>
      <c r="C11" s="1"/>
      <c r="D11" s="202"/>
      <c r="E11" s="202"/>
      <c r="F11" s="202"/>
      <c r="G11" s="202"/>
      <c r="H11" s="202"/>
      <c r="I11" s="202"/>
      <c r="J11" s="1"/>
      <c r="K11" s="91"/>
      <c r="L11" s="1"/>
    </row>
    <row r="12" spans="1:12" ht="15.75" customHeight="1">
      <c r="A12" s="203" t="s">
        <v>8</v>
      </c>
      <c r="B12" s="203" t="s">
        <v>7</v>
      </c>
      <c r="C12" s="204" t="s">
        <v>0</v>
      </c>
      <c r="D12" s="204" t="s">
        <v>19</v>
      </c>
      <c r="E12" s="204" t="s">
        <v>20</v>
      </c>
      <c r="F12" s="204" t="s">
        <v>82</v>
      </c>
      <c r="G12" s="207" t="s">
        <v>9</v>
      </c>
      <c r="H12" s="207"/>
      <c r="I12" s="207"/>
      <c r="J12" s="208"/>
      <c r="K12" s="203" t="s">
        <v>4</v>
      </c>
      <c r="L12" s="1"/>
    </row>
    <row r="13" spans="1:12" ht="15.75" customHeight="1">
      <c r="A13" s="203"/>
      <c r="B13" s="203"/>
      <c r="C13" s="205"/>
      <c r="D13" s="205"/>
      <c r="E13" s="205"/>
      <c r="F13" s="205"/>
      <c r="G13" s="204" t="s">
        <v>10</v>
      </c>
      <c r="H13" s="204" t="s">
        <v>15</v>
      </c>
      <c r="I13" s="204" t="s">
        <v>16</v>
      </c>
      <c r="J13" s="204" t="s">
        <v>17</v>
      </c>
      <c r="K13" s="203"/>
      <c r="L13" s="1"/>
    </row>
    <row r="14" spans="1:12" ht="24" customHeight="1">
      <c r="A14" s="203"/>
      <c r="B14" s="203"/>
      <c r="C14" s="206"/>
      <c r="D14" s="206"/>
      <c r="E14" s="206"/>
      <c r="F14" s="206"/>
      <c r="G14" s="206"/>
      <c r="H14" s="206"/>
      <c r="I14" s="206"/>
      <c r="J14" s="206"/>
      <c r="K14" s="203"/>
      <c r="L14" s="1"/>
    </row>
    <row r="15" spans="1:12" ht="33.75" customHeight="1">
      <c r="A15" s="22">
        <v>1</v>
      </c>
      <c r="B15" s="136" t="s">
        <v>186</v>
      </c>
      <c r="C15" s="113" t="s">
        <v>6</v>
      </c>
      <c r="D15" s="97">
        <v>180409</v>
      </c>
      <c r="E15" s="97">
        <v>3210</v>
      </c>
      <c r="F15" s="100">
        <f>G15+H15+I15+J15</f>
        <v>1200000</v>
      </c>
      <c r="G15" s="96">
        <v>1200000</v>
      </c>
      <c r="H15" s="94"/>
      <c r="I15" s="94"/>
      <c r="J15" s="94"/>
      <c r="K15" s="209" t="s">
        <v>83</v>
      </c>
      <c r="L15" s="1"/>
    </row>
    <row r="16" spans="1:12" ht="30" customHeight="1">
      <c r="A16" s="22">
        <f>A15+1</f>
        <v>2</v>
      </c>
      <c r="B16" s="92" t="s">
        <v>84</v>
      </c>
      <c r="C16" s="93" t="s">
        <v>6</v>
      </c>
      <c r="D16" s="94">
        <v>180409</v>
      </c>
      <c r="E16" s="94">
        <v>3210</v>
      </c>
      <c r="F16" s="95">
        <f aca="true" t="shared" si="0" ref="F16:F83">G16+H16+I16+J16</f>
        <v>840000</v>
      </c>
      <c r="G16" s="97">
        <v>840000</v>
      </c>
      <c r="H16" s="94"/>
      <c r="I16" s="94"/>
      <c r="J16" s="94"/>
      <c r="K16" s="209"/>
      <c r="L16" s="1"/>
    </row>
    <row r="17" spans="1:12" ht="30" customHeight="1">
      <c r="A17" s="22">
        <f aca="true" t="shared" si="1" ref="A17:A62">A16+1</f>
        <v>3</v>
      </c>
      <c r="B17" s="92" t="s">
        <v>85</v>
      </c>
      <c r="C17" s="93" t="s">
        <v>6</v>
      </c>
      <c r="D17" s="94">
        <v>180409</v>
      </c>
      <c r="E17" s="94">
        <v>3210</v>
      </c>
      <c r="F17" s="95">
        <f t="shared" si="0"/>
        <v>91000</v>
      </c>
      <c r="G17" s="97">
        <v>26000</v>
      </c>
      <c r="H17" s="94">
        <v>13000</v>
      </c>
      <c r="I17" s="94">
        <v>26000</v>
      </c>
      <c r="J17" s="94">
        <v>26000</v>
      </c>
      <c r="K17" s="209"/>
      <c r="L17" s="1"/>
    </row>
    <row r="18" spans="1:12" ht="32.25" customHeight="1">
      <c r="A18" s="22">
        <f t="shared" si="1"/>
        <v>4</v>
      </c>
      <c r="B18" s="92" t="s">
        <v>86</v>
      </c>
      <c r="C18" s="93" t="s">
        <v>6</v>
      </c>
      <c r="D18" s="94">
        <v>180409</v>
      </c>
      <c r="E18" s="94">
        <v>3210</v>
      </c>
      <c r="F18" s="95">
        <f t="shared" si="0"/>
        <v>48000</v>
      </c>
      <c r="G18" s="97">
        <v>12000</v>
      </c>
      <c r="H18" s="94">
        <v>12000</v>
      </c>
      <c r="I18" s="94">
        <v>12000</v>
      </c>
      <c r="J18" s="94">
        <v>12000</v>
      </c>
      <c r="K18" s="209"/>
      <c r="L18" s="1"/>
    </row>
    <row r="19" spans="1:12" ht="33" customHeight="1">
      <c r="A19" s="22">
        <f t="shared" si="1"/>
        <v>5</v>
      </c>
      <c r="B19" s="92" t="s">
        <v>87</v>
      </c>
      <c r="C19" s="93" t="s">
        <v>6</v>
      </c>
      <c r="D19" s="94">
        <v>180409</v>
      </c>
      <c r="E19" s="94">
        <v>3210</v>
      </c>
      <c r="F19" s="95">
        <f>G19+H19+I19+J19</f>
        <v>40000</v>
      </c>
      <c r="G19" s="97">
        <v>20000</v>
      </c>
      <c r="H19" s="94"/>
      <c r="I19" s="94">
        <v>20000</v>
      </c>
      <c r="J19" s="94"/>
      <c r="K19" s="209"/>
      <c r="L19" s="1"/>
    </row>
    <row r="20" spans="1:12" ht="32.25" customHeight="1">
      <c r="A20" s="22">
        <f t="shared" si="1"/>
        <v>6</v>
      </c>
      <c r="B20" s="174" t="s">
        <v>88</v>
      </c>
      <c r="C20" s="113" t="s">
        <v>6</v>
      </c>
      <c r="D20" s="97">
        <v>180409</v>
      </c>
      <c r="E20" s="97">
        <v>3210</v>
      </c>
      <c r="F20" s="100">
        <f t="shared" si="0"/>
        <v>825000</v>
      </c>
      <c r="G20" s="97"/>
      <c r="H20" s="94">
        <v>825000</v>
      </c>
      <c r="I20" s="94"/>
      <c r="J20" s="94"/>
      <c r="K20" s="209"/>
      <c r="L20" s="1"/>
    </row>
    <row r="21" spans="1:12" ht="19.5" customHeight="1">
      <c r="A21" s="22"/>
      <c r="B21" s="99" t="s">
        <v>89</v>
      </c>
      <c r="C21" s="93"/>
      <c r="D21" s="94"/>
      <c r="E21" s="94">
        <v>3210</v>
      </c>
      <c r="F21" s="95">
        <f>SUM(F15:F20)</f>
        <v>3044000</v>
      </c>
      <c r="G21" s="100">
        <f>SUM(G15:G20)</f>
        <v>2098000</v>
      </c>
      <c r="H21" s="95">
        <f>SUM(H15:H20)</f>
        <v>850000</v>
      </c>
      <c r="I21" s="95">
        <f>SUM(I15:I20)</f>
        <v>58000</v>
      </c>
      <c r="J21" s="95">
        <f>SUM(J15:J20)</f>
        <v>38000</v>
      </c>
      <c r="K21" s="209"/>
      <c r="L21" s="1"/>
    </row>
    <row r="22" spans="1:12" ht="34.5" customHeight="1">
      <c r="A22" s="22">
        <f t="shared" si="1"/>
        <v>1</v>
      </c>
      <c r="B22" s="136" t="s">
        <v>186</v>
      </c>
      <c r="C22" s="113" t="s">
        <v>6</v>
      </c>
      <c r="D22" s="97">
        <v>180409</v>
      </c>
      <c r="E22" s="97">
        <v>3210</v>
      </c>
      <c r="F22" s="100">
        <f t="shared" si="0"/>
        <v>1200000</v>
      </c>
      <c r="G22" s="97">
        <v>1200000</v>
      </c>
      <c r="H22" s="94"/>
      <c r="I22" s="94"/>
      <c r="J22" s="94"/>
      <c r="K22" s="209" t="s">
        <v>90</v>
      </c>
      <c r="L22" s="1"/>
    </row>
    <row r="23" spans="1:12" ht="29.25" customHeight="1">
      <c r="A23" s="22">
        <f t="shared" si="1"/>
        <v>2</v>
      </c>
      <c r="B23" s="92" t="s">
        <v>91</v>
      </c>
      <c r="C23" s="93" t="s">
        <v>6</v>
      </c>
      <c r="D23" s="94">
        <v>180409</v>
      </c>
      <c r="E23" s="94">
        <v>3210</v>
      </c>
      <c r="F23" s="95">
        <f t="shared" si="0"/>
        <v>52000</v>
      </c>
      <c r="G23" s="97">
        <v>13000</v>
      </c>
      <c r="H23" s="94">
        <v>13000</v>
      </c>
      <c r="I23" s="94">
        <v>13000</v>
      </c>
      <c r="J23" s="94">
        <v>13000</v>
      </c>
      <c r="K23" s="209"/>
      <c r="L23" s="1"/>
    </row>
    <row r="24" spans="1:12" ht="29.25" customHeight="1">
      <c r="A24" s="22">
        <f t="shared" si="1"/>
        <v>3</v>
      </c>
      <c r="B24" s="92" t="s">
        <v>92</v>
      </c>
      <c r="C24" s="93" t="s">
        <v>6</v>
      </c>
      <c r="D24" s="94">
        <v>180409</v>
      </c>
      <c r="E24" s="94">
        <v>3210</v>
      </c>
      <c r="F24" s="95">
        <f t="shared" si="0"/>
        <v>12000</v>
      </c>
      <c r="G24" s="97">
        <v>12000</v>
      </c>
      <c r="H24" s="94"/>
      <c r="I24" s="94"/>
      <c r="J24" s="94"/>
      <c r="K24" s="209"/>
      <c r="L24" s="1"/>
    </row>
    <row r="25" spans="1:12" ht="33" customHeight="1">
      <c r="A25" s="22">
        <f t="shared" si="1"/>
        <v>4</v>
      </c>
      <c r="B25" s="92" t="s">
        <v>93</v>
      </c>
      <c r="C25" s="93" t="s">
        <v>6</v>
      </c>
      <c r="D25" s="94">
        <v>180409</v>
      </c>
      <c r="E25" s="94">
        <v>3210</v>
      </c>
      <c r="F25" s="95">
        <f t="shared" si="0"/>
        <v>10000</v>
      </c>
      <c r="G25" s="97">
        <v>10000</v>
      </c>
      <c r="H25" s="94"/>
      <c r="I25" s="94"/>
      <c r="J25" s="94"/>
      <c r="K25" s="209"/>
      <c r="L25" s="1"/>
    </row>
    <row r="26" spans="1:12" ht="30.75" customHeight="1">
      <c r="A26" s="22">
        <f t="shared" si="1"/>
        <v>5</v>
      </c>
      <c r="B26" s="174" t="s">
        <v>94</v>
      </c>
      <c r="C26" s="113" t="s">
        <v>6</v>
      </c>
      <c r="D26" s="97">
        <v>180409</v>
      </c>
      <c r="E26" s="97">
        <v>3210</v>
      </c>
      <c r="F26" s="100">
        <f>G26+H26+I26+J26</f>
        <v>1650000</v>
      </c>
      <c r="G26" s="97">
        <v>825000</v>
      </c>
      <c r="H26" s="94"/>
      <c r="I26" s="94">
        <v>825000</v>
      </c>
      <c r="J26" s="94"/>
      <c r="K26" s="209"/>
      <c r="L26" s="1"/>
    </row>
    <row r="27" spans="1:12" ht="30.75" customHeight="1">
      <c r="A27" s="22">
        <f t="shared" si="1"/>
        <v>6</v>
      </c>
      <c r="B27" s="98" t="s">
        <v>95</v>
      </c>
      <c r="C27" s="93" t="s">
        <v>6</v>
      </c>
      <c r="D27" s="94">
        <v>180409</v>
      </c>
      <c r="E27" s="94">
        <v>3210</v>
      </c>
      <c r="F27" s="95">
        <f t="shared" si="0"/>
        <v>650000</v>
      </c>
      <c r="G27" s="97">
        <v>650000</v>
      </c>
      <c r="H27" s="94"/>
      <c r="I27" s="94"/>
      <c r="J27" s="94"/>
      <c r="K27" s="209"/>
      <c r="L27" s="1"/>
    </row>
    <row r="28" spans="1:12" ht="30.75" customHeight="1">
      <c r="A28" s="22">
        <f t="shared" si="1"/>
        <v>7</v>
      </c>
      <c r="B28" s="98" t="s">
        <v>96</v>
      </c>
      <c r="C28" s="93" t="s">
        <v>6</v>
      </c>
      <c r="D28" s="94">
        <v>180409</v>
      </c>
      <c r="E28" s="94">
        <v>3210</v>
      </c>
      <c r="F28" s="95">
        <f t="shared" si="0"/>
        <v>95000</v>
      </c>
      <c r="G28" s="97">
        <v>95000</v>
      </c>
      <c r="H28" s="94"/>
      <c r="I28" s="94"/>
      <c r="J28" s="94"/>
      <c r="K28" s="209"/>
      <c r="L28" s="1"/>
    </row>
    <row r="29" spans="1:12" ht="30.75" customHeight="1">
      <c r="A29" s="22">
        <f t="shared" si="1"/>
        <v>8</v>
      </c>
      <c r="B29" s="98" t="s">
        <v>97</v>
      </c>
      <c r="C29" s="93" t="s">
        <v>6</v>
      </c>
      <c r="D29" s="94">
        <v>180409</v>
      </c>
      <c r="E29" s="94">
        <v>3210</v>
      </c>
      <c r="F29" s="95">
        <f t="shared" si="0"/>
        <v>130000</v>
      </c>
      <c r="G29" s="97">
        <v>130000</v>
      </c>
      <c r="H29" s="94"/>
      <c r="I29" s="94"/>
      <c r="J29" s="94"/>
      <c r="K29" s="209"/>
      <c r="L29" s="1"/>
    </row>
    <row r="30" spans="1:12" ht="33" customHeight="1">
      <c r="A30" s="22">
        <f t="shared" si="1"/>
        <v>9</v>
      </c>
      <c r="B30" s="98" t="s">
        <v>98</v>
      </c>
      <c r="C30" s="93" t="s">
        <v>6</v>
      </c>
      <c r="D30" s="94">
        <v>180409</v>
      </c>
      <c r="E30" s="94">
        <v>3210</v>
      </c>
      <c r="F30" s="95">
        <f t="shared" si="0"/>
        <v>190000</v>
      </c>
      <c r="G30" s="97">
        <v>190000</v>
      </c>
      <c r="H30" s="94"/>
      <c r="I30" s="94"/>
      <c r="J30" s="94"/>
      <c r="K30" s="209"/>
      <c r="L30" s="1"/>
    </row>
    <row r="31" spans="1:12" ht="33.75" customHeight="1">
      <c r="A31" s="22">
        <f t="shared" si="1"/>
        <v>10</v>
      </c>
      <c r="B31" s="98" t="s">
        <v>99</v>
      </c>
      <c r="C31" s="93" t="s">
        <v>6</v>
      </c>
      <c r="D31" s="94">
        <v>180409</v>
      </c>
      <c r="E31" s="94">
        <v>3210</v>
      </c>
      <c r="F31" s="95">
        <f t="shared" si="0"/>
        <v>600000</v>
      </c>
      <c r="G31" s="97">
        <v>600000</v>
      </c>
      <c r="H31" s="94"/>
      <c r="I31" s="94"/>
      <c r="J31" s="94"/>
      <c r="K31" s="209" t="s">
        <v>90</v>
      </c>
      <c r="L31" s="1"/>
    </row>
    <row r="32" spans="1:12" ht="29.25" customHeight="1">
      <c r="A32" s="22">
        <f t="shared" si="1"/>
        <v>11</v>
      </c>
      <c r="B32" s="98" t="s">
        <v>100</v>
      </c>
      <c r="C32" s="93" t="s">
        <v>6</v>
      </c>
      <c r="D32" s="94">
        <v>180409</v>
      </c>
      <c r="E32" s="94">
        <v>3210</v>
      </c>
      <c r="F32" s="95">
        <f t="shared" si="0"/>
        <v>55000</v>
      </c>
      <c r="G32" s="97">
        <v>55000</v>
      </c>
      <c r="H32" s="94"/>
      <c r="I32" s="94"/>
      <c r="J32" s="94"/>
      <c r="K32" s="209"/>
      <c r="L32" s="1"/>
    </row>
    <row r="33" spans="1:12" ht="16.5" customHeight="1">
      <c r="A33" s="22"/>
      <c r="B33" s="99" t="s">
        <v>89</v>
      </c>
      <c r="C33" s="93"/>
      <c r="D33" s="94"/>
      <c r="E33" s="94">
        <v>3210</v>
      </c>
      <c r="F33" s="95">
        <f>SUM(F22:F32)</f>
        <v>4644000</v>
      </c>
      <c r="G33" s="100">
        <f>SUM(G22:G32)</f>
        <v>3780000</v>
      </c>
      <c r="H33" s="95">
        <f>SUM(H22:H32)</f>
        <v>13000</v>
      </c>
      <c r="I33" s="95">
        <f>SUM(I22:I32)</f>
        <v>838000</v>
      </c>
      <c r="J33" s="95">
        <f>SUM(J22:J32)</f>
        <v>13000</v>
      </c>
      <c r="K33" s="209"/>
      <c r="L33" s="1"/>
    </row>
    <row r="34" spans="1:12" ht="30.75" customHeight="1">
      <c r="A34" s="22">
        <v>1</v>
      </c>
      <c r="B34" s="136" t="s">
        <v>186</v>
      </c>
      <c r="C34" s="113" t="s">
        <v>6</v>
      </c>
      <c r="D34" s="97">
        <v>180409</v>
      </c>
      <c r="E34" s="97">
        <v>3210</v>
      </c>
      <c r="F34" s="100">
        <f>G34+H34+I34+J34</f>
        <v>1200000</v>
      </c>
      <c r="G34" s="97">
        <v>1200000</v>
      </c>
      <c r="H34" s="95"/>
      <c r="I34" s="95"/>
      <c r="J34" s="95"/>
      <c r="K34" s="209" t="s">
        <v>101</v>
      </c>
      <c r="L34" s="1"/>
    </row>
    <row r="35" spans="1:12" ht="31.5" customHeight="1">
      <c r="A35" s="22">
        <f>1+A34</f>
        <v>2</v>
      </c>
      <c r="B35" s="174" t="s">
        <v>94</v>
      </c>
      <c r="C35" s="113" t="s">
        <v>6</v>
      </c>
      <c r="D35" s="97">
        <v>180409</v>
      </c>
      <c r="E35" s="97">
        <v>3210</v>
      </c>
      <c r="F35" s="100">
        <f t="shared" si="0"/>
        <v>1650000</v>
      </c>
      <c r="G35" s="97">
        <v>825000</v>
      </c>
      <c r="H35" s="94"/>
      <c r="I35" s="94">
        <v>825000</v>
      </c>
      <c r="J35" s="94"/>
      <c r="K35" s="209"/>
      <c r="L35" s="1"/>
    </row>
    <row r="36" spans="1:12" ht="32.25" customHeight="1">
      <c r="A36" s="22">
        <f t="shared" si="1"/>
        <v>3</v>
      </c>
      <c r="B36" s="98" t="s">
        <v>102</v>
      </c>
      <c r="C36" s="93" t="s">
        <v>6</v>
      </c>
      <c r="D36" s="94">
        <v>180409</v>
      </c>
      <c r="E36" s="94">
        <v>3210</v>
      </c>
      <c r="F36" s="95">
        <f t="shared" si="0"/>
        <v>375000</v>
      </c>
      <c r="G36" s="97">
        <v>125000</v>
      </c>
      <c r="H36" s="94">
        <v>125000</v>
      </c>
      <c r="I36" s="94">
        <v>125000</v>
      </c>
      <c r="J36" s="94"/>
      <c r="K36" s="209"/>
      <c r="L36" s="1"/>
    </row>
    <row r="37" spans="1:12" ht="30" customHeight="1">
      <c r="A37" s="22">
        <f t="shared" si="1"/>
        <v>4</v>
      </c>
      <c r="B37" s="92" t="s">
        <v>103</v>
      </c>
      <c r="C37" s="93" t="s">
        <v>6</v>
      </c>
      <c r="D37" s="94">
        <v>180409</v>
      </c>
      <c r="E37" s="94">
        <v>3210</v>
      </c>
      <c r="F37" s="95">
        <f t="shared" si="0"/>
        <v>45000</v>
      </c>
      <c r="G37" s="97">
        <v>45000</v>
      </c>
      <c r="H37" s="94"/>
      <c r="I37" s="94"/>
      <c r="J37" s="94"/>
      <c r="K37" s="209"/>
      <c r="L37" s="1"/>
    </row>
    <row r="38" spans="1:12" ht="30" customHeight="1">
      <c r="A38" s="22">
        <f t="shared" si="1"/>
        <v>5</v>
      </c>
      <c r="B38" s="92" t="s">
        <v>104</v>
      </c>
      <c r="C38" s="93" t="s">
        <v>6</v>
      </c>
      <c r="D38" s="94">
        <v>180409</v>
      </c>
      <c r="E38" s="94">
        <v>3210</v>
      </c>
      <c r="F38" s="95">
        <f t="shared" si="0"/>
        <v>670500</v>
      </c>
      <c r="G38" s="97"/>
      <c r="H38" s="94">
        <v>670500</v>
      </c>
      <c r="I38" s="94"/>
      <c r="J38" s="94"/>
      <c r="K38" s="209"/>
      <c r="L38" s="1"/>
    </row>
    <row r="39" spans="1:12" ht="32.25" customHeight="1">
      <c r="A39" s="22">
        <f t="shared" si="1"/>
        <v>6</v>
      </c>
      <c r="B39" s="92" t="s">
        <v>105</v>
      </c>
      <c r="C39" s="93" t="s">
        <v>6</v>
      </c>
      <c r="D39" s="94">
        <v>180409</v>
      </c>
      <c r="E39" s="94">
        <v>3210</v>
      </c>
      <c r="F39" s="95">
        <f t="shared" si="0"/>
        <v>815400</v>
      </c>
      <c r="G39" s="97">
        <v>407700</v>
      </c>
      <c r="H39" s="94"/>
      <c r="I39" s="94">
        <v>407700</v>
      </c>
      <c r="J39" s="94"/>
      <c r="K39" s="209"/>
      <c r="L39" s="1"/>
    </row>
    <row r="40" spans="1:12" ht="30.75" customHeight="1">
      <c r="A40" s="22">
        <f t="shared" si="1"/>
        <v>7</v>
      </c>
      <c r="B40" s="92" t="s">
        <v>106</v>
      </c>
      <c r="C40" s="93" t="s">
        <v>6</v>
      </c>
      <c r="D40" s="94">
        <v>180409</v>
      </c>
      <c r="E40" s="94">
        <v>3210</v>
      </c>
      <c r="F40" s="95">
        <f t="shared" si="0"/>
        <v>732000</v>
      </c>
      <c r="G40" s="97">
        <v>366000</v>
      </c>
      <c r="H40" s="94"/>
      <c r="I40" s="94"/>
      <c r="J40" s="94">
        <v>366000</v>
      </c>
      <c r="K40" s="209"/>
      <c r="L40" s="1"/>
    </row>
    <row r="41" spans="1:12" ht="30" customHeight="1">
      <c r="A41" s="22">
        <f t="shared" si="1"/>
        <v>8</v>
      </c>
      <c r="B41" s="92" t="s">
        <v>107</v>
      </c>
      <c r="C41" s="93" t="s">
        <v>6</v>
      </c>
      <c r="D41" s="94">
        <v>180409</v>
      </c>
      <c r="E41" s="94">
        <v>3210</v>
      </c>
      <c r="F41" s="95">
        <f t="shared" si="0"/>
        <v>12000</v>
      </c>
      <c r="G41" s="97">
        <v>12000</v>
      </c>
      <c r="H41" s="94"/>
      <c r="I41" s="94"/>
      <c r="J41" s="94"/>
      <c r="K41" s="209"/>
      <c r="L41" s="1"/>
    </row>
    <row r="42" spans="1:12" ht="33" customHeight="1">
      <c r="A42" s="22">
        <f t="shared" si="1"/>
        <v>9</v>
      </c>
      <c r="B42" s="92" t="s">
        <v>108</v>
      </c>
      <c r="C42" s="93" t="s">
        <v>6</v>
      </c>
      <c r="D42" s="94">
        <v>180409</v>
      </c>
      <c r="E42" s="94">
        <v>3210</v>
      </c>
      <c r="F42" s="95">
        <f t="shared" si="0"/>
        <v>4000</v>
      </c>
      <c r="G42" s="97">
        <v>4000</v>
      </c>
      <c r="H42" s="94"/>
      <c r="I42" s="94"/>
      <c r="J42" s="94"/>
      <c r="K42" s="209"/>
      <c r="L42" s="1"/>
    </row>
    <row r="43" spans="1:12" ht="32.25" customHeight="1">
      <c r="A43" s="22">
        <f t="shared" si="1"/>
        <v>10</v>
      </c>
      <c r="B43" s="92" t="s">
        <v>109</v>
      </c>
      <c r="C43" s="93" t="s">
        <v>6</v>
      </c>
      <c r="D43" s="94">
        <v>180409</v>
      </c>
      <c r="E43" s="94">
        <v>3210</v>
      </c>
      <c r="F43" s="95">
        <f t="shared" si="0"/>
        <v>22000</v>
      </c>
      <c r="G43" s="97">
        <v>22000</v>
      </c>
      <c r="H43" s="94"/>
      <c r="I43" s="94"/>
      <c r="J43" s="94"/>
      <c r="K43" s="209"/>
      <c r="L43" s="1"/>
    </row>
    <row r="44" spans="1:12" ht="32.25" customHeight="1">
      <c r="A44" s="22">
        <f t="shared" si="1"/>
        <v>11</v>
      </c>
      <c r="B44" s="92" t="s">
        <v>110</v>
      </c>
      <c r="C44" s="93" t="s">
        <v>6</v>
      </c>
      <c r="D44" s="94">
        <v>180409</v>
      </c>
      <c r="E44" s="94">
        <v>3210</v>
      </c>
      <c r="F44" s="95">
        <f t="shared" si="0"/>
        <v>4000</v>
      </c>
      <c r="G44" s="97">
        <v>4000</v>
      </c>
      <c r="H44" s="94"/>
      <c r="I44" s="94"/>
      <c r="J44" s="94"/>
      <c r="K44" s="209"/>
      <c r="L44" s="1"/>
    </row>
    <row r="45" spans="1:12" ht="30" customHeight="1">
      <c r="A45" s="22">
        <f t="shared" si="1"/>
        <v>12</v>
      </c>
      <c r="B45" s="92" t="s">
        <v>111</v>
      </c>
      <c r="C45" s="93" t="s">
        <v>6</v>
      </c>
      <c r="D45" s="94">
        <v>180409</v>
      </c>
      <c r="E45" s="94">
        <v>3210</v>
      </c>
      <c r="F45" s="95">
        <f t="shared" si="0"/>
        <v>4000</v>
      </c>
      <c r="G45" s="97">
        <v>4000</v>
      </c>
      <c r="H45" s="94"/>
      <c r="I45" s="94"/>
      <c r="J45" s="94"/>
      <c r="K45" s="209"/>
      <c r="L45" s="1"/>
    </row>
    <row r="46" spans="1:12" ht="32.25" customHeight="1">
      <c r="A46" s="22">
        <f t="shared" si="1"/>
        <v>13</v>
      </c>
      <c r="B46" s="92" t="s">
        <v>112</v>
      </c>
      <c r="C46" s="93" t="s">
        <v>6</v>
      </c>
      <c r="D46" s="94">
        <v>180409</v>
      </c>
      <c r="E46" s="94">
        <v>3210</v>
      </c>
      <c r="F46" s="95">
        <f t="shared" si="0"/>
        <v>12000</v>
      </c>
      <c r="G46" s="97"/>
      <c r="H46" s="94">
        <v>4000</v>
      </c>
      <c r="I46" s="94">
        <v>4000</v>
      </c>
      <c r="J46" s="94">
        <v>4000</v>
      </c>
      <c r="K46" s="209"/>
      <c r="L46" s="1"/>
    </row>
    <row r="47" spans="1:12" ht="32.25" customHeight="1">
      <c r="A47" s="22">
        <f t="shared" si="1"/>
        <v>14</v>
      </c>
      <c r="B47" s="92" t="s">
        <v>113</v>
      </c>
      <c r="C47" s="93" t="s">
        <v>6</v>
      </c>
      <c r="D47" s="94">
        <v>180409</v>
      </c>
      <c r="E47" s="94">
        <v>3210</v>
      </c>
      <c r="F47" s="95">
        <f t="shared" si="0"/>
        <v>4000</v>
      </c>
      <c r="G47" s="97">
        <v>4000</v>
      </c>
      <c r="H47" s="94"/>
      <c r="I47" s="94"/>
      <c r="J47" s="94"/>
      <c r="K47" s="209"/>
      <c r="L47" s="1"/>
    </row>
    <row r="48" spans="1:12" ht="33" customHeight="1">
      <c r="A48" s="22">
        <f t="shared" si="1"/>
        <v>15</v>
      </c>
      <c r="B48" s="92" t="s">
        <v>114</v>
      </c>
      <c r="C48" s="93" t="s">
        <v>6</v>
      </c>
      <c r="D48" s="94">
        <v>180409</v>
      </c>
      <c r="E48" s="94">
        <v>3210</v>
      </c>
      <c r="F48" s="95">
        <f t="shared" si="0"/>
        <v>30000</v>
      </c>
      <c r="G48" s="97">
        <v>15000</v>
      </c>
      <c r="H48" s="94"/>
      <c r="I48" s="94">
        <v>15000</v>
      </c>
      <c r="J48" s="94"/>
      <c r="K48" s="209"/>
      <c r="L48" s="1"/>
    </row>
    <row r="49" spans="1:12" ht="29.25" customHeight="1">
      <c r="A49" s="22">
        <f t="shared" si="1"/>
        <v>16</v>
      </c>
      <c r="B49" s="92" t="s">
        <v>115</v>
      </c>
      <c r="C49" s="93" t="s">
        <v>6</v>
      </c>
      <c r="D49" s="94">
        <v>180409</v>
      </c>
      <c r="E49" s="94">
        <v>3210</v>
      </c>
      <c r="F49" s="95">
        <f t="shared" si="0"/>
        <v>12000</v>
      </c>
      <c r="G49" s="97"/>
      <c r="H49" s="94">
        <v>6000</v>
      </c>
      <c r="I49" s="94"/>
      <c r="J49" s="94">
        <v>6000</v>
      </c>
      <c r="K49" s="209"/>
      <c r="L49" s="1"/>
    </row>
    <row r="50" spans="1:12" ht="31.5" customHeight="1">
      <c r="A50" s="22">
        <f t="shared" si="1"/>
        <v>17</v>
      </c>
      <c r="B50" s="92" t="s">
        <v>116</v>
      </c>
      <c r="C50" s="93" t="s">
        <v>6</v>
      </c>
      <c r="D50" s="94">
        <v>180409</v>
      </c>
      <c r="E50" s="94">
        <v>3210</v>
      </c>
      <c r="F50" s="95">
        <f t="shared" si="0"/>
        <v>45000</v>
      </c>
      <c r="G50" s="97">
        <v>11250</v>
      </c>
      <c r="H50" s="94">
        <v>11250</v>
      </c>
      <c r="I50" s="94">
        <v>11250</v>
      </c>
      <c r="J50" s="94">
        <v>11250</v>
      </c>
      <c r="K50" s="209"/>
      <c r="L50" s="1"/>
    </row>
    <row r="51" spans="1:12" ht="21.75" customHeight="1">
      <c r="A51" s="22">
        <f t="shared" si="1"/>
        <v>18</v>
      </c>
      <c r="B51" s="92" t="s">
        <v>117</v>
      </c>
      <c r="C51" s="93" t="s">
        <v>6</v>
      </c>
      <c r="D51" s="94">
        <v>180409</v>
      </c>
      <c r="E51" s="94">
        <v>3210</v>
      </c>
      <c r="F51" s="95">
        <f t="shared" si="0"/>
        <v>11100</v>
      </c>
      <c r="G51" s="97">
        <v>5550</v>
      </c>
      <c r="H51" s="94"/>
      <c r="I51" s="94"/>
      <c r="J51" s="94">
        <v>5550</v>
      </c>
      <c r="K51" s="209"/>
      <c r="L51" s="1"/>
    </row>
    <row r="52" spans="1:12" ht="22.5" customHeight="1">
      <c r="A52" s="22">
        <f t="shared" si="1"/>
        <v>19</v>
      </c>
      <c r="B52" s="92" t="s">
        <v>118</v>
      </c>
      <c r="C52" s="93" t="s">
        <v>6</v>
      </c>
      <c r="D52" s="94">
        <v>180409</v>
      </c>
      <c r="E52" s="94">
        <v>3210</v>
      </c>
      <c r="F52" s="95">
        <f t="shared" si="0"/>
        <v>7800</v>
      </c>
      <c r="G52" s="97">
        <v>3900</v>
      </c>
      <c r="H52" s="94"/>
      <c r="I52" s="94"/>
      <c r="J52" s="94">
        <v>3900</v>
      </c>
      <c r="K52" s="209"/>
      <c r="L52" s="1"/>
    </row>
    <row r="53" spans="1:12" ht="25.5" customHeight="1">
      <c r="A53" s="22">
        <f t="shared" si="1"/>
        <v>20</v>
      </c>
      <c r="B53" s="92" t="s">
        <v>119</v>
      </c>
      <c r="C53" s="93" t="s">
        <v>6</v>
      </c>
      <c r="D53" s="94">
        <v>180409</v>
      </c>
      <c r="E53" s="94">
        <v>3210</v>
      </c>
      <c r="F53" s="95">
        <f t="shared" si="0"/>
        <v>8700</v>
      </c>
      <c r="G53" s="97">
        <v>4350</v>
      </c>
      <c r="H53" s="94"/>
      <c r="I53" s="94"/>
      <c r="J53" s="94">
        <v>4350</v>
      </c>
      <c r="K53" s="209"/>
      <c r="L53" s="1"/>
    </row>
    <row r="54" spans="1:12" ht="18.75" customHeight="1">
      <c r="A54" s="22"/>
      <c r="B54" s="99" t="s">
        <v>89</v>
      </c>
      <c r="C54" s="93"/>
      <c r="D54" s="94"/>
      <c r="E54" s="94">
        <v>3210</v>
      </c>
      <c r="F54" s="95">
        <f>SUM(F35:F53)</f>
        <v>4464500</v>
      </c>
      <c r="G54" s="100">
        <f>SUM(G35:G53)</f>
        <v>1858750</v>
      </c>
      <c r="H54" s="95">
        <f>SUM(H35:H53)</f>
        <v>816750</v>
      </c>
      <c r="I54" s="95">
        <f>SUM(I35:I53)</f>
        <v>1387950</v>
      </c>
      <c r="J54" s="95">
        <f>SUM(J35:J53)</f>
        <v>401050</v>
      </c>
      <c r="K54" s="209"/>
      <c r="L54" s="1"/>
    </row>
    <row r="55" spans="1:12" ht="30.75" customHeight="1">
      <c r="A55" s="22">
        <f t="shared" si="1"/>
        <v>1</v>
      </c>
      <c r="B55" s="174" t="s">
        <v>120</v>
      </c>
      <c r="C55" s="113" t="s">
        <v>6</v>
      </c>
      <c r="D55" s="97">
        <v>180409</v>
      </c>
      <c r="E55" s="97">
        <v>3210</v>
      </c>
      <c r="F55" s="100">
        <f t="shared" si="0"/>
        <v>825000</v>
      </c>
      <c r="G55" s="97">
        <v>825000</v>
      </c>
      <c r="H55" s="94"/>
      <c r="I55" s="94"/>
      <c r="J55" s="94"/>
      <c r="K55" s="209" t="s">
        <v>121</v>
      </c>
      <c r="L55" s="1"/>
    </row>
    <row r="56" spans="1:12" ht="30.75" customHeight="1">
      <c r="A56" s="22">
        <f t="shared" si="1"/>
        <v>2</v>
      </c>
      <c r="B56" s="101" t="s">
        <v>122</v>
      </c>
      <c r="C56" s="93" t="s">
        <v>6</v>
      </c>
      <c r="D56" s="94">
        <v>180409</v>
      </c>
      <c r="E56" s="94">
        <v>3210</v>
      </c>
      <c r="F56" s="95">
        <f t="shared" si="0"/>
        <v>420000</v>
      </c>
      <c r="G56" s="102"/>
      <c r="H56" s="103">
        <v>420000</v>
      </c>
      <c r="I56" s="94"/>
      <c r="J56" s="94"/>
      <c r="K56" s="209"/>
      <c r="L56" s="1"/>
    </row>
    <row r="57" spans="1:12" ht="29.25" customHeight="1">
      <c r="A57" s="22">
        <f t="shared" si="1"/>
        <v>3</v>
      </c>
      <c r="B57" s="136" t="s">
        <v>186</v>
      </c>
      <c r="C57" s="113" t="s">
        <v>6</v>
      </c>
      <c r="D57" s="97">
        <v>180409</v>
      </c>
      <c r="E57" s="97">
        <v>3210</v>
      </c>
      <c r="F57" s="100">
        <f t="shared" si="0"/>
        <v>1200000</v>
      </c>
      <c r="G57" s="102">
        <v>1200000</v>
      </c>
      <c r="H57" s="94"/>
      <c r="I57" s="94"/>
      <c r="J57" s="94"/>
      <c r="K57" s="209"/>
      <c r="L57" s="1"/>
    </row>
    <row r="58" spans="1:12" ht="29.25" customHeight="1">
      <c r="A58" s="22">
        <f t="shared" si="1"/>
        <v>4</v>
      </c>
      <c r="B58" s="101" t="s">
        <v>123</v>
      </c>
      <c r="C58" s="93" t="s">
        <v>6</v>
      </c>
      <c r="D58" s="94">
        <v>180409</v>
      </c>
      <c r="E58" s="94">
        <v>3210</v>
      </c>
      <c r="F58" s="95">
        <f t="shared" si="0"/>
        <v>114000</v>
      </c>
      <c r="G58" s="102">
        <v>114000</v>
      </c>
      <c r="H58" s="94"/>
      <c r="I58" s="94"/>
      <c r="J58" s="94"/>
      <c r="K58" s="209"/>
      <c r="L58" s="1"/>
    </row>
    <row r="59" spans="1:12" ht="28.5" customHeight="1">
      <c r="A59" s="22">
        <f t="shared" si="1"/>
        <v>5</v>
      </c>
      <c r="B59" s="101" t="s">
        <v>124</v>
      </c>
      <c r="C59" s="93" t="s">
        <v>6</v>
      </c>
      <c r="D59" s="94">
        <v>180409</v>
      </c>
      <c r="E59" s="94">
        <v>3210</v>
      </c>
      <c r="F59" s="95">
        <f t="shared" si="0"/>
        <v>24000</v>
      </c>
      <c r="G59" s="102">
        <v>12000</v>
      </c>
      <c r="H59" s="94">
        <v>12000</v>
      </c>
      <c r="I59" s="94"/>
      <c r="J59" s="94"/>
      <c r="K59" s="209"/>
      <c r="L59" s="1"/>
    </row>
    <row r="60" spans="1:12" ht="32.25" customHeight="1">
      <c r="A60" s="22">
        <f t="shared" si="1"/>
        <v>6</v>
      </c>
      <c r="B60" s="101" t="s">
        <v>125</v>
      </c>
      <c r="C60" s="93" t="s">
        <v>6</v>
      </c>
      <c r="D60" s="94">
        <v>180409</v>
      </c>
      <c r="E60" s="94">
        <v>3210</v>
      </c>
      <c r="F60" s="95">
        <f t="shared" si="0"/>
        <v>19000</v>
      </c>
      <c r="G60" s="102">
        <v>19000</v>
      </c>
      <c r="H60" s="94"/>
      <c r="I60" s="94"/>
      <c r="J60" s="94"/>
      <c r="K60" s="209"/>
      <c r="L60" s="1"/>
    </row>
    <row r="61" spans="1:12" ht="30" customHeight="1">
      <c r="A61" s="22">
        <f t="shared" si="1"/>
        <v>7</v>
      </c>
      <c r="B61" s="101" t="s">
        <v>126</v>
      </c>
      <c r="C61" s="93" t="s">
        <v>6</v>
      </c>
      <c r="D61" s="94">
        <v>180409</v>
      </c>
      <c r="E61" s="94">
        <v>3210</v>
      </c>
      <c r="F61" s="95">
        <f t="shared" si="0"/>
        <v>5000</v>
      </c>
      <c r="G61" s="102">
        <v>5000</v>
      </c>
      <c r="H61" s="94"/>
      <c r="I61" s="94"/>
      <c r="J61" s="94"/>
      <c r="K61" s="209"/>
      <c r="L61" s="1"/>
    </row>
    <row r="62" spans="1:12" ht="31.5" customHeight="1">
      <c r="A62" s="22">
        <f t="shared" si="1"/>
        <v>8</v>
      </c>
      <c r="B62" s="101" t="s">
        <v>127</v>
      </c>
      <c r="C62" s="93" t="s">
        <v>6</v>
      </c>
      <c r="D62" s="94">
        <v>180409</v>
      </c>
      <c r="E62" s="94">
        <v>3210</v>
      </c>
      <c r="F62" s="95">
        <f t="shared" si="0"/>
        <v>76000</v>
      </c>
      <c r="G62" s="102">
        <v>19000</v>
      </c>
      <c r="H62" s="94">
        <v>19000</v>
      </c>
      <c r="I62" s="94">
        <v>19000</v>
      </c>
      <c r="J62" s="94">
        <v>19000</v>
      </c>
      <c r="K62" s="209"/>
      <c r="L62" s="1"/>
    </row>
    <row r="63" spans="1:12" ht="18" customHeight="1">
      <c r="A63" s="22"/>
      <c r="B63" s="99" t="s">
        <v>89</v>
      </c>
      <c r="C63" s="93"/>
      <c r="D63" s="94"/>
      <c r="E63" s="94"/>
      <c r="F63" s="95">
        <f>SUM(F55:F62)</f>
        <v>2683000</v>
      </c>
      <c r="G63" s="100">
        <f>SUM(G55:G62)</f>
        <v>2194000</v>
      </c>
      <c r="H63" s="95">
        <f>SUM(H55:H62)</f>
        <v>451000</v>
      </c>
      <c r="I63" s="95">
        <f>SUM(I55:I62)</f>
        <v>19000</v>
      </c>
      <c r="J63" s="95">
        <f>SUM(J55:J62)</f>
        <v>19000</v>
      </c>
      <c r="K63" s="209"/>
      <c r="L63" s="1"/>
    </row>
    <row r="64" spans="1:12" s="110" customFormat="1" ht="30.75" customHeight="1">
      <c r="A64" s="111">
        <v>1</v>
      </c>
      <c r="B64" s="112" t="s">
        <v>176</v>
      </c>
      <c r="C64" s="113" t="s">
        <v>6</v>
      </c>
      <c r="D64" s="97">
        <v>180409</v>
      </c>
      <c r="E64" s="97">
        <v>3210</v>
      </c>
      <c r="F64" s="100">
        <f t="shared" si="0"/>
        <v>26400000</v>
      </c>
      <c r="G64" s="114">
        <f>2400000*10</f>
        <v>24000000</v>
      </c>
      <c r="H64" s="114">
        <v>2400000</v>
      </c>
      <c r="I64" s="108"/>
      <c r="J64" s="108"/>
      <c r="K64" s="210" t="s">
        <v>128</v>
      </c>
      <c r="L64" s="109"/>
    </row>
    <row r="65" spans="1:12" s="110" customFormat="1" ht="30.75" customHeight="1">
      <c r="A65" s="67">
        <v>2</v>
      </c>
      <c r="B65" s="104" t="s">
        <v>129</v>
      </c>
      <c r="C65" s="105" t="s">
        <v>6</v>
      </c>
      <c r="D65" s="106">
        <v>180409</v>
      </c>
      <c r="E65" s="106">
        <v>3210</v>
      </c>
      <c r="F65" s="107">
        <f t="shared" si="0"/>
        <v>1600000</v>
      </c>
      <c r="G65" s="108">
        <f>800000+800000</f>
        <v>1600000</v>
      </c>
      <c r="H65" s="108"/>
      <c r="I65" s="108"/>
      <c r="J65" s="108"/>
      <c r="K65" s="210"/>
      <c r="L65" s="109"/>
    </row>
    <row r="66" spans="1:12" s="110" customFormat="1" ht="32.25" customHeight="1">
      <c r="A66" s="67">
        <v>3</v>
      </c>
      <c r="B66" s="104" t="s">
        <v>130</v>
      </c>
      <c r="C66" s="105" t="s">
        <v>6</v>
      </c>
      <c r="D66" s="106">
        <v>180409</v>
      </c>
      <c r="E66" s="106">
        <v>3210</v>
      </c>
      <c r="F66" s="107">
        <f t="shared" si="0"/>
        <v>4500000</v>
      </c>
      <c r="G66" s="108">
        <v>1500000</v>
      </c>
      <c r="H66" s="108"/>
      <c r="I66" s="108">
        <v>3000000</v>
      </c>
      <c r="J66" s="108"/>
      <c r="K66" s="210"/>
      <c r="L66" s="109"/>
    </row>
    <row r="67" spans="1:12" s="110" customFormat="1" ht="31.5" customHeight="1">
      <c r="A67" s="111">
        <v>4</v>
      </c>
      <c r="B67" s="112" t="s">
        <v>131</v>
      </c>
      <c r="C67" s="113" t="s">
        <v>6</v>
      </c>
      <c r="D67" s="97">
        <v>180409</v>
      </c>
      <c r="E67" s="97">
        <v>3210</v>
      </c>
      <c r="F67" s="100">
        <f t="shared" si="0"/>
        <v>1500000</v>
      </c>
      <c r="G67" s="114"/>
      <c r="H67" s="114"/>
      <c r="I67" s="114">
        <v>1500000</v>
      </c>
      <c r="J67" s="114"/>
      <c r="K67" s="210"/>
      <c r="L67" s="109"/>
    </row>
    <row r="68" spans="1:12" s="110" customFormat="1" ht="31.5" customHeight="1">
      <c r="A68" s="111">
        <v>5</v>
      </c>
      <c r="B68" s="112" t="s">
        <v>187</v>
      </c>
      <c r="C68" s="113" t="s">
        <v>6</v>
      </c>
      <c r="D68" s="97">
        <v>180410</v>
      </c>
      <c r="E68" s="97"/>
      <c r="F68" s="100">
        <f t="shared" si="0"/>
        <v>13000000</v>
      </c>
      <c r="G68" s="115">
        <v>13000000</v>
      </c>
      <c r="H68" s="115"/>
      <c r="I68" s="115"/>
      <c r="J68" s="115"/>
      <c r="K68" s="210"/>
      <c r="L68" s="109"/>
    </row>
    <row r="69" spans="1:12" s="110" customFormat="1" ht="31.5" customHeight="1">
      <c r="A69" s="111">
        <v>6</v>
      </c>
      <c r="B69" s="112" t="s">
        <v>181</v>
      </c>
      <c r="C69" s="113" t="s">
        <v>6</v>
      </c>
      <c r="D69" s="97"/>
      <c r="E69" s="97"/>
      <c r="F69" s="100">
        <f t="shared" si="0"/>
        <v>2400000</v>
      </c>
      <c r="G69" s="115">
        <f>1200000*2</f>
        <v>2400000</v>
      </c>
      <c r="H69" s="115"/>
      <c r="I69" s="115"/>
      <c r="J69" s="115"/>
      <c r="K69" s="210"/>
      <c r="L69" s="109"/>
    </row>
    <row r="70" spans="1:12" s="110" customFormat="1" ht="31.5" customHeight="1">
      <c r="A70" s="111">
        <v>7</v>
      </c>
      <c r="B70" s="174" t="s">
        <v>177</v>
      </c>
      <c r="C70" s="113" t="s">
        <v>6</v>
      </c>
      <c r="D70" s="97"/>
      <c r="E70" s="97"/>
      <c r="F70" s="100">
        <f t="shared" si="0"/>
        <v>3300000</v>
      </c>
      <c r="G70" s="115">
        <f>825000*4</f>
        <v>3300000</v>
      </c>
      <c r="H70" s="115"/>
      <c r="I70" s="115"/>
      <c r="J70" s="115"/>
      <c r="K70" s="210"/>
      <c r="L70" s="109"/>
    </row>
    <row r="71" spans="1:12" s="110" customFormat="1" ht="31.5" customHeight="1">
      <c r="A71" s="111">
        <v>8</v>
      </c>
      <c r="B71" s="112" t="s">
        <v>182</v>
      </c>
      <c r="C71" s="113" t="s">
        <v>6</v>
      </c>
      <c r="D71" s="97"/>
      <c r="E71" s="97"/>
      <c r="F71" s="100">
        <f t="shared" si="0"/>
        <v>3600000</v>
      </c>
      <c r="G71" s="115">
        <f>1800000*2</f>
        <v>3600000</v>
      </c>
      <c r="H71" s="115"/>
      <c r="I71" s="115"/>
      <c r="J71" s="115"/>
      <c r="K71" s="210"/>
      <c r="L71" s="109"/>
    </row>
    <row r="72" spans="1:12" s="110" customFormat="1" ht="31.5" customHeight="1">
      <c r="A72" s="111">
        <v>9</v>
      </c>
      <c r="B72" s="174" t="s">
        <v>183</v>
      </c>
      <c r="C72" s="113" t="s">
        <v>6</v>
      </c>
      <c r="D72" s="97"/>
      <c r="E72" s="97"/>
      <c r="F72" s="100">
        <f t="shared" si="0"/>
        <v>3150000</v>
      </c>
      <c r="G72" s="115">
        <v>3150000</v>
      </c>
      <c r="H72" s="115"/>
      <c r="I72" s="115"/>
      <c r="J72" s="115"/>
      <c r="K72" s="210"/>
      <c r="L72" s="109"/>
    </row>
    <row r="73" spans="1:12" s="110" customFormat="1" ht="16.5" customHeight="1">
      <c r="A73" s="111"/>
      <c r="B73" s="116" t="s">
        <v>89</v>
      </c>
      <c r="C73" s="113"/>
      <c r="D73" s="97"/>
      <c r="E73" s="97"/>
      <c r="F73" s="100">
        <f>SUM(F64:F72)</f>
        <v>59450000</v>
      </c>
      <c r="G73" s="100">
        <f>SUM(G64:G72)</f>
        <v>52550000</v>
      </c>
      <c r="H73" s="100">
        <f>SUM(H64:H72)</f>
        <v>2400000</v>
      </c>
      <c r="I73" s="100">
        <f>SUM(I64:I72)</f>
        <v>4500000</v>
      </c>
      <c r="J73" s="100">
        <f>SUM(J64:J72)</f>
        <v>0</v>
      </c>
      <c r="K73" s="210"/>
      <c r="L73" s="109"/>
    </row>
    <row r="74" spans="1:13" s="110" customFormat="1" ht="31.5" customHeight="1">
      <c r="A74" s="111">
        <v>1</v>
      </c>
      <c r="B74" s="136" t="s">
        <v>185</v>
      </c>
      <c r="C74" s="113" t="s">
        <v>6</v>
      </c>
      <c r="D74" s="97">
        <v>180409</v>
      </c>
      <c r="E74" s="97">
        <v>3210</v>
      </c>
      <c r="F74" s="100">
        <f t="shared" si="0"/>
        <v>1834667</v>
      </c>
      <c r="G74" s="97">
        <f>229333*3</f>
        <v>687999</v>
      </c>
      <c r="H74" s="132">
        <f>229333*2</f>
        <v>458666</v>
      </c>
      <c r="I74" s="132">
        <f>229333*2</f>
        <v>458666</v>
      </c>
      <c r="J74" s="132">
        <f>229336*1</f>
        <v>229336</v>
      </c>
      <c r="K74" s="211" t="s">
        <v>132</v>
      </c>
      <c r="L74" s="109"/>
      <c r="M74" s="171"/>
    </row>
    <row r="75" spans="1:12" s="110" customFormat="1" ht="30" customHeight="1">
      <c r="A75" s="67">
        <f>A74+1</f>
        <v>2</v>
      </c>
      <c r="B75" s="101" t="s">
        <v>133</v>
      </c>
      <c r="C75" s="105" t="s">
        <v>6</v>
      </c>
      <c r="D75" s="106">
        <v>180409</v>
      </c>
      <c r="E75" s="106">
        <v>3210</v>
      </c>
      <c r="F75" s="107">
        <f t="shared" si="0"/>
        <v>470000</v>
      </c>
      <c r="G75" s="106">
        <f>470000</f>
        <v>470000</v>
      </c>
      <c r="H75" s="117"/>
      <c r="I75" s="117"/>
      <c r="J75" s="117"/>
      <c r="K75" s="211"/>
      <c r="L75" s="170"/>
    </row>
    <row r="76" spans="1:12" s="110" customFormat="1" ht="30.75" customHeight="1">
      <c r="A76" s="172">
        <f aca="true" t="shared" si="2" ref="A76:A100">A75+1</f>
        <v>3</v>
      </c>
      <c r="B76" s="101" t="s">
        <v>134</v>
      </c>
      <c r="C76" s="105" t="s">
        <v>6</v>
      </c>
      <c r="D76" s="106">
        <v>180409</v>
      </c>
      <c r="E76" s="106">
        <v>3210</v>
      </c>
      <c r="F76" s="107">
        <f t="shared" si="0"/>
        <v>4200000</v>
      </c>
      <c r="G76" s="106">
        <v>1800000</v>
      </c>
      <c r="H76" s="117">
        <v>2400000</v>
      </c>
      <c r="I76" s="117"/>
      <c r="J76" s="117"/>
      <c r="K76" s="211"/>
      <c r="L76" s="109"/>
    </row>
    <row r="77" spans="1:12" s="110" customFormat="1" ht="30" customHeight="1">
      <c r="A77" s="172">
        <f t="shared" si="2"/>
        <v>4</v>
      </c>
      <c r="B77" s="101" t="s">
        <v>135</v>
      </c>
      <c r="C77" s="105" t="s">
        <v>6</v>
      </c>
      <c r="D77" s="106">
        <v>180409</v>
      </c>
      <c r="E77" s="106">
        <v>3210</v>
      </c>
      <c r="F77" s="107">
        <f t="shared" si="0"/>
        <v>3800000</v>
      </c>
      <c r="G77" s="106">
        <v>1800000</v>
      </c>
      <c r="H77" s="117"/>
      <c r="I77" s="117"/>
      <c r="J77" s="117">
        <v>2000000</v>
      </c>
      <c r="K77" s="211"/>
      <c r="L77" s="109"/>
    </row>
    <row r="78" spans="1:12" s="110" customFormat="1" ht="30.75" customHeight="1">
      <c r="A78" s="172">
        <f t="shared" si="2"/>
        <v>5</v>
      </c>
      <c r="B78" s="136" t="s">
        <v>188</v>
      </c>
      <c r="C78" s="113" t="s">
        <v>6</v>
      </c>
      <c r="D78" s="97">
        <v>180409</v>
      </c>
      <c r="E78" s="97">
        <v>3210</v>
      </c>
      <c r="F78" s="100">
        <f t="shared" si="0"/>
        <v>4500000</v>
      </c>
      <c r="G78" s="97">
        <f>4500000</f>
        <v>4500000</v>
      </c>
      <c r="H78" s="117"/>
      <c r="I78" s="117"/>
      <c r="J78" s="117"/>
      <c r="K78" s="211"/>
      <c r="L78" s="88"/>
    </row>
    <row r="79" spans="1:12" s="110" customFormat="1" ht="33.75" customHeight="1">
      <c r="A79" s="172">
        <f t="shared" si="2"/>
        <v>6</v>
      </c>
      <c r="B79" s="136" t="s">
        <v>136</v>
      </c>
      <c r="C79" s="113" t="s">
        <v>6</v>
      </c>
      <c r="D79" s="97">
        <v>180409</v>
      </c>
      <c r="E79" s="97">
        <v>3210</v>
      </c>
      <c r="F79" s="100">
        <f t="shared" si="0"/>
        <v>28000</v>
      </c>
      <c r="G79" s="97">
        <v>28000</v>
      </c>
      <c r="H79" s="117"/>
      <c r="I79" s="117"/>
      <c r="J79" s="117"/>
      <c r="K79" s="211"/>
      <c r="L79" s="109"/>
    </row>
    <row r="80" spans="1:12" s="110" customFormat="1" ht="33.75" customHeight="1">
      <c r="A80" s="172">
        <f t="shared" si="2"/>
        <v>7</v>
      </c>
      <c r="B80" s="101" t="s">
        <v>137</v>
      </c>
      <c r="C80" s="105" t="s">
        <v>6</v>
      </c>
      <c r="D80" s="106">
        <v>180409</v>
      </c>
      <c r="E80" s="106">
        <v>3210</v>
      </c>
      <c r="F80" s="107">
        <f t="shared" si="0"/>
        <v>55000</v>
      </c>
      <c r="G80" s="106">
        <v>55000</v>
      </c>
      <c r="H80" s="117"/>
      <c r="I80" s="117"/>
      <c r="J80" s="117"/>
      <c r="K80" s="211"/>
      <c r="L80" s="109"/>
    </row>
    <row r="81" spans="1:12" s="110" customFormat="1" ht="30" customHeight="1">
      <c r="A81" s="172">
        <f t="shared" si="2"/>
        <v>8</v>
      </c>
      <c r="B81" s="101" t="s">
        <v>138</v>
      </c>
      <c r="C81" s="105" t="s">
        <v>6</v>
      </c>
      <c r="D81" s="106">
        <v>180409</v>
      </c>
      <c r="E81" s="106">
        <v>3210</v>
      </c>
      <c r="F81" s="107">
        <f t="shared" si="0"/>
        <v>50000</v>
      </c>
      <c r="G81" s="106">
        <v>50000</v>
      </c>
      <c r="H81" s="117"/>
      <c r="I81" s="117"/>
      <c r="J81" s="117"/>
      <c r="K81" s="211" t="s">
        <v>132</v>
      </c>
      <c r="L81" s="109"/>
    </row>
    <row r="82" spans="1:12" s="110" customFormat="1" ht="30" customHeight="1">
      <c r="A82" s="172">
        <f t="shared" si="2"/>
        <v>9</v>
      </c>
      <c r="B82" s="101" t="s">
        <v>139</v>
      </c>
      <c r="C82" s="105" t="s">
        <v>6</v>
      </c>
      <c r="D82" s="106">
        <v>180409</v>
      </c>
      <c r="E82" s="106">
        <v>3210</v>
      </c>
      <c r="F82" s="107">
        <f t="shared" si="0"/>
        <v>640000</v>
      </c>
      <c r="G82" s="106">
        <v>240000</v>
      </c>
      <c r="H82" s="117">
        <v>300000</v>
      </c>
      <c r="I82" s="117">
        <v>100000</v>
      </c>
      <c r="J82" s="117"/>
      <c r="K82" s="211"/>
      <c r="L82" s="109"/>
    </row>
    <row r="83" spans="1:12" s="110" customFormat="1" ht="32.25" customHeight="1">
      <c r="A83" s="172">
        <f t="shared" si="2"/>
        <v>10</v>
      </c>
      <c r="B83" s="118" t="s">
        <v>140</v>
      </c>
      <c r="C83" s="119" t="s">
        <v>6</v>
      </c>
      <c r="D83" s="120">
        <v>180409</v>
      </c>
      <c r="E83" s="120">
        <v>3210</v>
      </c>
      <c r="F83" s="121">
        <f t="shared" si="0"/>
        <v>500000</v>
      </c>
      <c r="G83" s="122">
        <v>500000</v>
      </c>
      <c r="H83" s="122"/>
      <c r="I83" s="122"/>
      <c r="J83" s="122"/>
      <c r="K83" s="211"/>
      <c r="L83" s="109"/>
    </row>
    <row r="84" spans="1:12" s="110" customFormat="1" ht="30.75" customHeight="1">
      <c r="A84" s="172">
        <f t="shared" si="2"/>
        <v>11</v>
      </c>
      <c r="B84" s="123" t="s">
        <v>141</v>
      </c>
      <c r="C84" s="119" t="s">
        <v>6</v>
      </c>
      <c r="D84" s="120">
        <v>180409</v>
      </c>
      <c r="E84" s="120">
        <v>3210</v>
      </c>
      <c r="F84" s="121">
        <f aca="true" t="shared" si="3" ref="F84:F100">G84+H84+I84+J84</f>
        <v>3300000</v>
      </c>
      <c r="G84" s="124">
        <f>1650000+250000+575000</f>
        <v>2475000</v>
      </c>
      <c r="H84" s="124"/>
      <c r="I84" s="124">
        <v>825000</v>
      </c>
      <c r="J84" s="124"/>
      <c r="K84" s="211"/>
      <c r="L84" s="88"/>
    </row>
    <row r="85" spans="1:12" s="110" customFormat="1" ht="30" customHeight="1">
      <c r="A85" s="172">
        <f t="shared" si="2"/>
        <v>12</v>
      </c>
      <c r="B85" s="123" t="s">
        <v>142</v>
      </c>
      <c r="C85" s="119" t="s">
        <v>6</v>
      </c>
      <c r="D85" s="120">
        <v>180409</v>
      </c>
      <c r="E85" s="120">
        <v>3210</v>
      </c>
      <c r="F85" s="121">
        <f t="shared" si="3"/>
        <v>1300000</v>
      </c>
      <c r="G85" s="106"/>
      <c r="H85" s="124">
        <v>1300000</v>
      </c>
      <c r="I85" s="67"/>
      <c r="J85" s="67"/>
      <c r="K85" s="211"/>
      <c r="L85" s="109"/>
    </row>
    <row r="86" spans="1:12" s="110" customFormat="1" ht="30" customHeight="1">
      <c r="A86" s="172">
        <f t="shared" si="2"/>
        <v>13</v>
      </c>
      <c r="B86" s="123" t="s">
        <v>143</v>
      </c>
      <c r="C86" s="119" t="s">
        <v>6</v>
      </c>
      <c r="D86" s="120">
        <v>180409</v>
      </c>
      <c r="E86" s="120">
        <v>3210</v>
      </c>
      <c r="F86" s="121">
        <f t="shared" si="3"/>
        <v>2550000</v>
      </c>
      <c r="G86" s="106"/>
      <c r="H86" s="124">
        <v>850000</v>
      </c>
      <c r="I86" s="67"/>
      <c r="J86" s="124">
        <v>1700000</v>
      </c>
      <c r="K86" s="211"/>
      <c r="L86" s="109"/>
    </row>
    <row r="87" spans="1:12" s="110" customFormat="1" ht="30.75" customHeight="1">
      <c r="A87" s="172">
        <f t="shared" si="2"/>
        <v>14</v>
      </c>
      <c r="B87" s="123" t="s">
        <v>144</v>
      </c>
      <c r="C87" s="119" t="s">
        <v>6</v>
      </c>
      <c r="D87" s="120">
        <v>180409</v>
      </c>
      <c r="E87" s="120">
        <v>3210</v>
      </c>
      <c r="F87" s="121">
        <f t="shared" si="3"/>
        <v>900000</v>
      </c>
      <c r="G87" s="106"/>
      <c r="H87" s="67">
        <v>900000</v>
      </c>
      <c r="I87" s="67"/>
      <c r="J87" s="67"/>
      <c r="K87" s="211"/>
      <c r="L87" s="109"/>
    </row>
    <row r="88" spans="1:12" s="110" customFormat="1" ht="31.5" customHeight="1">
      <c r="A88" s="172">
        <f t="shared" si="2"/>
        <v>15</v>
      </c>
      <c r="B88" s="123" t="s">
        <v>145</v>
      </c>
      <c r="C88" s="119" t="s">
        <v>6</v>
      </c>
      <c r="D88" s="120">
        <v>180409</v>
      </c>
      <c r="E88" s="120">
        <v>3210</v>
      </c>
      <c r="F88" s="121">
        <f t="shared" si="3"/>
        <v>2000000</v>
      </c>
      <c r="G88" s="106"/>
      <c r="H88" s="124">
        <v>2000000</v>
      </c>
      <c r="I88" s="67"/>
      <c r="J88" s="124"/>
      <c r="K88" s="211"/>
      <c r="L88" s="109"/>
    </row>
    <row r="89" spans="1:12" s="110" customFormat="1" ht="30.75" customHeight="1">
      <c r="A89" s="172">
        <f t="shared" si="2"/>
        <v>16</v>
      </c>
      <c r="B89" s="123" t="s">
        <v>146</v>
      </c>
      <c r="C89" s="119" t="s">
        <v>6</v>
      </c>
      <c r="D89" s="120">
        <v>180409</v>
      </c>
      <c r="E89" s="120">
        <v>3210</v>
      </c>
      <c r="F89" s="121">
        <f t="shared" si="3"/>
        <v>150000</v>
      </c>
      <c r="G89" s="106"/>
      <c r="H89" s="124">
        <v>100000</v>
      </c>
      <c r="I89" s="67"/>
      <c r="J89" s="67">
        <v>50000</v>
      </c>
      <c r="K89" s="211"/>
      <c r="L89" s="109"/>
    </row>
    <row r="90" spans="1:12" s="110" customFormat="1" ht="30.75" customHeight="1">
      <c r="A90" s="172">
        <f t="shared" si="2"/>
        <v>17</v>
      </c>
      <c r="B90" s="123" t="s">
        <v>147</v>
      </c>
      <c r="C90" s="119" t="s">
        <v>6</v>
      </c>
      <c r="D90" s="120">
        <v>180409</v>
      </c>
      <c r="E90" s="120">
        <v>3210</v>
      </c>
      <c r="F90" s="121">
        <f t="shared" si="3"/>
        <v>40000</v>
      </c>
      <c r="G90" s="106"/>
      <c r="H90" s="124">
        <v>40000</v>
      </c>
      <c r="I90" s="124"/>
      <c r="J90" s="67"/>
      <c r="K90" s="211"/>
      <c r="L90" s="109"/>
    </row>
    <row r="91" spans="1:12" s="110" customFormat="1" ht="31.5" customHeight="1">
      <c r="A91" s="172">
        <f t="shared" si="2"/>
        <v>18</v>
      </c>
      <c r="B91" s="123" t="s">
        <v>148</v>
      </c>
      <c r="C91" s="119" t="s">
        <v>6</v>
      </c>
      <c r="D91" s="120">
        <v>180409</v>
      </c>
      <c r="E91" s="120">
        <v>3210</v>
      </c>
      <c r="F91" s="121">
        <f t="shared" si="3"/>
        <v>600000</v>
      </c>
      <c r="G91" s="106"/>
      <c r="H91" s="67"/>
      <c r="I91" s="124">
        <v>600000</v>
      </c>
      <c r="J91" s="124"/>
      <c r="K91" s="211"/>
      <c r="L91" s="109"/>
    </row>
    <row r="92" spans="1:12" s="110" customFormat="1" ht="31.5" customHeight="1">
      <c r="A92" s="172">
        <f t="shared" si="2"/>
        <v>19</v>
      </c>
      <c r="B92" s="123" t="s">
        <v>149</v>
      </c>
      <c r="C92" s="119" t="s">
        <v>6</v>
      </c>
      <c r="D92" s="120">
        <v>180409</v>
      </c>
      <c r="E92" s="120">
        <v>3210</v>
      </c>
      <c r="F92" s="121">
        <f t="shared" si="3"/>
        <v>220000</v>
      </c>
      <c r="G92" s="106"/>
      <c r="H92" s="124"/>
      <c r="I92" s="67">
        <v>220000</v>
      </c>
      <c r="J92" s="67"/>
      <c r="K92" s="211"/>
      <c r="L92" s="109"/>
    </row>
    <row r="93" spans="1:12" s="110" customFormat="1" ht="32.25" customHeight="1">
      <c r="A93" s="172">
        <f t="shared" si="2"/>
        <v>20</v>
      </c>
      <c r="B93" s="123" t="s">
        <v>150</v>
      </c>
      <c r="C93" s="119" t="s">
        <v>6</v>
      </c>
      <c r="D93" s="120">
        <v>180409</v>
      </c>
      <c r="E93" s="120">
        <v>3210</v>
      </c>
      <c r="F93" s="121">
        <f t="shared" si="3"/>
        <v>1200000</v>
      </c>
      <c r="G93" s="106"/>
      <c r="H93" s="124"/>
      <c r="I93" s="124">
        <v>1200000</v>
      </c>
      <c r="J93" s="106"/>
      <c r="K93" s="211"/>
      <c r="L93" s="109"/>
    </row>
    <row r="94" spans="1:12" s="110" customFormat="1" ht="30.75" customHeight="1">
      <c r="A94" s="172">
        <f t="shared" si="2"/>
        <v>21</v>
      </c>
      <c r="B94" s="123" t="s">
        <v>151</v>
      </c>
      <c r="C94" s="119" t="s">
        <v>6</v>
      </c>
      <c r="D94" s="120">
        <v>180409</v>
      </c>
      <c r="E94" s="120">
        <v>3210</v>
      </c>
      <c r="F94" s="121">
        <f t="shared" si="3"/>
        <v>36000</v>
      </c>
      <c r="G94" s="106"/>
      <c r="H94" s="67"/>
      <c r="I94" s="67">
        <v>36000</v>
      </c>
      <c r="J94" s="106"/>
      <c r="K94" s="211"/>
      <c r="L94" s="109"/>
    </row>
    <row r="95" spans="1:12" s="110" customFormat="1" ht="31.5" customHeight="1">
      <c r="A95" s="172">
        <f t="shared" si="2"/>
        <v>22</v>
      </c>
      <c r="B95" s="126" t="s">
        <v>152</v>
      </c>
      <c r="C95" s="105" t="s">
        <v>6</v>
      </c>
      <c r="D95" s="117"/>
      <c r="E95" s="117"/>
      <c r="F95" s="107">
        <f t="shared" si="3"/>
        <v>1200000</v>
      </c>
      <c r="G95" s="117">
        <v>1200000</v>
      </c>
      <c r="H95" s="125"/>
      <c r="I95" s="117"/>
      <c r="J95" s="117"/>
      <c r="K95" s="211"/>
      <c r="L95" s="109"/>
    </row>
    <row r="96" spans="1:12" s="110" customFormat="1" ht="31.5" customHeight="1">
      <c r="A96" s="172">
        <f t="shared" si="2"/>
        <v>23</v>
      </c>
      <c r="B96" s="174" t="s">
        <v>178</v>
      </c>
      <c r="C96" s="113" t="s">
        <v>6</v>
      </c>
      <c r="D96" s="132"/>
      <c r="E96" s="132"/>
      <c r="F96" s="100">
        <f t="shared" si="3"/>
        <v>500000</v>
      </c>
      <c r="G96" s="132">
        <v>500000</v>
      </c>
      <c r="H96" s="125"/>
      <c r="I96" s="117"/>
      <c r="J96" s="117"/>
      <c r="K96" s="211"/>
      <c r="L96" s="109"/>
    </row>
    <row r="97" spans="1:12" s="110" customFormat="1" ht="31.5" customHeight="1">
      <c r="A97" s="172">
        <f t="shared" si="2"/>
        <v>24</v>
      </c>
      <c r="B97" s="175" t="s">
        <v>189</v>
      </c>
      <c r="C97" s="113" t="s">
        <v>6</v>
      </c>
      <c r="D97" s="132"/>
      <c r="E97" s="132"/>
      <c r="F97" s="100">
        <f t="shared" si="3"/>
        <v>2400000</v>
      </c>
      <c r="G97" s="132">
        <v>2400000</v>
      </c>
      <c r="H97" s="125"/>
      <c r="I97" s="117"/>
      <c r="J97" s="117"/>
      <c r="K97" s="211"/>
      <c r="L97" s="109"/>
    </row>
    <row r="98" spans="1:12" s="110" customFormat="1" ht="31.5" customHeight="1">
      <c r="A98" s="172">
        <f t="shared" si="2"/>
        <v>25</v>
      </c>
      <c r="B98" s="175" t="s">
        <v>179</v>
      </c>
      <c r="C98" s="113" t="s">
        <v>6</v>
      </c>
      <c r="D98" s="132"/>
      <c r="E98" s="132"/>
      <c r="F98" s="100">
        <f t="shared" si="3"/>
        <v>300000</v>
      </c>
      <c r="G98" s="132">
        <v>300000</v>
      </c>
      <c r="H98" s="125"/>
      <c r="I98" s="117"/>
      <c r="J98" s="117"/>
      <c r="K98" s="211"/>
      <c r="L98" s="109"/>
    </row>
    <row r="99" spans="1:12" s="110" customFormat="1" ht="31.5" customHeight="1">
      <c r="A99" s="172">
        <f t="shared" si="2"/>
        <v>26</v>
      </c>
      <c r="B99" s="175" t="s">
        <v>184</v>
      </c>
      <c r="C99" s="113" t="s">
        <v>6</v>
      </c>
      <c r="D99" s="132"/>
      <c r="E99" s="132"/>
      <c r="F99" s="100">
        <f t="shared" si="3"/>
        <v>300000</v>
      </c>
      <c r="G99" s="132">
        <v>300000</v>
      </c>
      <c r="H99" s="125"/>
      <c r="I99" s="117"/>
      <c r="J99" s="117"/>
      <c r="K99" s="211"/>
      <c r="L99" s="109"/>
    </row>
    <row r="100" spans="1:12" s="110" customFormat="1" ht="31.5" customHeight="1">
      <c r="A100" s="172">
        <f t="shared" si="2"/>
        <v>27</v>
      </c>
      <c r="B100" s="175" t="s">
        <v>180</v>
      </c>
      <c r="C100" s="113" t="s">
        <v>6</v>
      </c>
      <c r="D100" s="132"/>
      <c r="E100" s="132"/>
      <c r="F100" s="100">
        <f t="shared" si="3"/>
        <v>500000</v>
      </c>
      <c r="G100" s="132">
        <v>500000</v>
      </c>
      <c r="H100" s="125"/>
      <c r="I100" s="117"/>
      <c r="J100" s="117"/>
      <c r="K100" s="211"/>
      <c r="L100" s="109"/>
    </row>
    <row r="101" spans="1:12" s="110" customFormat="1" ht="16.5" customHeight="1">
      <c r="A101" s="125"/>
      <c r="B101" s="127" t="s">
        <v>89</v>
      </c>
      <c r="C101" s="128"/>
      <c r="D101" s="117"/>
      <c r="E101" s="117"/>
      <c r="F101" s="129">
        <f>SUM(F74:F100)</f>
        <v>33573667</v>
      </c>
      <c r="G101" s="129">
        <f>SUM(G74:G100)</f>
        <v>17805999</v>
      </c>
      <c r="H101" s="129">
        <f>SUM(H74:H100)</f>
        <v>8348666</v>
      </c>
      <c r="I101" s="129">
        <f>SUM(I74:I100)</f>
        <v>3439666</v>
      </c>
      <c r="J101" s="129">
        <f>SUM(J74:J100)</f>
        <v>3979336</v>
      </c>
      <c r="K101" s="211"/>
      <c r="L101" s="109"/>
    </row>
    <row r="102" spans="1:12" s="110" customFormat="1" ht="37.5" customHeight="1">
      <c r="A102" s="130">
        <v>1</v>
      </c>
      <c r="B102" s="131" t="s">
        <v>153</v>
      </c>
      <c r="C102" s="113" t="s">
        <v>6</v>
      </c>
      <c r="D102" s="97">
        <v>180409</v>
      </c>
      <c r="E102" s="132"/>
      <c r="F102" s="133">
        <f>G102+H102+I102+J102</f>
        <v>268000</v>
      </c>
      <c r="G102" s="133">
        <v>268000</v>
      </c>
      <c r="H102" s="133"/>
      <c r="I102" s="133"/>
      <c r="J102" s="133"/>
      <c r="K102" s="212" t="s">
        <v>154</v>
      </c>
      <c r="L102" s="109"/>
    </row>
    <row r="103" spans="1:12" s="110" customFormat="1" ht="16.5" customHeight="1">
      <c r="A103" s="130"/>
      <c r="B103" s="134" t="s">
        <v>89</v>
      </c>
      <c r="C103" s="135"/>
      <c r="D103" s="132"/>
      <c r="E103" s="132"/>
      <c r="F103" s="133">
        <f>F102</f>
        <v>268000</v>
      </c>
      <c r="G103" s="133">
        <f>G102</f>
        <v>268000</v>
      </c>
      <c r="H103" s="133">
        <f>H102</f>
        <v>0</v>
      </c>
      <c r="I103" s="133">
        <f>I102</f>
        <v>0</v>
      </c>
      <c r="J103" s="133">
        <f>J102</f>
        <v>0</v>
      </c>
      <c r="K103" s="212"/>
      <c r="L103" s="109"/>
    </row>
    <row r="104" spans="1:12" s="110" customFormat="1" ht="51" customHeight="1">
      <c r="A104" s="111">
        <v>1</v>
      </c>
      <c r="B104" s="112" t="s">
        <v>155</v>
      </c>
      <c r="C104" s="113" t="s">
        <v>6</v>
      </c>
      <c r="D104" s="97">
        <v>180409</v>
      </c>
      <c r="E104" s="97">
        <v>3210</v>
      </c>
      <c r="F104" s="100">
        <f aca="true" t="shared" si="4" ref="F104:F123">G104+H104+I104+J104</f>
        <v>51000</v>
      </c>
      <c r="G104" s="132">
        <v>51000</v>
      </c>
      <c r="H104" s="132"/>
      <c r="I104" s="132"/>
      <c r="J104" s="132"/>
      <c r="K104" s="212" t="s">
        <v>156</v>
      </c>
      <c r="L104" s="109"/>
    </row>
    <row r="105" spans="1:12" s="110" customFormat="1" ht="18" customHeight="1">
      <c r="A105" s="111"/>
      <c r="B105" s="116" t="s">
        <v>89</v>
      </c>
      <c r="C105" s="113"/>
      <c r="D105" s="97"/>
      <c r="E105" s="97"/>
      <c r="F105" s="100">
        <f t="shared" si="4"/>
        <v>51000</v>
      </c>
      <c r="G105" s="133">
        <f>SUM(G104)</f>
        <v>51000</v>
      </c>
      <c r="H105" s="133">
        <f>SUM(H104)</f>
        <v>0</v>
      </c>
      <c r="I105" s="133">
        <f>SUM(I104)</f>
        <v>0</v>
      </c>
      <c r="J105" s="133">
        <f>SUM(J104)</f>
        <v>0</v>
      </c>
      <c r="K105" s="212"/>
      <c r="L105" s="109"/>
    </row>
    <row r="106" spans="1:12" s="110" customFormat="1" ht="32.25" customHeight="1">
      <c r="A106" s="111">
        <v>1</v>
      </c>
      <c r="B106" s="136" t="s">
        <v>157</v>
      </c>
      <c r="C106" s="113" t="s">
        <v>6</v>
      </c>
      <c r="D106" s="97">
        <v>180409</v>
      </c>
      <c r="E106" s="97">
        <v>3210</v>
      </c>
      <c r="F106" s="100">
        <f t="shared" si="4"/>
        <v>10500000</v>
      </c>
      <c r="G106" s="102">
        <v>10500000</v>
      </c>
      <c r="H106" s="132"/>
      <c r="I106" s="132"/>
      <c r="J106" s="132"/>
      <c r="K106" s="212" t="s">
        <v>158</v>
      </c>
      <c r="L106" s="109"/>
    </row>
    <row r="107" spans="1:12" s="110" customFormat="1" ht="33" customHeight="1">
      <c r="A107" s="111">
        <v>2</v>
      </c>
      <c r="B107" s="136" t="s">
        <v>159</v>
      </c>
      <c r="C107" s="113" t="s">
        <v>6</v>
      </c>
      <c r="D107" s="97">
        <v>180409</v>
      </c>
      <c r="E107" s="97">
        <v>3210</v>
      </c>
      <c r="F107" s="100">
        <f t="shared" si="4"/>
        <v>2899000</v>
      </c>
      <c r="G107" s="102">
        <v>2899000</v>
      </c>
      <c r="H107" s="132"/>
      <c r="I107" s="132"/>
      <c r="J107" s="132"/>
      <c r="K107" s="212"/>
      <c r="L107" s="109"/>
    </row>
    <row r="108" spans="1:12" s="110" customFormat="1" ht="34.5" customHeight="1">
      <c r="A108" s="111">
        <v>3</v>
      </c>
      <c r="B108" s="136" t="s">
        <v>160</v>
      </c>
      <c r="C108" s="113" t="s">
        <v>6</v>
      </c>
      <c r="D108" s="97">
        <v>180409</v>
      </c>
      <c r="E108" s="97"/>
      <c r="F108" s="100">
        <f t="shared" si="4"/>
        <v>6470000</v>
      </c>
      <c r="G108" s="137"/>
      <c r="H108" s="132">
        <v>6470000</v>
      </c>
      <c r="I108" s="132"/>
      <c r="J108" s="132"/>
      <c r="K108" s="213" t="s">
        <v>158</v>
      </c>
      <c r="L108" s="109"/>
    </row>
    <row r="109" spans="1:12" s="110" customFormat="1" ht="32.25" customHeight="1">
      <c r="A109" s="111">
        <v>4</v>
      </c>
      <c r="B109" s="136" t="s">
        <v>161</v>
      </c>
      <c r="C109" s="113" t="s">
        <v>6</v>
      </c>
      <c r="D109" s="97">
        <v>180409</v>
      </c>
      <c r="E109" s="97"/>
      <c r="F109" s="100">
        <f t="shared" si="4"/>
        <v>2916000</v>
      </c>
      <c r="G109" s="137"/>
      <c r="H109" s="132"/>
      <c r="I109" s="132">
        <v>2916000</v>
      </c>
      <c r="J109" s="132"/>
      <c r="K109" s="214"/>
      <c r="L109" s="109"/>
    </row>
    <row r="110" spans="1:12" s="110" customFormat="1" ht="30" customHeight="1">
      <c r="A110" s="111">
        <v>5</v>
      </c>
      <c r="B110" s="136" t="s">
        <v>162</v>
      </c>
      <c r="C110" s="113" t="s">
        <v>6</v>
      </c>
      <c r="D110" s="97">
        <v>180409</v>
      </c>
      <c r="E110" s="97"/>
      <c r="F110" s="100">
        <f t="shared" si="4"/>
        <v>2916000</v>
      </c>
      <c r="G110" s="137"/>
      <c r="H110" s="132"/>
      <c r="I110" s="132"/>
      <c r="J110" s="132">
        <v>2916000</v>
      </c>
      <c r="K110" s="214"/>
      <c r="L110" s="109"/>
    </row>
    <row r="111" spans="1:12" s="110" customFormat="1" ht="31.5" customHeight="1">
      <c r="A111" s="111">
        <v>6</v>
      </c>
      <c r="B111" s="136" t="s">
        <v>163</v>
      </c>
      <c r="C111" s="113" t="s">
        <v>6</v>
      </c>
      <c r="D111" s="97">
        <v>180409</v>
      </c>
      <c r="E111" s="97"/>
      <c r="F111" s="100">
        <f t="shared" si="4"/>
        <v>2220000</v>
      </c>
      <c r="G111" s="100"/>
      <c r="H111" s="100"/>
      <c r="I111" s="100"/>
      <c r="J111" s="97">
        <v>2220000</v>
      </c>
      <c r="K111" s="214"/>
      <c r="L111" s="109"/>
    </row>
    <row r="112" spans="1:12" s="110" customFormat="1" ht="19.5" customHeight="1">
      <c r="A112" s="111"/>
      <c r="B112" s="116" t="s">
        <v>89</v>
      </c>
      <c r="C112" s="113"/>
      <c r="D112" s="97"/>
      <c r="E112" s="97"/>
      <c r="F112" s="100">
        <f>SUM(F106:F111)</f>
        <v>27921000</v>
      </c>
      <c r="G112" s="100">
        <f>SUM(G106:G111)</f>
        <v>13399000</v>
      </c>
      <c r="H112" s="100">
        <f>SUM(H106:H111)</f>
        <v>6470000</v>
      </c>
      <c r="I112" s="100">
        <f>SUM(I106:I111)</f>
        <v>2916000</v>
      </c>
      <c r="J112" s="100">
        <f>SUM(J106:J111)</f>
        <v>5136000</v>
      </c>
      <c r="K112" s="215"/>
      <c r="L112" s="109"/>
    </row>
    <row r="113" spans="1:12" s="110" customFormat="1" ht="33" customHeight="1">
      <c r="A113" s="111">
        <v>1</v>
      </c>
      <c r="B113" s="136" t="s">
        <v>164</v>
      </c>
      <c r="C113" s="113" t="s">
        <v>6</v>
      </c>
      <c r="D113" s="97">
        <v>180409</v>
      </c>
      <c r="E113" s="97">
        <v>3210</v>
      </c>
      <c r="F113" s="100">
        <f t="shared" si="4"/>
        <v>5600000</v>
      </c>
      <c r="G113" s="97">
        <v>1800000</v>
      </c>
      <c r="H113" s="97">
        <v>1800000</v>
      </c>
      <c r="I113" s="97"/>
      <c r="J113" s="132">
        <v>2000000</v>
      </c>
      <c r="K113" s="212" t="s">
        <v>165</v>
      </c>
      <c r="L113" s="109"/>
    </row>
    <row r="114" spans="1:12" s="110" customFormat="1" ht="22.5" customHeight="1">
      <c r="A114" s="111">
        <v>2</v>
      </c>
      <c r="B114" s="112" t="s">
        <v>166</v>
      </c>
      <c r="C114" s="113" t="s">
        <v>6</v>
      </c>
      <c r="D114" s="97">
        <v>180409</v>
      </c>
      <c r="E114" s="97">
        <v>3210</v>
      </c>
      <c r="F114" s="100">
        <f t="shared" si="4"/>
        <v>400000</v>
      </c>
      <c r="G114" s="132"/>
      <c r="H114" s="132"/>
      <c r="I114" s="132">
        <v>400000</v>
      </c>
      <c r="J114" s="132"/>
      <c r="K114" s="212"/>
      <c r="L114" s="109"/>
    </row>
    <row r="115" spans="1:12" s="110" customFormat="1" ht="31.5" customHeight="1">
      <c r="A115" s="111">
        <v>3</v>
      </c>
      <c r="B115" s="112" t="s">
        <v>167</v>
      </c>
      <c r="C115" s="113" t="s">
        <v>6</v>
      </c>
      <c r="D115" s="97">
        <v>180409</v>
      </c>
      <c r="E115" s="97">
        <v>3210</v>
      </c>
      <c r="F115" s="100">
        <f t="shared" si="4"/>
        <v>223000</v>
      </c>
      <c r="G115" s="132">
        <v>223000</v>
      </c>
      <c r="H115" s="132"/>
      <c r="I115" s="132"/>
      <c r="J115" s="132"/>
      <c r="K115" s="212"/>
      <c r="L115" s="109"/>
    </row>
    <row r="116" spans="1:12" s="110" customFormat="1" ht="18" customHeight="1">
      <c r="A116" s="111"/>
      <c r="B116" s="116" t="s">
        <v>89</v>
      </c>
      <c r="C116" s="113"/>
      <c r="D116" s="97"/>
      <c r="E116" s="97"/>
      <c r="F116" s="100">
        <f>SUM(F113:F115)</f>
        <v>6223000</v>
      </c>
      <c r="G116" s="100">
        <f>SUM(G113:G115)</f>
        <v>2023000</v>
      </c>
      <c r="H116" s="100">
        <f>SUM(H113:H115)</f>
        <v>1800000</v>
      </c>
      <c r="I116" s="100">
        <f>SUM(I113:I115)</f>
        <v>400000</v>
      </c>
      <c r="J116" s="100">
        <f>SUM(J113:J115)</f>
        <v>2000000</v>
      </c>
      <c r="K116" s="212"/>
      <c r="L116" s="109"/>
    </row>
    <row r="117" spans="1:12" s="110" customFormat="1" ht="31.5" customHeight="1">
      <c r="A117" s="111">
        <v>1</v>
      </c>
      <c r="B117" s="136" t="s">
        <v>168</v>
      </c>
      <c r="C117" s="113" t="s">
        <v>6</v>
      </c>
      <c r="D117" s="97">
        <v>180409</v>
      </c>
      <c r="E117" s="97">
        <v>3210</v>
      </c>
      <c r="F117" s="100">
        <f t="shared" si="4"/>
        <v>214000</v>
      </c>
      <c r="G117" s="132">
        <v>214000</v>
      </c>
      <c r="H117" s="132"/>
      <c r="I117" s="132"/>
      <c r="J117" s="132"/>
      <c r="K117" s="212" t="s">
        <v>169</v>
      </c>
      <c r="L117" s="109"/>
    </row>
    <row r="118" spans="1:12" s="110" customFormat="1" ht="31.5" customHeight="1">
      <c r="A118" s="111">
        <v>2</v>
      </c>
      <c r="B118" s="112" t="s">
        <v>170</v>
      </c>
      <c r="C118" s="113" t="s">
        <v>6</v>
      </c>
      <c r="D118" s="97">
        <v>180409</v>
      </c>
      <c r="E118" s="97">
        <v>3210</v>
      </c>
      <c r="F118" s="100">
        <f t="shared" si="4"/>
        <v>50000</v>
      </c>
      <c r="G118" s="132">
        <v>50000</v>
      </c>
      <c r="H118" s="132"/>
      <c r="I118" s="132"/>
      <c r="J118" s="132"/>
      <c r="K118" s="212"/>
      <c r="L118" s="109"/>
    </row>
    <row r="119" spans="1:12" s="110" customFormat="1" ht="31.5" customHeight="1">
      <c r="A119" s="111">
        <v>3</v>
      </c>
      <c r="B119" s="138" t="s">
        <v>171</v>
      </c>
      <c r="C119" s="113" t="s">
        <v>6</v>
      </c>
      <c r="D119" s="97">
        <v>180409</v>
      </c>
      <c r="E119" s="97"/>
      <c r="F119" s="100">
        <f t="shared" si="4"/>
        <v>180000</v>
      </c>
      <c r="G119" s="132">
        <v>180000</v>
      </c>
      <c r="H119" s="132"/>
      <c r="I119" s="132"/>
      <c r="J119" s="132"/>
      <c r="K119" s="212"/>
      <c r="L119" s="109"/>
    </row>
    <row r="120" spans="1:12" s="110" customFormat="1" ht="18" customHeight="1">
      <c r="A120" s="111"/>
      <c r="B120" s="116" t="s">
        <v>89</v>
      </c>
      <c r="C120" s="113"/>
      <c r="D120" s="97"/>
      <c r="E120" s="97">
        <v>3210</v>
      </c>
      <c r="F120" s="100">
        <f>SUM(F117:F119)</f>
        <v>444000</v>
      </c>
      <c r="G120" s="100">
        <f>SUM(G117:G119)</f>
        <v>444000</v>
      </c>
      <c r="H120" s="100">
        <f>SUM(H117:H119)</f>
        <v>0</v>
      </c>
      <c r="I120" s="100">
        <f>SUM(I117:I119)</f>
        <v>0</v>
      </c>
      <c r="J120" s="100">
        <f>SUM(J117:J119)</f>
        <v>0</v>
      </c>
      <c r="K120" s="212"/>
      <c r="L120" s="109"/>
    </row>
    <row r="121" spans="1:12" s="110" customFormat="1" ht="33" customHeight="1">
      <c r="A121" s="111">
        <v>1</v>
      </c>
      <c r="B121" s="139" t="s">
        <v>172</v>
      </c>
      <c r="C121" s="113" t="s">
        <v>6</v>
      </c>
      <c r="D121" s="97"/>
      <c r="E121" s="97"/>
      <c r="F121" s="97">
        <f t="shared" si="4"/>
        <v>980000</v>
      </c>
      <c r="G121" s="97">
        <v>980000</v>
      </c>
      <c r="H121" s="100"/>
      <c r="I121" s="100"/>
      <c r="J121" s="100"/>
      <c r="K121" s="213" t="s">
        <v>173</v>
      </c>
      <c r="L121" s="109"/>
    </row>
    <row r="122" spans="1:12" s="110" customFormat="1" ht="30" customHeight="1">
      <c r="A122" s="111">
        <v>2</v>
      </c>
      <c r="B122" s="139" t="s">
        <v>174</v>
      </c>
      <c r="C122" s="113" t="s">
        <v>6</v>
      </c>
      <c r="D122" s="97"/>
      <c r="E122" s="97"/>
      <c r="F122" s="97">
        <f t="shared" si="4"/>
        <v>1351000</v>
      </c>
      <c r="G122" s="97">
        <v>1351000</v>
      </c>
      <c r="H122" s="100"/>
      <c r="I122" s="100"/>
      <c r="J122" s="100"/>
      <c r="K122" s="214"/>
      <c r="L122" s="109"/>
    </row>
    <row r="123" spans="1:12" s="110" customFormat="1" ht="18" customHeight="1">
      <c r="A123" s="111"/>
      <c r="B123" s="116" t="s">
        <v>89</v>
      </c>
      <c r="C123" s="140"/>
      <c r="D123" s="97"/>
      <c r="E123" s="97"/>
      <c r="F123" s="100">
        <f t="shared" si="4"/>
        <v>2331000</v>
      </c>
      <c r="G123" s="100">
        <f>G121+G122</f>
        <v>2331000</v>
      </c>
      <c r="H123" s="100">
        <f>H121+H122</f>
        <v>0</v>
      </c>
      <c r="I123" s="100">
        <f>I121+I122</f>
        <v>0</v>
      </c>
      <c r="J123" s="100">
        <f>J121+J122</f>
        <v>0</v>
      </c>
      <c r="K123" s="215"/>
      <c r="L123" s="109"/>
    </row>
    <row r="124" spans="1:12" s="110" customFormat="1" ht="19.5" customHeight="1">
      <c r="A124" s="141"/>
      <c r="B124" s="142" t="s">
        <v>5</v>
      </c>
      <c r="C124" s="143"/>
      <c r="D124" s="49"/>
      <c r="E124" s="49"/>
      <c r="F124" s="100">
        <f>F21+F33+F54+F63+F73+F101+F103+F105+F112+F116+F120+F123</f>
        <v>145097167</v>
      </c>
      <c r="G124" s="100">
        <f>G21+G33+G54+G63+G73+G101+G103+G105+G112+G116+G120+G123</f>
        <v>98802749</v>
      </c>
      <c r="H124" s="100">
        <f>H21+H33+H54+H63+H73+H101+H103+H105+H112+H116+H120+H123</f>
        <v>21149416</v>
      </c>
      <c r="I124" s="100">
        <f>I21+I33+I54+I63+I73+I101+I103+I105+I112+I116+I120+I123</f>
        <v>13558616</v>
      </c>
      <c r="J124" s="100">
        <f>J21+J33+J54+J63+J73+J101+J103+J105+J112+J116+J120+J123</f>
        <v>11586386</v>
      </c>
      <c r="K124" s="144"/>
      <c r="L124" s="109"/>
    </row>
    <row r="125" spans="1:12" s="110" customFormat="1" ht="15">
      <c r="A125" s="145"/>
      <c r="B125" s="146"/>
      <c r="C125" s="147"/>
      <c r="D125" s="148"/>
      <c r="E125" s="148"/>
      <c r="F125" s="149"/>
      <c r="G125" s="149"/>
      <c r="H125" s="149"/>
      <c r="I125" s="149"/>
      <c r="J125" s="149"/>
      <c r="K125" s="150"/>
      <c r="L125" s="109"/>
    </row>
    <row r="126" spans="1:12" s="110" customFormat="1" ht="15">
      <c r="A126" s="145"/>
      <c r="B126" s="216" t="s">
        <v>175</v>
      </c>
      <c r="C126" s="216"/>
      <c r="D126" s="216"/>
      <c r="E126" s="216"/>
      <c r="F126" s="216"/>
      <c r="G126" s="216"/>
      <c r="H126" s="216"/>
      <c r="I126" s="216"/>
      <c r="J126" s="216"/>
      <c r="K126" s="216"/>
      <c r="L126" s="109"/>
    </row>
    <row r="127" spans="2:12" s="110" customFormat="1" ht="15">
      <c r="B127" s="146"/>
      <c r="C127" s="146"/>
      <c r="D127" s="151"/>
      <c r="E127" s="151"/>
      <c r="F127" s="152"/>
      <c r="G127" s="152"/>
      <c r="H127" s="152"/>
      <c r="I127" s="152"/>
      <c r="J127" s="152"/>
      <c r="K127" s="150"/>
      <c r="L127" s="109"/>
    </row>
    <row r="128" spans="2:13" s="110" customFormat="1" ht="24" customHeight="1">
      <c r="B128" s="217"/>
      <c r="C128" s="217"/>
      <c r="D128" s="153"/>
      <c r="E128" s="153"/>
      <c r="F128" s="154"/>
      <c r="G128" s="154"/>
      <c r="H128" s="155"/>
      <c r="I128" s="155"/>
      <c r="J128" s="155"/>
      <c r="K128" s="218"/>
      <c r="L128" s="218"/>
      <c r="M128" s="218"/>
    </row>
    <row r="129" spans="2:12" s="110" customFormat="1" ht="18">
      <c r="B129" s="153"/>
      <c r="C129" s="153"/>
      <c r="D129" s="153"/>
      <c r="E129" s="153"/>
      <c r="F129" s="156"/>
      <c r="G129" s="156"/>
      <c r="H129" s="156"/>
      <c r="I129" s="156"/>
      <c r="J129" s="156"/>
      <c r="K129" s="157"/>
      <c r="L129" s="158"/>
    </row>
    <row r="130" spans="2:11" s="110" customFormat="1" ht="18">
      <c r="B130" s="219"/>
      <c r="C130" s="219"/>
      <c r="D130" s="159"/>
      <c r="E130" s="159"/>
      <c r="F130" s="160"/>
      <c r="G130" s="161"/>
      <c r="H130" s="161"/>
      <c r="I130" s="161"/>
      <c r="J130" s="161"/>
      <c r="K130" s="109"/>
    </row>
    <row r="131" spans="2:13" s="110" customFormat="1" ht="27" customHeight="1">
      <c r="B131" s="162"/>
      <c r="C131" s="162"/>
      <c r="D131" s="161"/>
      <c r="E131" s="161"/>
      <c r="F131" s="160"/>
      <c r="G131" s="161"/>
      <c r="H131" s="161"/>
      <c r="I131" s="161"/>
      <c r="J131" s="161"/>
      <c r="K131" s="109"/>
      <c r="M131" s="163"/>
    </row>
    <row r="132" spans="2:11" s="110" customFormat="1" ht="15">
      <c r="B132" s="164"/>
      <c r="C132" s="165"/>
      <c r="D132" s="166"/>
      <c r="E132" s="166"/>
      <c r="F132" s="160"/>
      <c r="G132" s="161"/>
      <c r="H132" s="161"/>
      <c r="I132" s="161"/>
      <c r="J132" s="161"/>
      <c r="K132" s="109"/>
    </row>
    <row r="133" spans="3:10" s="110" customFormat="1" ht="15">
      <c r="C133" s="166"/>
      <c r="D133" s="161"/>
      <c r="E133" s="161"/>
      <c r="F133" s="160"/>
      <c r="G133" s="161"/>
      <c r="H133" s="161"/>
      <c r="I133" s="161"/>
      <c r="J133" s="161"/>
    </row>
    <row r="134" spans="3:10" s="110" customFormat="1" ht="15">
      <c r="C134" s="167"/>
      <c r="D134" s="161"/>
      <c r="E134" s="161"/>
      <c r="F134" s="160"/>
      <c r="G134" s="161"/>
      <c r="H134" s="161"/>
      <c r="I134" s="161"/>
      <c r="J134" s="161"/>
    </row>
    <row r="135" spans="6:10" s="110" customFormat="1" ht="12.75">
      <c r="F135" s="155"/>
      <c r="J135" s="54"/>
    </row>
    <row r="136" spans="6:10" s="110" customFormat="1" ht="12.75">
      <c r="F136" s="155"/>
      <c r="I136" s="168"/>
      <c r="J136" s="54"/>
    </row>
    <row r="137" spans="6:10" s="110" customFormat="1" ht="12.75">
      <c r="F137" s="155"/>
      <c r="J137" s="54"/>
    </row>
    <row r="138" spans="6:10" s="110" customFormat="1" ht="12.75">
      <c r="F138" s="155"/>
      <c r="J138" s="54"/>
    </row>
    <row r="139" spans="6:10" s="110" customFormat="1" ht="12.75">
      <c r="F139" s="155"/>
      <c r="J139" s="54"/>
    </row>
    <row r="140" spans="6:10" s="110" customFormat="1" ht="12.75">
      <c r="F140" s="155"/>
      <c r="J140" s="54"/>
    </row>
    <row r="141" spans="6:10" s="110" customFormat="1" ht="12.75">
      <c r="F141" s="155"/>
      <c r="J141" s="54"/>
    </row>
    <row r="142" spans="6:10" s="110" customFormat="1" ht="12.75">
      <c r="F142" s="155"/>
      <c r="J142" s="54"/>
    </row>
    <row r="143" spans="6:10" s="110" customFormat="1" ht="12.75">
      <c r="F143" s="155"/>
      <c r="J143" s="54"/>
    </row>
    <row r="144" spans="6:10" s="110" customFormat="1" ht="12.75">
      <c r="F144" s="155"/>
      <c r="J144" s="54"/>
    </row>
    <row r="145" spans="6:10" s="110" customFormat="1" ht="12.75">
      <c r="F145" s="155"/>
      <c r="J145" s="54"/>
    </row>
    <row r="146" spans="6:10" s="110" customFormat="1" ht="12.75">
      <c r="F146" s="155"/>
      <c r="J146" s="54"/>
    </row>
    <row r="147" spans="6:10" s="110" customFormat="1" ht="12.75">
      <c r="F147" s="155"/>
      <c r="J147" s="54"/>
    </row>
    <row r="148" spans="6:10" s="110" customFormat="1" ht="12.75">
      <c r="F148" s="155"/>
      <c r="J148" s="54"/>
    </row>
    <row r="149" spans="6:10" s="110" customFormat="1" ht="12.75">
      <c r="F149" s="155"/>
      <c r="J149" s="54"/>
    </row>
    <row r="150" spans="6:10" s="110" customFormat="1" ht="12.75">
      <c r="F150" s="155"/>
      <c r="J150" s="54"/>
    </row>
    <row r="151" spans="6:10" s="110" customFormat="1" ht="12.75">
      <c r="F151" s="155"/>
      <c r="J151" s="54"/>
    </row>
    <row r="152" spans="6:10" s="110" customFormat="1" ht="12.75">
      <c r="F152" s="155"/>
      <c r="J152" s="54"/>
    </row>
    <row r="153" spans="6:10" s="110" customFormat="1" ht="12.75">
      <c r="F153" s="155"/>
      <c r="J153" s="54"/>
    </row>
    <row r="154" spans="6:10" s="110" customFormat="1" ht="12.75">
      <c r="F154" s="155"/>
      <c r="J154" s="54"/>
    </row>
    <row r="155" spans="6:10" s="110" customFormat="1" ht="12.75">
      <c r="F155" s="155"/>
      <c r="J155" s="54"/>
    </row>
    <row r="156" spans="6:10" s="110" customFormat="1" ht="12.75">
      <c r="F156" s="155"/>
      <c r="J156" s="54"/>
    </row>
    <row r="157" spans="6:10" s="110" customFormat="1" ht="12.75">
      <c r="F157" s="155"/>
      <c r="J157" s="54"/>
    </row>
    <row r="158" spans="6:10" s="110" customFormat="1" ht="12.75">
      <c r="F158" s="155"/>
      <c r="J158" s="54"/>
    </row>
    <row r="159" spans="6:10" s="110" customFormat="1" ht="12.75">
      <c r="F159" s="155"/>
      <c r="J159" s="54"/>
    </row>
    <row r="160" spans="6:10" s="110" customFormat="1" ht="12.75">
      <c r="F160" s="155"/>
      <c r="J160" s="54"/>
    </row>
    <row r="161" spans="6:10" s="110" customFormat="1" ht="12.75">
      <c r="F161" s="155"/>
      <c r="J161" s="54"/>
    </row>
    <row r="162" spans="6:10" s="110" customFormat="1" ht="12.75">
      <c r="F162" s="155"/>
      <c r="J162" s="54"/>
    </row>
    <row r="163" spans="6:10" s="110" customFormat="1" ht="12.75">
      <c r="F163" s="155"/>
      <c r="J163" s="54"/>
    </row>
    <row r="164" spans="6:10" s="110" customFormat="1" ht="12.75">
      <c r="F164" s="155"/>
      <c r="J164" s="54"/>
    </row>
    <row r="165" spans="6:10" s="110" customFormat="1" ht="12.75">
      <c r="F165" s="155"/>
      <c r="J165" s="54"/>
    </row>
    <row r="166" spans="6:10" s="110" customFormat="1" ht="12.75">
      <c r="F166" s="155"/>
      <c r="J166" s="54"/>
    </row>
    <row r="167" spans="6:10" s="110" customFormat="1" ht="12.75">
      <c r="F167" s="155"/>
      <c r="J167" s="54"/>
    </row>
    <row r="168" spans="6:10" s="110" customFormat="1" ht="12.75">
      <c r="F168" s="155"/>
      <c r="J168" s="54"/>
    </row>
    <row r="169" spans="6:10" s="110" customFormat="1" ht="12.75">
      <c r="F169" s="155"/>
      <c r="J169" s="54"/>
    </row>
    <row r="170" spans="6:10" s="110" customFormat="1" ht="12.75">
      <c r="F170" s="155"/>
      <c r="J170" s="54"/>
    </row>
    <row r="171" spans="6:10" s="110" customFormat="1" ht="12.75">
      <c r="F171" s="155"/>
      <c r="J171" s="54"/>
    </row>
    <row r="172" spans="6:10" s="110" customFormat="1" ht="12.75">
      <c r="F172" s="155"/>
      <c r="J172" s="54"/>
    </row>
    <row r="173" spans="6:10" s="110" customFormat="1" ht="12.75">
      <c r="F173" s="155"/>
      <c r="J173" s="54"/>
    </row>
    <row r="174" spans="6:10" s="110" customFormat="1" ht="12.75">
      <c r="F174" s="155"/>
      <c r="J174" s="54"/>
    </row>
    <row r="175" spans="6:10" s="110" customFormat="1" ht="12.75">
      <c r="F175" s="155"/>
      <c r="J175" s="54"/>
    </row>
    <row r="176" spans="6:10" s="110" customFormat="1" ht="12.75">
      <c r="F176" s="155"/>
      <c r="J176" s="54"/>
    </row>
    <row r="177" spans="6:10" s="110" customFormat="1" ht="12.75">
      <c r="F177" s="155"/>
      <c r="J177" s="54"/>
    </row>
    <row r="178" spans="6:10" s="110" customFormat="1" ht="12.75">
      <c r="F178" s="155"/>
      <c r="J178" s="54"/>
    </row>
    <row r="179" spans="6:10" s="110" customFormat="1" ht="12.75">
      <c r="F179" s="155"/>
      <c r="J179" s="54"/>
    </row>
    <row r="180" spans="6:10" s="110" customFormat="1" ht="12.75">
      <c r="F180" s="155"/>
      <c r="J180" s="54"/>
    </row>
    <row r="181" spans="6:10" s="110" customFormat="1" ht="12.75">
      <c r="F181" s="155"/>
      <c r="J181" s="54"/>
    </row>
    <row r="182" spans="6:10" s="110" customFormat="1" ht="12.75">
      <c r="F182" s="155"/>
      <c r="J182" s="54"/>
    </row>
    <row r="183" spans="6:10" s="110" customFormat="1" ht="12.75">
      <c r="F183" s="155"/>
      <c r="J183" s="54"/>
    </row>
    <row r="184" spans="6:10" s="110" customFormat="1" ht="12.75">
      <c r="F184" s="155"/>
      <c r="J184" s="54"/>
    </row>
    <row r="185" spans="6:10" s="110" customFormat="1" ht="12.75">
      <c r="F185" s="155"/>
      <c r="J185" s="54"/>
    </row>
    <row r="186" spans="6:10" s="110" customFormat="1" ht="12.75">
      <c r="F186" s="155"/>
      <c r="J186" s="54"/>
    </row>
    <row r="187" spans="6:10" s="110" customFormat="1" ht="12.75">
      <c r="F187" s="155"/>
      <c r="J187" s="54"/>
    </row>
    <row r="188" spans="6:10" s="110" customFormat="1" ht="12.75">
      <c r="F188" s="155"/>
      <c r="J188" s="54"/>
    </row>
    <row r="189" spans="6:10" s="110" customFormat="1" ht="12.75">
      <c r="F189" s="155"/>
      <c r="J189" s="54"/>
    </row>
    <row r="190" spans="6:10" s="110" customFormat="1" ht="12.75">
      <c r="F190" s="155"/>
      <c r="J190" s="54"/>
    </row>
    <row r="191" spans="6:10" s="110" customFormat="1" ht="12.75">
      <c r="F191" s="155"/>
      <c r="J191" s="54"/>
    </row>
    <row r="192" spans="6:10" s="110" customFormat="1" ht="12.75">
      <c r="F192" s="155"/>
      <c r="J192" s="54"/>
    </row>
    <row r="193" spans="6:10" s="110" customFormat="1" ht="12.75">
      <c r="F193" s="155"/>
      <c r="J193" s="54"/>
    </row>
    <row r="194" spans="6:10" s="110" customFormat="1" ht="12.75">
      <c r="F194" s="155"/>
      <c r="J194" s="54"/>
    </row>
    <row r="195" spans="6:10" s="110" customFormat="1" ht="12.75">
      <c r="F195" s="155"/>
      <c r="J195" s="54"/>
    </row>
    <row r="196" spans="6:10" s="110" customFormat="1" ht="12.75">
      <c r="F196" s="155"/>
      <c r="J196" s="54"/>
    </row>
    <row r="197" spans="6:10" s="110" customFormat="1" ht="12.75">
      <c r="F197" s="155"/>
      <c r="J197" s="54"/>
    </row>
    <row r="198" spans="6:10" s="110" customFormat="1" ht="12.75">
      <c r="F198" s="155"/>
      <c r="J198" s="54"/>
    </row>
    <row r="199" spans="6:10" s="110" customFormat="1" ht="12.75">
      <c r="F199" s="155"/>
      <c r="J199" s="54"/>
    </row>
    <row r="200" spans="6:10" s="110" customFormat="1" ht="12.75">
      <c r="F200" s="155"/>
      <c r="J200" s="54"/>
    </row>
    <row r="201" spans="6:10" s="110" customFormat="1" ht="12.75">
      <c r="F201" s="155"/>
      <c r="J201" s="54"/>
    </row>
    <row r="202" spans="6:10" s="110" customFormat="1" ht="12.75">
      <c r="F202" s="155"/>
      <c r="J202" s="54"/>
    </row>
    <row r="203" spans="6:10" s="110" customFormat="1" ht="12.75">
      <c r="F203" s="155"/>
      <c r="J203" s="54"/>
    </row>
    <row r="204" spans="6:10" s="110" customFormat="1" ht="12.75">
      <c r="F204" s="155"/>
      <c r="J204" s="54"/>
    </row>
    <row r="205" spans="6:10" s="110" customFormat="1" ht="12.75">
      <c r="F205" s="155"/>
      <c r="J205" s="54"/>
    </row>
    <row r="206" spans="6:10" s="110" customFormat="1" ht="12.75">
      <c r="F206" s="155"/>
      <c r="J206" s="54"/>
    </row>
    <row r="207" spans="6:10" s="110" customFormat="1" ht="12.75">
      <c r="F207" s="155"/>
      <c r="J207" s="54"/>
    </row>
    <row r="208" spans="6:10" s="110" customFormat="1" ht="12.75">
      <c r="F208" s="155"/>
      <c r="J208" s="54"/>
    </row>
    <row r="209" spans="6:10" s="110" customFormat="1" ht="12.75">
      <c r="F209" s="155"/>
      <c r="J209" s="54"/>
    </row>
    <row r="210" spans="6:10" s="110" customFormat="1" ht="12.75">
      <c r="F210" s="155"/>
      <c r="J210" s="54"/>
    </row>
    <row r="211" spans="6:10" s="110" customFormat="1" ht="12.75">
      <c r="F211" s="155"/>
      <c r="J211" s="54"/>
    </row>
    <row r="212" spans="6:10" s="110" customFormat="1" ht="12.75">
      <c r="F212" s="155"/>
      <c r="J212" s="54"/>
    </row>
    <row r="213" spans="6:10" s="110" customFormat="1" ht="12.75">
      <c r="F213" s="155"/>
      <c r="J213" s="54"/>
    </row>
    <row r="214" spans="6:10" s="110" customFormat="1" ht="12.75">
      <c r="F214" s="155"/>
      <c r="J214" s="54"/>
    </row>
    <row r="215" spans="6:10" s="110" customFormat="1" ht="12.75">
      <c r="F215" s="155"/>
      <c r="J215" s="54"/>
    </row>
    <row r="216" spans="6:10" s="110" customFormat="1" ht="12.75">
      <c r="F216" s="155"/>
      <c r="J216" s="54"/>
    </row>
    <row r="217" spans="6:10" s="110" customFormat="1" ht="12.75">
      <c r="F217" s="155"/>
      <c r="J217" s="54"/>
    </row>
    <row r="218" spans="6:10" s="110" customFormat="1" ht="12.75">
      <c r="F218" s="155"/>
      <c r="J218" s="54"/>
    </row>
    <row r="219" spans="6:10" s="110" customFormat="1" ht="12.75">
      <c r="F219" s="155"/>
      <c r="J219" s="54"/>
    </row>
    <row r="220" spans="6:10" s="110" customFormat="1" ht="12.75">
      <c r="F220" s="155"/>
      <c r="J220" s="54"/>
    </row>
    <row r="221" spans="6:10" s="110" customFormat="1" ht="12.75">
      <c r="F221" s="155"/>
      <c r="J221" s="54"/>
    </row>
    <row r="222" spans="6:10" s="110" customFormat="1" ht="12.75">
      <c r="F222" s="155"/>
      <c r="J222" s="54"/>
    </row>
    <row r="223" spans="6:10" s="110" customFormat="1" ht="12.75">
      <c r="F223" s="155"/>
      <c r="J223" s="54"/>
    </row>
    <row r="224" spans="6:10" s="110" customFormat="1" ht="12.75">
      <c r="F224" s="155"/>
      <c r="J224" s="54"/>
    </row>
  </sheetData>
  <sheetProtection/>
  <mergeCells count="34">
    <mergeCell ref="K117:K120"/>
    <mergeCell ref="K121:K123"/>
    <mergeCell ref="B126:K126"/>
    <mergeCell ref="B128:C128"/>
    <mergeCell ref="K128:M128"/>
    <mergeCell ref="B130:C130"/>
    <mergeCell ref="K81:K101"/>
    <mergeCell ref="K102:K103"/>
    <mergeCell ref="K104:K105"/>
    <mergeCell ref="K106:K107"/>
    <mergeCell ref="K108:K112"/>
    <mergeCell ref="K113:K116"/>
    <mergeCell ref="K22:K30"/>
    <mergeCell ref="K31:K33"/>
    <mergeCell ref="K34:K54"/>
    <mergeCell ref="K55:K63"/>
    <mergeCell ref="K64:K73"/>
    <mergeCell ref="K74:K80"/>
    <mergeCell ref="K12:K14"/>
    <mergeCell ref="G13:G14"/>
    <mergeCell ref="H13:H14"/>
    <mergeCell ref="I13:I14"/>
    <mergeCell ref="J13:J14"/>
    <mergeCell ref="K15:K21"/>
    <mergeCell ref="K2:L2"/>
    <mergeCell ref="B10:K10"/>
    <mergeCell ref="D11:I11"/>
    <mergeCell ref="A12:A14"/>
    <mergeCell ref="B12:B14"/>
    <mergeCell ref="C12:C14"/>
    <mergeCell ref="D12:D14"/>
    <mergeCell ref="E12:E14"/>
    <mergeCell ref="F12:F14"/>
    <mergeCell ref="G12:J12"/>
  </mergeCells>
  <printOptions horizontalCentered="1"/>
  <pageMargins left="0.11811023622047245" right="0.31496062992125984" top="1.141732283464567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Світлана А. Горбач</cp:lastModifiedBy>
  <cp:lastPrinted>2017-02-01T08:13:44Z</cp:lastPrinted>
  <dcterms:created xsi:type="dcterms:W3CDTF">1996-10-08T23:32:33Z</dcterms:created>
  <dcterms:modified xsi:type="dcterms:W3CDTF">2017-02-02T06:22:33Z</dcterms:modified>
  <cp:category/>
  <cp:version/>
  <cp:contentType/>
  <cp:contentStatus/>
</cp:coreProperties>
</file>