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firstSheet="1" activeTab="1"/>
  </bookViews>
  <sheets>
    <sheet name="житло" sheetId="1" state="hidden" r:id="rId1"/>
    <sheet name="ТПВ" sheetId="2" r:id="rId2"/>
  </sheets>
  <definedNames/>
  <calcPr fullCalcOnLoad="1" refMode="R1C1"/>
</workbook>
</file>

<file path=xl/sharedStrings.xml><?xml version="1.0" encoding="utf-8"?>
<sst xmlns="http://schemas.openxmlformats.org/spreadsheetml/2006/main" count="165" uniqueCount="84">
  <si>
    <t>Джерела фінансування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</si>
  <si>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</si>
  <si>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</si>
  <si>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</si>
  <si>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</si>
  <si>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</si>
  <si>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</si>
  <si>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</si>
  <si>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</si>
  <si>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</si>
  <si>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</si>
  <si>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</si>
  <si>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</si>
  <si>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</si>
  <si>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КТКВК</t>
  </si>
  <si>
    <t>КЕКВК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</si>
  <si>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</si>
  <si>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</si>
  <si>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Загальні витрати, грн.</t>
  </si>
  <si>
    <t xml:space="preserve">                     Додаток 1.1</t>
  </si>
  <si>
    <t xml:space="preserve">                     Додаток 1.4</t>
  </si>
  <si>
    <t>Примітки</t>
  </si>
  <si>
    <t>Управління житлово-комунального господарства ЧМР та  ішні суб'єкти господарювання</t>
  </si>
  <si>
    <t>ст.11</t>
  </si>
  <si>
    <t>ст.8</t>
  </si>
  <si>
    <t xml:space="preserve">                     Додаток 1.13</t>
  </si>
  <si>
    <t>Виготовлення проектної документації  на будівництво смітте-переробного заводу в м.Чернігові (в тому числі ТЕО, проет, робоча документація)</t>
  </si>
  <si>
    <t>Проект землеустрою щодо відведення земельної ділянки ля розміщення та експлуатації основних, підсобних і допоміжних будівель та споруд підприємства переробної, машинобудівної та іншої промисловості (9 Га під будівництво сміттє-переробного заводу)</t>
  </si>
  <si>
    <t>Відшкодування витрат сільськогосподарського виробництва (9 Га під будівництво сміттє-переробного заводу)</t>
  </si>
  <si>
    <t>Забезпечення поводження з твердими побутовими відходами  у м.Чернігові на період з 2017 до 2020 року</t>
  </si>
  <si>
    <t>тис.грн.</t>
  </si>
  <si>
    <t>Розробка проектів землеустрою</t>
  </si>
  <si>
    <t>тис.грн</t>
  </si>
  <si>
    <t xml:space="preserve"> Заміна поштових скриньок</t>
  </si>
  <si>
    <t xml:space="preserve">Капітальний ремонт ліфтів у житлових будинках </t>
  </si>
  <si>
    <t>Забезпечення функціонування полігону твердих побутових відходів</t>
  </si>
  <si>
    <t>1.1.</t>
  </si>
  <si>
    <t>КП "Деснянське"</t>
  </si>
  <si>
    <t>Управління житлово-комунального господарства ЧМР та КП "Деснянське"</t>
  </si>
  <si>
    <t>1.2.</t>
  </si>
  <si>
    <t>КП "Новозаводське"</t>
  </si>
  <si>
    <t>Управління житлово-комунального господарства ЧМР та КП "Новозаводське"</t>
  </si>
  <si>
    <t>1.3.</t>
  </si>
  <si>
    <t>КП "ЖЕК-10"</t>
  </si>
  <si>
    <t>Управління житлово-комунального господарства ЧМР та КП "ЖЕК-10"</t>
  </si>
  <si>
    <t>1.4.</t>
  </si>
  <si>
    <t>КП "ЖЕК-13"</t>
  </si>
  <si>
    <t>Управління житлово-комунального господарства ЧМР та КП "ЖЕК-13"</t>
  </si>
  <si>
    <t>1.5.</t>
  </si>
  <si>
    <t>Управління житово-комунального господарства</t>
  </si>
  <si>
    <t xml:space="preserve">Управління житлово-комунального господарства ЧМР 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</si>
  <si>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</si>
  <si>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</si>
  <si>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</si>
  <si>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</si>
  <si>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</si>
  <si>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</si>
  <si>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</si>
  <si>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</si>
  <si>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</si>
  <si>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</si>
  <si>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Об'єднання житлово-будівельних кооперативів</t>
  </si>
  <si>
    <t>Управління житлово-комунального господарства ЧМР та Об'єднання житлово-будівельних кооперативів</t>
  </si>
  <si>
    <t>Міський бюджет 70%</t>
  </si>
  <si>
    <t>4.1.</t>
  </si>
  <si>
    <t>4.2.</t>
  </si>
  <si>
    <t>4.3.</t>
  </si>
  <si>
    <t>4.4.</t>
  </si>
  <si>
    <t>у редакції рішення міської ради</t>
  </si>
  <si>
    <t>Кошти виконавців послуг з утримання будинків і споруд та прибудинкових територій, управителі багатоквартирними будинками-   30%</t>
  </si>
  <si>
    <t>Виконавці послуг з утримання будинків і споруд та прибудинкових територій, управитель багатоквартирними будинками</t>
  </si>
  <si>
    <t xml:space="preserve"> до Комплексної цільової</t>
  </si>
  <si>
    <t xml:space="preserve"> до  Комплексної цільової</t>
  </si>
  <si>
    <t>Рекультивація ставків-накопичувачів рідких промислових відходів (район Масани)</t>
  </si>
  <si>
    <t>Державний бюджет</t>
  </si>
  <si>
    <t>Заміна покажчиків назв вулиць (основна назва на українській мові, дублююча назва на англійській мові)</t>
  </si>
  <si>
    <t xml:space="preserve">Капітальний ремонт підїздів в  житлових будинках із заміною вікон, встановлення енергозберігаючих приладів      </t>
  </si>
  <si>
    <t>Капітальний ремонт, утримання та ефективна експлуатація об'єктів житлового господарства  у м.Чернігові                                                             на період з 2017 до 2020 року</t>
  </si>
  <si>
    <t>від ____________________№ _______</t>
  </si>
  <si>
    <t>С. І. Фесенко</t>
  </si>
  <si>
    <t xml:space="preserve">                                               С. І. Фесенко</t>
  </si>
  <si>
    <t>Заступник міського голови -                         керуючий справами виконкому</t>
  </si>
  <si>
    <t>Загальні витрати               тис.грн.</t>
  </si>
  <si>
    <t>від 29 листопада № 36/VII- 8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</si>
</sst>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217" fontId="2" fillId="0" borderId="0" xfId="0" applyNumberFormat="1" applyFont="1" applyAlignment="1">
      <alignment horizontal="center" vertical="center" wrapText="1"/>
    </xf>
    <xf numFmtId="216" fontId="3" fillId="32" borderId="10" xfId="0" applyNumberFormat="1" applyFont="1" applyFill="1" applyBorder="1" applyAlignment="1">
      <alignment horizontal="center" vertical="center" wrapText="1"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0" borderId="10" xfId="0" applyNumberFormat="1" applyFont="1" applyBorder="1" applyAlignment="1">
      <alignment horizontal="center" vertical="center" wrapText="1"/>
    </xf>
    <xf numFmtId="216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/>
    </xf>
    <xf numFmtId="216" fontId="3" fillId="33" borderId="10" xfId="0" applyNumberFormat="1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216" fontId="11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216" fontId="6" fillId="0" borderId="0" xfId="0" applyNumberFormat="1" applyFont="1" applyAlignment="1">
      <alignment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216" fontId="2" fillId="34" borderId="10" xfId="0" applyNumberFormat="1" applyFont="1" applyFill="1" applyBorder="1" applyAlignment="1">
      <alignment horizontal="center" vertical="center" wrapText="1"/>
    </xf>
    <xf numFmtId="216" fontId="48" fillId="33" borderId="10" xfId="0" applyNumberFormat="1" applyFont="1" applyFill="1" applyBorder="1" applyAlignment="1">
      <alignment horizontal="center" vertical="center" wrapText="1"/>
    </xf>
    <xf numFmtId="216" fontId="6" fillId="0" borderId="0" xfId="0" applyNumberFormat="1" applyFont="1" applyAlignment="1">
      <alignment horizontal="center" vertical="center" wrapText="1"/>
    </xf>
    <xf numFmtId="216" fontId="6" fillId="0" borderId="0" xfId="0" applyNumberFormat="1" applyFont="1" applyBorder="1" applyAlignment="1">
      <alignment vertical="center" wrapText="1"/>
    </xf>
    <xf numFmtId="216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32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" fontId="6" fillId="32" borderId="16" xfId="0" applyNumberFormat="1" applyFont="1" applyFill="1" applyBorder="1" applyAlignment="1">
      <alignment horizontal="left" vertical="center" wrapText="1"/>
    </xf>
    <xf numFmtId="216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20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31">
      <selection activeCell="I51" sqref="I51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4.00390625" style="0" customWidth="1"/>
    <col min="8" max="9" width="14.57421875" style="0" customWidth="1"/>
    <col min="10" max="10" width="14.28125" style="0" customWidth="1"/>
    <col min="11" max="11" width="49.7109375" style="0" customWidth="1"/>
    <col min="12" max="12" width="15.00390625" style="0" hidden="1" customWidth="1"/>
    <col min="13" max="13" width="17.140625" style="0" customWidth="1"/>
  </cols>
  <sheetData>
    <row r="1" spans="1:12" ht="15">
      <c r="A1" s="1"/>
      <c r="B1" s="1"/>
      <c r="C1" s="1"/>
      <c r="D1" s="1"/>
      <c r="E1" s="1"/>
      <c r="F1" s="1"/>
      <c r="H1" s="5" t="s">
        <v>17</v>
      </c>
      <c r="I1" s="5"/>
      <c r="K1" s="5" t="s">
        <v>19</v>
      </c>
      <c r="L1" s="2"/>
    </row>
    <row r="2" spans="1:12" ht="15">
      <c r="A2" s="1"/>
      <c r="B2" s="1"/>
      <c r="C2" s="1"/>
      <c r="D2" s="1"/>
      <c r="E2" s="1"/>
      <c r="F2" s="1"/>
      <c r="H2" s="28"/>
      <c r="I2" s="28"/>
      <c r="K2" s="28" t="s">
        <v>72</v>
      </c>
      <c r="L2" s="2"/>
    </row>
    <row r="3" spans="1:12" ht="15">
      <c r="A3" s="1"/>
      <c r="B3" s="1"/>
      <c r="C3" s="1"/>
      <c r="D3" s="1"/>
      <c r="E3" s="1"/>
      <c r="F3" s="1"/>
      <c r="H3" s="28"/>
      <c r="I3" s="28"/>
      <c r="K3" s="28" t="s">
        <v>8</v>
      </c>
      <c r="L3" s="2"/>
    </row>
    <row r="4" spans="1:12" ht="15">
      <c r="A4" s="1"/>
      <c r="B4" s="1"/>
      <c r="C4" s="1"/>
      <c r="D4" s="1"/>
      <c r="E4" s="1"/>
      <c r="F4" s="1"/>
      <c r="H4" s="28"/>
      <c r="I4" s="28"/>
      <c r="K4" s="28" t="s">
        <v>9</v>
      </c>
      <c r="L4" s="5"/>
    </row>
    <row r="5" spans="1:12" ht="15" customHeight="1">
      <c r="A5" s="1"/>
      <c r="B5" s="1"/>
      <c r="C5" s="1"/>
      <c r="D5" s="1"/>
      <c r="E5" s="1"/>
      <c r="F5" s="1"/>
      <c r="H5" s="28"/>
      <c r="I5" s="28"/>
      <c r="K5" s="28" t="s">
        <v>10</v>
      </c>
      <c r="L5" s="5"/>
    </row>
    <row r="6" spans="1:13" ht="15" hidden="1">
      <c r="A6" s="1"/>
      <c r="B6" s="1"/>
      <c r="C6" s="1"/>
      <c r="D6" s="1"/>
      <c r="E6" s="1"/>
      <c r="F6" s="1"/>
      <c r="H6" s="28"/>
      <c r="I6" s="28"/>
      <c r="K6" s="95" t="s">
        <v>68</v>
      </c>
      <c r="L6" s="96"/>
      <c r="M6" s="96"/>
    </row>
    <row r="7" spans="1:13" ht="15">
      <c r="A7" s="1"/>
      <c r="B7" s="1"/>
      <c r="C7" s="1"/>
      <c r="D7" s="1"/>
      <c r="E7" s="1"/>
      <c r="F7" s="1"/>
      <c r="H7" s="28"/>
      <c r="I7" s="28"/>
      <c r="K7" s="95" t="s">
        <v>78</v>
      </c>
      <c r="L7" s="96"/>
      <c r="M7" s="96"/>
    </row>
    <row r="8" spans="1:12" ht="42.75" customHeight="1">
      <c r="A8" s="97" t="s">
        <v>77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8"/>
    </row>
    <row r="9" spans="1:12" ht="2.2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  <c r="K9" s="54" t="s">
        <v>32</v>
      </c>
      <c r="L9" s="35" t="s">
        <v>32</v>
      </c>
    </row>
    <row r="10" spans="1:12" ht="18.75" customHeight="1">
      <c r="A10" s="94" t="s">
        <v>5</v>
      </c>
      <c r="B10" s="94" t="s">
        <v>4</v>
      </c>
      <c r="C10" s="94" t="s">
        <v>0</v>
      </c>
      <c r="D10" s="89" t="s">
        <v>14</v>
      </c>
      <c r="E10" s="89" t="s">
        <v>15</v>
      </c>
      <c r="F10" s="94" t="s">
        <v>18</v>
      </c>
      <c r="G10" s="94" t="s">
        <v>6</v>
      </c>
      <c r="H10" s="94"/>
      <c r="I10" s="94"/>
      <c r="J10" s="94"/>
      <c r="K10" s="94" t="s">
        <v>1</v>
      </c>
      <c r="L10" s="89" t="s">
        <v>21</v>
      </c>
    </row>
    <row r="11" spans="1:12" ht="17.25" customHeight="1">
      <c r="A11" s="94"/>
      <c r="B11" s="94"/>
      <c r="C11" s="94"/>
      <c r="D11" s="92"/>
      <c r="E11" s="92"/>
      <c r="F11" s="94"/>
      <c r="G11" s="94" t="s">
        <v>7</v>
      </c>
      <c r="H11" s="94" t="s">
        <v>11</v>
      </c>
      <c r="I11" s="94" t="s">
        <v>12</v>
      </c>
      <c r="J11" s="94" t="s">
        <v>13</v>
      </c>
      <c r="K11" s="94"/>
      <c r="L11" s="90"/>
    </row>
    <row r="12" spans="1:12" ht="14.25" customHeight="1">
      <c r="A12" s="94"/>
      <c r="B12" s="94"/>
      <c r="C12" s="94"/>
      <c r="D12" s="93"/>
      <c r="E12" s="93"/>
      <c r="F12" s="94"/>
      <c r="G12" s="94"/>
      <c r="H12" s="94"/>
      <c r="I12" s="94"/>
      <c r="J12" s="94"/>
      <c r="K12" s="94"/>
      <c r="L12" s="91"/>
    </row>
    <row r="13" spans="1:12" s="41" customFormat="1" ht="30.75" customHeight="1" hidden="1">
      <c r="A13" s="55" t="s">
        <v>36</v>
      </c>
      <c r="B13" s="24" t="s">
        <v>37</v>
      </c>
      <c r="C13" s="37" t="s">
        <v>3</v>
      </c>
      <c r="D13" s="37">
        <v>240900</v>
      </c>
      <c r="E13" s="37">
        <v>3210</v>
      </c>
      <c r="F13" s="56">
        <f>G13+H13+I13+J13</f>
        <v>290.31600000000003</v>
      </c>
      <c r="G13" s="57">
        <f>102816/1000</f>
        <v>102.816</v>
      </c>
      <c r="H13" s="57">
        <f aca="true" t="shared" si="0" ref="H13:J16">62500/1000</f>
        <v>62.5</v>
      </c>
      <c r="I13" s="57">
        <f t="shared" si="0"/>
        <v>62.5</v>
      </c>
      <c r="J13" s="57">
        <f t="shared" si="0"/>
        <v>62.5</v>
      </c>
      <c r="K13" s="40" t="s">
        <v>38</v>
      </c>
      <c r="L13" s="42"/>
    </row>
    <row r="14" spans="1:12" s="41" customFormat="1" ht="30.75" customHeight="1" hidden="1">
      <c r="A14" s="37" t="s">
        <v>39</v>
      </c>
      <c r="B14" s="24" t="s">
        <v>40</v>
      </c>
      <c r="C14" s="37" t="s">
        <v>3</v>
      </c>
      <c r="D14" s="37">
        <v>240900</v>
      </c>
      <c r="E14" s="37">
        <v>3210</v>
      </c>
      <c r="F14" s="56">
        <f aca="true" t="shared" si="1" ref="F14:F38">G14+H14+I14+J14</f>
        <v>275.61400000000003</v>
      </c>
      <c r="G14" s="57">
        <f>88114/1000</f>
        <v>88.114</v>
      </c>
      <c r="H14" s="57">
        <f t="shared" si="0"/>
        <v>62.5</v>
      </c>
      <c r="I14" s="57">
        <f t="shared" si="0"/>
        <v>62.5</v>
      </c>
      <c r="J14" s="57">
        <f t="shared" si="0"/>
        <v>62.5</v>
      </c>
      <c r="K14" s="40" t="s">
        <v>41</v>
      </c>
      <c r="L14" s="42"/>
    </row>
    <row r="15" spans="1:12" s="41" customFormat="1" ht="30.75" customHeight="1" hidden="1">
      <c r="A15" s="37" t="s">
        <v>42</v>
      </c>
      <c r="B15" s="24" t="s">
        <v>43</v>
      </c>
      <c r="C15" s="37" t="s">
        <v>3</v>
      </c>
      <c r="D15" s="37">
        <v>240900</v>
      </c>
      <c r="E15" s="37">
        <v>3210</v>
      </c>
      <c r="F15" s="56">
        <f t="shared" si="1"/>
        <v>250</v>
      </c>
      <c r="G15" s="57">
        <f>62500/1000</f>
        <v>62.5</v>
      </c>
      <c r="H15" s="57">
        <f t="shared" si="0"/>
        <v>62.5</v>
      </c>
      <c r="I15" s="57">
        <f t="shared" si="0"/>
        <v>62.5</v>
      </c>
      <c r="J15" s="57">
        <f t="shared" si="0"/>
        <v>62.5</v>
      </c>
      <c r="K15" s="40" t="s">
        <v>44</v>
      </c>
      <c r="L15" s="42"/>
    </row>
    <row r="16" spans="1:12" s="41" customFormat="1" ht="30.75" customHeight="1" hidden="1">
      <c r="A16" s="37" t="s">
        <v>45</v>
      </c>
      <c r="B16" s="24" t="s">
        <v>46</v>
      </c>
      <c r="C16" s="37" t="s">
        <v>3</v>
      </c>
      <c r="D16" s="37">
        <v>240900</v>
      </c>
      <c r="E16" s="37">
        <v>3210</v>
      </c>
      <c r="F16" s="56">
        <f t="shared" si="1"/>
        <v>250</v>
      </c>
      <c r="G16" s="57">
        <f>62500/1000</f>
        <v>62.5</v>
      </c>
      <c r="H16" s="57">
        <f t="shared" si="0"/>
        <v>62.5</v>
      </c>
      <c r="I16" s="57">
        <f t="shared" si="0"/>
        <v>62.5</v>
      </c>
      <c r="J16" s="57">
        <f t="shared" si="0"/>
        <v>62.5</v>
      </c>
      <c r="K16" s="40" t="s">
        <v>47</v>
      </c>
      <c r="L16" s="42"/>
    </row>
    <row r="17" spans="1:12" s="62" customFormat="1" ht="30.75" customHeight="1" hidden="1">
      <c r="A17" s="58" t="s">
        <v>48</v>
      </c>
      <c r="B17" s="59" t="s">
        <v>49</v>
      </c>
      <c r="C17" s="58" t="s">
        <v>3</v>
      </c>
      <c r="D17" s="58"/>
      <c r="E17" s="58"/>
      <c r="F17" s="56">
        <f t="shared" si="1"/>
        <v>398</v>
      </c>
      <c r="G17" s="57">
        <f>199000/1000</f>
        <v>199</v>
      </c>
      <c r="H17" s="57">
        <v>199</v>
      </c>
      <c r="I17" s="57"/>
      <c r="J17" s="57"/>
      <c r="K17" s="60" t="s">
        <v>50</v>
      </c>
      <c r="L17" s="61"/>
    </row>
    <row r="18" spans="1:14" s="62" customFormat="1" ht="50.25" customHeight="1">
      <c r="A18" s="58">
        <v>1</v>
      </c>
      <c r="B18" s="24" t="s">
        <v>33</v>
      </c>
      <c r="C18" s="58" t="s">
        <v>3</v>
      </c>
      <c r="D18" s="58"/>
      <c r="E18" s="58"/>
      <c r="F18" s="56">
        <f t="shared" si="1"/>
        <v>8477.45</v>
      </c>
      <c r="G18" s="57">
        <v>514.9</v>
      </c>
      <c r="H18" s="57">
        <v>514.9</v>
      </c>
      <c r="I18" s="75">
        <f>514.9+3118.1</f>
        <v>3633</v>
      </c>
      <c r="J18" s="75">
        <f>I18*1.05</f>
        <v>3814.65</v>
      </c>
      <c r="K18" s="40" t="s">
        <v>16</v>
      </c>
      <c r="L18" s="61"/>
      <c r="M18" s="62">
        <v>3633000</v>
      </c>
      <c r="N18" s="62">
        <v>3118.1</v>
      </c>
    </row>
    <row r="19" spans="1:12" s="41" customFormat="1" ht="71.25" customHeight="1">
      <c r="A19" s="58">
        <v>2</v>
      </c>
      <c r="B19" s="59" t="s">
        <v>75</v>
      </c>
      <c r="C19" s="58" t="s">
        <v>3</v>
      </c>
      <c r="D19" s="58">
        <v>240900</v>
      </c>
      <c r="E19" s="58">
        <v>3210</v>
      </c>
      <c r="F19" s="56">
        <f t="shared" si="1"/>
        <v>4449</v>
      </c>
      <c r="G19" s="57">
        <f>G20+G21+G22+G23+G24</f>
        <v>699</v>
      </c>
      <c r="H19" s="57">
        <f>H20+H21+H22+H23+H24+551</f>
        <v>1250</v>
      </c>
      <c r="I19" s="57">
        <f>699+551</f>
        <v>1250</v>
      </c>
      <c r="J19" s="57">
        <f>699+551</f>
        <v>1250</v>
      </c>
      <c r="K19" s="40" t="s">
        <v>16</v>
      </c>
      <c r="L19" s="31" t="s">
        <v>24</v>
      </c>
    </row>
    <row r="20" spans="1:12" s="41" customFormat="1" ht="30.75" customHeight="1" hidden="1">
      <c r="A20" s="63" t="s">
        <v>51</v>
      </c>
      <c r="B20" s="59" t="s">
        <v>37</v>
      </c>
      <c r="C20" s="58" t="s">
        <v>3</v>
      </c>
      <c r="D20" s="58">
        <v>240900</v>
      </c>
      <c r="E20" s="58">
        <v>3210</v>
      </c>
      <c r="F20" s="56">
        <f t="shared" si="1"/>
        <v>250</v>
      </c>
      <c r="G20" s="57">
        <f aca="true" t="shared" si="2" ref="G20:H23">125000/1000</f>
        <v>125</v>
      </c>
      <c r="H20" s="57">
        <f t="shared" si="2"/>
        <v>125</v>
      </c>
      <c r="I20" s="57"/>
      <c r="J20" s="57"/>
      <c r="K20" s="40" t="s">
        <v>38</v>
      </c>
      <c r="L20" s="42"/>
    </row>
    <row r="21" spans="1:12" s="41" customFormat="1" ht="30.75" customHeight="1" hidden="1">
      <c r="A21" s="58" t="s">
        <v>52</v>
      </c>
      <c r="B21" s="59" t="s">
        <v>40</v>
      </c>
      <c r="C21" s="58" t="s">
        <v>3</v>
      </c>
      <c r="D21" s="58">
        <v>240900</v>
      </c>
      <c r="E21" s="58">
        <v>3210</v>
      </c>
      <c r="F21" s="56">
        <f t="shared" si="1"/>
        <v>250</v>
      </c>
      <c r="G21" s="57">
        <f t="shared" si="2"/>
        <v>125</v>
      </c>
      <c r="H21" s="57">
        <f t="shared" si="2"/>
        <v>125</v>
      </c>
      <c r="I21" s="57"/>
      <c r="J21" s="57"/>
      <c r="K21" s="40" t="s">
        <v>41</v>
      </c>
      <c r="L21" s="42"/>
    </row>
    <row r="22" spans="1:12" s="41" customFormat="1" ht="0.75" customHeight="1" hidden="1">
      <c r="A22" s="58" t="s">
        <v>53</v>
      </c>
      <c r="B22" s="59" t="s">
        <v>43</v>
      </c>
      <c r="C22" s="58" t="s">
        <v>3</v>
      </c>
      <c r="D22" s="58">
        <v>240900</v>
      </c>
      <c r="E22" s="58">
        <v>3210</v>
      </c>
      <c r="F22" s="56">
        <f t="shared" si="1"/>
        <v>250</v>
      </c>
      <c r="G22" s="57">
        <f t="shared" si="2"/>
        <v>125</v>
      </c>
      <c r="H22" s="57">
        <f t="shared" si="2"/>
        <v>125</v>
      </c>
      <c r="I22" s="57"/>
      <c r="J22" s="57"/>
      <c r="K22" s="40" t="s">
        <v>44</v>
      </c>
      <c r="L22" s="42"/>
    </row>
    <row r="23" spans="1:12" s="41" customFormat="1" ht="2.25" customHeight="1" hidden="1">
      <c r="A23" s="58" t="s">
        <v>54</v>
      </c>
      <c r="B23" s="59" t="s">
        <v>46</v>
      </c>
      <c r="C23" s="58" t="s">
        <v>3</v>
      </c>
      <c r="D23" s="58">
        <v>240900</v>
      </c>
      <c r="E23" s="58">
        <v>3210</v>
      </c>
      <c r="F23" s="56">
        <f t="shared" si="1"/>
        <v>250</v>
      </c>
      <c r="G23" s="57">
        <f t="shared" si="2"/>
        <v>125</v>
      </c>
      <c r="H23" s="57">
        <f t="shared" si="2"/>
        <v>125</v>
      </c>
      <c r="I23" s="57"/>
      <c r="J23" s="57"/>
      <c r="K23" s="40" t="s">
        <v>47</v>
      </c>
      <c r="L23" s="42"/>
    </row>
    <row r="24" spans="1:12" s="62" customFormat="1" ht="54" customHeight="1" hidden="1">
      <c r="A24" s="58" t="s">
        <v>55</v>
      </c>
      <c r="B24" s="59" t="s">
        <v>49</v>
      </c>
      <c r="C24" s="58" t="s">
        <v>3</v>
      </c>
      <c r="D24" s="58"/>
      <c r="E24" s="58"/>
      <c r="F24" s="56">
        <f>G24+H24+I24+J24</f>
        <v>398</v>
      </c>
      <c r="G24" s="57">
        <f>199000/1000</f>
        <v>199</v>
      </c>
      <c r="H24" s="57">
        <f>199000/1000</f>
        <v>199</v>
      </c>
      <c r="I24" s="57"/>
      <c r="J24" s="57"/>
      <c r="K24" s="60" t="s">
        <v>50</v>
      </c>
      <c r="L24" s="61"/>
    </row>
    <row r="25" spans="1:13" s="41" customFormat="1" ht="66.75" customHeight="1">
      <c r="A25" s="58">
        <v>3</v>
      </c>
      <c r="B25" s="59" t="s">
        <v>34</v>
      </c>
      <c r="C25" s="58" t="s">
        <v>3</v>
      </c>
      <c r="D25" s="58">
        <v>240900</v>
      </c>
      <c r="E25" s="58">
        <v>3210</v>
      </c>
      <c r="F25" s="56">
        <f>G25+H25+I25+J25</f>
        <v>65598.807</v>
      </c>
      <c r="G25" s="57">
        <f>G26+G27+G28+G29+G30</f>
        <v>15598.807</v>
      </c>
      <c r="H25" s="57">
        <f>(H26+H27+H28+H29+H30)+2000</f>
        <v>16000</v>
      </c>
      <c r="I25" s="76">
        <f>I26+I27+I28+I29+I30</f>
        <v>16000</v>
      </c>
      <c r="J25" s="57">
        <f>J26+J27+J28+J29+J30</f>
        <v>18000</v>
      </c>
      <c r="K25" s="40" t="s">
        <v>16</v>
      </c>
      <c r="L25" s="42" t="s">
        <v>23</v>
      </c>
      <c r="M25" s="41">
        <v>15000000</v>
      </c>
    </row>
    <row r="26" spans="1:12" s="41" customFormat="1" ht="33" customHeight="1" hidden="1">
      <c r="A26" s="63" t="s">
        <v>56</v>
      </c>
      <c r="B26" s="59" t="s">
        <v>37</v>
      </c>
      <c r="C26" s="58" t="s">
        <v>3</v>
      </c>
      <c r="D26" s="58">
        <v>240900</v>
      </c>
      <c r="E26" s="58">
        <v>3210</v>
      </c>
      <c r="F26" s="56">
        <f>G26+H26+I26+J26</f>
        <v>19919.775</v>
      </c>
      <c r="G26" s="57">
        <f>3999775/1000</f>
        <v>3999.775</v>
      </c>
      <c r="H26" s="57">
        <f>4670000/1000</f>
        <v>4670</v>
      </c>
      <c r="I26" s="57">
        <f>5330000/1000</f>
        <v>5330</v>
      </c>
      <c r="J26" s="57">
        <f>5920000/1000</f>
        <v>5920</v>
      </c>
      <c r="K26" s="26" t="s">
        <v>38</v>
      </c>
      <c r="L26" s="42"/>
    </row>
    <row r="27" spans="1:12" ht="33" customHeight="1" hidden="1">
      <c r="A27" s="58" t="s">
        <v>57</v>
      </c>
      <c r="B27" s="59" t="s">
        <v>40</v>
      </c>
      <c r="C27" s="58" t="s">
        <v>3</v>
      </c>
      <c r="D27" s="58">
        <v>240900</v>
      </c>
      <c r="E27" s="58">
        <v>3210</v>
      </c>
      <c r="F27" s="56">
        <f t="shared" si="1"/>
        <v>12149.994999999999</v>
      </c>
      <c r="G27" s="57">
        <f>2449995/1000</f>
        <v>2449.995</v>
      </c>
      <c r="H27" s="57">
        <f>2860000/1000</f>
        <v>2860</v>
      </c>
      <c r="I27" s="57">
        <f>3270000/1000</f>
        <v>3270</v>
      </c>
      <c r="J27" s="57">
        <f>3570000/1000</f>
        <v>3570</v>
      </c>
      <c r="K27" s="26" t="s">
        <v>41</v>
      </c>
      <c r="L27" s="31"/>
    </row>
    <row r="28" spans="1:12" ht="33" customHeight="1" hidden="1">
      <c r="A28" s="58" t="s">
        <v>58</v>
      </c>
      <c r="B28" s="59" t="s">
        <v>43</v>
      </c>
      <c r="C28" s="58" t="s">
        <v>3</v>
      </c>
      <c r="D28" s="58">
        <v>240900</v>
      </c>
      <c r="E28" s="58">
        <v>3210</v>
      </c>
      <c r="F28" s="56">
        <f t="shared" si="1"/>
        <v>17460.145</v>
      </c>
      <c r="G28" s="57">
        <f>3510145/1000</f>
        <v>3510.145</v>
      </c>
      <c r="H28" s="57">
        <f>4090000/1000</f>
        <v>4090</v>
      </c>
      <c r="I28" s="57">
        <f>4680000/1000</f>
        <v>4680</v>
      </c>
      <c r="J28" s="57">
        <f>5180000/1000</f>
        <v>5180</v>
      </c>
      <c r="K28" s="26" t="s">
        <v>44</v>
      </c>
      <c r="L28" s="31"/>
    </row>
    <row r="29" spans="1:12" ht="33" customHeight="1" hidden="1">
      <c r="A29" s="58" t="s">
        <v>59</v>
      </c>
      <c r="B29" s="59" t="s">
        <v>46</v>
      </c>
      <c r="C29" s="58" t="s">
        <v>3</v>
      </c>
      <c r="D29" s="58">
        <v>240900</v>
      </c>
      <c r="E29" s="58">
        <v>3210</v>
      </c>
      <c r="F29" s="56">
        <f t="shared" si="1"/>
        <v>10470.085</v>
      </c>
      <c r="G29" s="57">
        <f>2040085/1000</f>
        <v>2040.085</v>
      </c>
      <c r="H29" s="57">
        <f>2380000/1000</f>
        <v>2380</v>
      </c>
      <c r="I29" s="57">
        <f>2720000/1000</f>
        <v>2720</v>
      </c>
      <c r="J29" s="57">
        <f>3330000/1000</f>
        <v>3330</v>
      </c>
      <c r="K29" s="64" t="s">
        <v>47</v>
      </c>
      <c r="L29" s="31"/>
    </row>
    <row r="30" spans="1:12" ht="33" customHeight="1" hidden="1">
      <c r="A30" s="58" t="s">
        <v>60</v>
      </c>
      <c r="B30" s="59" t="s">
        <v>61</v>
      </c>
      <c r="C30" s="58" t="s">
        <v>3</v>
      </c>
      <c r="D30" s="58"/>
      <c r="E30" s="58"/>
      <c r="F30" s="56">
        <f t="shared" si="1"/>
        <v>3598.807</v>
      </c>
      <c r="G30" s="57">
        <f>3598807/1000</f>
        <v>3598.807</v>
      </c>
      <c r="H30" s="57"/>
      <c r="I30" s="57"/>
      <c r="J30" s="57"/>
      <c r="K30" s="64" t="s">
        <v>62</v>
      </c>
      <c r="L30" s="61"/>
    </row>
    <row r="31" spans="1:12" ht="42" customHeight="1">
      <c r="A31" s="83">
        <v>4</v>
      </c>
      <c r="B31" s="86" t="s">
        <v>76</v>
      </c>
      <c r="C31" s="58"/>
      <c r="D31" s="58"/>
      <c r="E31" s="58"/>
      <c r="F31" s="56">
        <f t="shared" si="1"/>
        <v>84000</v>
      </c>
      <c r="G31" s="57">
        <f>G32+G33</f>
        <v>0</v>
      </c>
      <c r="H31" s="57">
        <f>H32+H33</f>
        <v>14000</v>
      </c>
      <c r="I31" s="57">
        <v>30000</v>
      </c>
      <c r="J31" s="57">
        <v>40000</v>
      </c>
      <c r="K31" s="40"/>
      <c r="L31" s="100"/>
    </row>
    <row r="32" spans="1:12" ht="51.75" customHeight="1">
      <c r="A32" s="84"/>
      <c r="B32" s="87"/>
      <c r="C32" s="58" t="s">
        <v>63</v>
      </c>
      <c r="D32" s="58"/>
      <c r="E32" s="58"/>
      <c r="F32" s="56">
        <f t="shared" si="1"/>
        <v>58800</v>
      </c>
      <c r="G32" s="57">
        <v>0</v>
      </c>
      <c r="H32" s="57">
        <v>9800</v>
      </c>
      <c r="I32" s="57">
        <v>21000</v>
      </c>
      <c r="J32" s="57">
        <v>28000</v>
      </c>
      <c r="K32" s="3" t="s">
        <v>16</v>
      </c>
      <c r="L32" s="101"/>
    </row>
    <row r="33" spans="1:14" ht="208.5" customHeight="1">
      <c r="A33" s="85"/>
      <c r="B33" s="88"/>
      <c r="C33" s="3" t="s">
        <v>69</v>
      </c>
      <c r="D33" s="58"/>
      <c r="E33" s="58"/>
      <c r="F33" s="56">
        <f t="shared" si="1"/>
        <v>25200</v>
      </c>
      <c r="G33" s="57">
        <v>0</v>
      </c>
      <c r="H33" s="57">
        <v>4200</v>
      </c>
      <c r="I33" s="57">
        <v>9000</v>
      </c>
      <c r="J33" s="57">
        <v>12000</v>
      </c>
      <c r="K33" s="68" t="s">
        <v>70</v>
      </c>
      <c r="L33" s="102"/>
      <c r="M33" s="44"/>
      <c r="N33" s="44"/>
    </row>
    <row r="34" spans="1:14" ht="55.5" customHeight="1">
      <c r="A34" s="58">
        <v>5</v>
      </c>
      <c r="B34" s="59" t="s">
        <v>31</v>
      </c>
      <c r="C34" s="58" t="s">
        <v>3</v>
      </c>
      <c r="D34" s="58"/>
      <c r="E34" s="58"/>
      <c r="F34" s="56">
        <f t="shared" si="1"/>
        <v>1196</v>
      </c>
      <c r="G34" s="57">
        <f>G35+G36+G37+G38</f>
        <v>400</v>
      </c>
      <c r="H34" s="57">
        <v>796</v>
      </c>
      <c r="I34" s="57">
        <f>I35+I36+I37+I38</f>
        <v>0</v>
      </c>
      <c r="J34" s="57">
        <f>J35+J36+J37+J38</f>
        <v>0</v>
      </c>
      <c r="K34" s="60" t="s">
        <v>16</v>
      </c>
      <c r="L34" s="73"/>
      <c r="M34" s="74"/>
      <c r="N34" s="44"/>
    </row>
    <row r="35" spans="1:14" ht="33" customHeight="1" hidden="1">
      <c r="A35" s="63" t="s">
        <v>64</v>
      </c>
      <c r="B35" s="59" t="s">
        <v>37</v>
      </c>
      <c r="C35" s="58" t="s">
        <v>3</v>
      </c>
      <c r="D35" s="58"/>
      <c r="E35" s="58"/>
      <c r="F35" s="56">
        <f t="shared" si="1"/>
        <v>200</v>
      </c>
      <c r="G35" s="57">
        <f aca="true" t="shared" si="3" ref="G35:H38">100000/1000</f>
        <v>100</v>
      </c>
      <c r="H35" s="57">
        <f t="shared" si="3"/>
        <v>100</v>
      </c>
      <c r="I35" s="57"/>
      <c r="J35" s="57"/>
      <c r="K35" s="60" t="s">
        <v>38</v>
      </c>
      <c r="L35" s="73"/>
      <c r="M35" s="74"/>
      <c r="N35" s="44"/>
    </row>
    <row r="36" spans="1:14" ht="33" customHeight="1" hidden="1">
      <c r="A36" s="58" t="s">
        <v>65</v>
      </c>
      <c r="B36" s="59" t="s">
        <v>40</v>
      </c>
      <c r="C36" s="58" t="s">
        <v>3</v>
      </c>
      <c r="D36" s="58"/>
      <c r="E36" s="58"/>
      <c r="F36" s="56">
        <f t="shared" si="1"/>
        <v>200</v>
      </c>
      <c r="G36" s="57">
        <f t="shared" si="3"/>
        <v>100</v>
      </c>
      <c r="H36" s="57">
        <f t="shared" si="3"/>
        <v>100</v>
      </c>
      <c r="I36" s="57"/>
      <c r="J36" s="57"/>
      <c r="K36" s="60" t="s">
        <v>41</v>
      </c>
      <c r="L36" s="73"/>
      <c r="M36" s="74"/>
      <c r="N36" s="44"/>
    </row>
    <row r="37" spans="1:14" ht="33" customHeight="1" hidden="1">
      <c r="A37" s="58" t="s">
        <v>66</v>
      </c>
      <c r="B37" s="59" t="s">
        <v>43</v>
      </c>
      <c r="C37" s="58" t="s">
        <v>3</v>
      </c>
      <c r="D37" s="58"/>
      <c r="E37" s="58"/>
      <c r="F37" s="56">
        <f t="shared" si="1"/>
        <v>200</v>
      </c>
      <c r="G37" s="57">
        <f t="shared" si="3"/>
        <v>100</v>
      </c>
      <c r="H37" s="57">
        <f t="shared" si="3"/>
        <v>100</v>
      </c>
      <c r="I37" s="57"/>
      <c r="J37" s="57"/>
      <c r="K37" s="60" t="s">
        <v>44</v>
      </c>
      <c r="L37" s="73"/>
      <c r="M37" s="74"/>
      <c r="N37" s="44"/>
    </row>
    <row r="38" spans="1:14" ht="33" customHeight="1" hidden="1">
      <c r="A38" s="58" t="s">
        <v>67</v>
      </c>
      <c r="B38" s="59" t="s">
        <v>46</v>
      </c>
      <c r="C38" s="58" t="s">
        <v>3</v>
      </c>
      <c r="D38" s="58"/>
      <c r="E38" s="58"/>
      <c r="F38" s="56">
        <f t="shared" si="1"/>
        <v>200</v>
      </c>
      <c r="G38" s="57">
        <f t="shared" si="3"/>
        <v>100</v>
      </c>
      <c r="H38" s="57">
        <f t="shared" si="3"/>
        <v>100</v>
      </c>
      <c r="I38" s="57"/>
      <c r="J38" s="57"/>
      <c r="K38" s="60" t="s">
        <v>47</v>
      </c>
      <c r="L38" s="73"/>
      <c r="M38" s="74"/>
      <c r="N38" s="44"/>
    </row>
    <row r="39" spans="1:14" ht="35.25" customHeight="1">
      <c r="A39" s="58"/>
      <c r="B39" s="65" t="s">
        <v>2</v>
      </c>
      <c r="C39" s="66"/>
      <c r="D39" s="66"/>
      <c r="E39" s="66"/>
      <c r="F39" s="56">
        <f>F18+F19+F25+F31+F34</f>
        <v>163721.25699999998</v>
      </c>
      <c r="G39" s="56">
        <f>G18+G19+G25+G31+G34</f>
        <v>17212.707000000002</v>
      </c>
      <c r="H39" s="56">
        <f>H18+H19+H25+H31+H34</f>
        <v>32560.9</v>
      </c>
      <c r="I39" s="56">
        <f>I18+I19+I25+I31+I34</f>
        <v>50883</v>
      </c>
      <c r="J39" s="56">
        <f>J18+J19+J25+J31+J34</f>
        <v>63064.65</v>
      </c>
      <c r="K39" s="67"/>
      <c r="L39" s="73"/>
      <c r="M39" s="74"/>
      <c r="N39" s="44"/>
    </row>
    <row r="40" spans="1:14" ht="56.25" customHeight="1">
      <c r="A40" s="6"/>
      <c r="B40" s="99" t="s">
        <v>81</v>
      </c>
      <c r="C40" s="99"/>
      <c r="D40" s="103" t="s">
        <v>79</v>
      </c>
      <c r="E40" s="103"/>
      <c r="F40" s="77"/>
      <c r="G40" s="104" t="s">
        <v>80</v>
      </c>
      <c r="H40" s="104"/>
      <c r="I40" s="104"/>
      <c r="J40" s="104"/>
      <c r="K40" s="104"/>
      <c r="L40" s="1"/>
      <c r="M40" s="44"/>
      <c r="N40" s="44"/>
    </row>
    <row r="41" spans="1:13" ht="31.5" customHeight="1">
      <c r="A41" s="6"/>
      <c r="B41" s="71"/>
      <c r="C41" s="71"/>
      <c r="D41" s="69"/>
      <c r="E41" s="70"/>
      <c r="F41" s="70"/>
      <c r="G41" s="72"/>
      <c r="H41" s="78"/>
      <c r="I41" s="79"/>
      <c r="J41" s="79"/>
      <c r="K41" s="78"/>
      <c r="L41" s="72"/>
      <c r="M41" s="72"/>
    </row>
    <row r="42" spans="1:12" ht="33" customHeight="1">
      <c r="A42" s="10"/>
      <c r="B42" s="10"/>
      <c r="C42" s="10"/>
      <c r="D42" s="10"/>
      <c r="E42" s="10"/>
      <c r="F42" s="10"/>
      <c r="G42" s="10"/>
      <c r="H42" s="47"/>
      <c r="I42" s="47"/>
      <c r="J42" s="47"/>
      <c r="K42" s="36"/>
      <c r="L42" s="1"/>
    </row>
    <row r="43" spans="1:12" ht="15" hidden="1">
      <c r="A43" s="10"/>
      <c r="B43" s="11"/>
      <c r="C43" s="11"/>
      <c r="D43" s="11"/>
      <c r="E43" s="11"/>
      <c r="F43" s="10"/>
      <c r="G43" s="10"/>
      <c r="H43" s="10"/>
      <c r="I43" s="10"/>
      <c r="J43" s="10"/>
      <c r="K43" s="1"/>
      <c r="L43" s="1"/>
    </row>
    <row r="44" spans="1:12" ht="15">
      <c r="A44" s="10"/>
      <c r="C44" s="11"/>
      <c r="D44" s="11"/>
      <c r="E44" s="11"/>
      <c r="F44" s="10"/>
      <c r="G44" s="10"/>
      <c r="H44" s="10"/>
      <c r="I44" s="10"/>
      <c r="J44" s="10"/>
      <c r="K44" s="1"/>
      <c r="L44" s="1"/>
    </row>
    <row r="45" spans="1:12" ht="15">
      <c r="A45" s="10"/>
      <c r="B45" s="11"/>
      <c r="C45" s="14"/>
      <c r="D45" s="14"/>
      <c r="E45" s="14"/>
      <c r="F45" s="10"/>
      <c r="G45" s="10"/>
      <c r="H45" s="10"/>
      <c r="I45" s="10"/>
      <c r="J45" s="10"/>
      <c r="K45" s="1"/>
      <c r="L45" s="1"/>
    </row>
    <row r="46" spans="1:12" ht="15">
      <c r="A46" s="10"/>
      <c r="B46" s="14"/>
      <c r="C46" s="10"/>
      <c r="D46" s="10"/>
      <c r="E46" s="10"/>
      <c r="F46" s="10"/>
      <c r="G46" s="10"/>
      <c r="H46" s="10"/>
      <c r="I46" s="10"/>
      <c r="J46" s="10"/>
      <c r="K46" s="1"/>
      <c r="L46" s="1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"/>
      <c r="L47" s="1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"/>
      <c r="L48" s="1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"/>
      <c r="L49" s="1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"/>
      <c r="L50" s="1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"/>
      <c r="L51" s="1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"/>
      <c r="L52" s="1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"/>
      <c r="L53" s="1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"/>
      <c r="L54" s="1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"/>
      <c r="L55" s="1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"/>
      <c r="L56" s="1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"/>
      <c r="L57" s="1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"/>
      <c r="L58" s="1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"/>
      <c r="L59" s="1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"/>
      <c r="L60" s="1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"/>
      <c r="L61" s="1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"/>
      <c r="L62" s="1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"/>
      <c r="L63" s="1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"/>
      <c r="L64" s="1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"/>
      <c r="L65" s="1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"/>
      <c r="L66" s="1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"/>
      <c r="L67" s="1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"/>
      <c r="L68" s="1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"/>
      <c r="L69" s="1"/>
    </row>
    <row r="70" spans="1:12" ht="15">
      <c r="A70" s="10"/>
      <c r="B70" s="10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K86" s="1"/>
      <c r="L86" s="1"/>
    </row>
  </sheetData>
  <sheetProtection/>
  <mergeCells count="22">
    <mergeCell ref="B40:C40"/>
    <mergeCell ref="L31:L33"/>
    <mergeCell ref="K10:K12"/>
    <mergeCell ref="J11:J12"/>
    <mergeCell ref="H11:H12"/>
    <mergeCell ref="D40:E40"/>
    <mergeCell ref="G40:K40"/>
    <mergeCell ref="G10:J10"/>
    <mergeCell ref="K6:M6"/>
    <mergeCell ref="K7:M7"/>
    <mergeCell ref="A8:L8"/>
    <mergeCell ref="A10:A12"/>
    <mergeCell ref="B10:B12"/>
    <mergeCell ref="C10:C12"/>
    <mergeCell ref="D10:D12"/>
    <mergeCell ref="A31:A33"/>
    <mergeCell ref="B31:B33"/>
    <mergeCell ref="L10:L12"/>
    <mergeCell ref="E10:E12"/>
    <mergeCell ref="F10:F12"/>
    <mergeCell ref="G11:G12"/>
    <mergeCell ref="I11:I12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4.57421875" style="0" customWidth="1"/>
    <col min="2" max="2" width="47.710937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4.00390625" style="0" customWidth="1"/>
    <col min="7" max="7" width="13.140625" style="0" customWidth="1"/>
    <col min="8" max="8" width="12.8515625" style="0" customWidth="1"/>
    <col min="9" max="10" width="13.00390625" style="0" customWidth="1"/>
    <col min="11" max="11" width="43.7109375" style="0" customWidth="1"/>
    <col min="12" max="13" width="9.140625" style="0" hidden="1" customWidth="1"/>
    <col min="14" max="14" width="13.8515625" style="0" hidden="1" customWidth="1"/>
    <col min="15" max="15" width="11.421875" style="0" customWidth="1"/>
  </cols>
  <sheetData>
    <row r="1" spans="2:12" ht="15">
      <c r="B1" s="1"/>
      <c r="C1" s="1"/>
      <c r="D1" s="1"/>
      <c r="E1" s="1"/>
      <c r="F1" s="1"/>
      <c r="G1" s="1"/>
      <c r="H1" s="1"/>
      <c r="I1" s="1"/>
      <c r="J1" s="105"/>
      <c r="K1" s="105"/>
      <c r="L1" s="105"/>
    </row>
    <row r="2" spans="2:12" ht="15">
      <c r="B2" s="1"/>
      <c r="C2" s="1"/>
      <c r="D2" s="1"/>
      <c r="E2" s="1"/>
      <c r="F2" s="1"/>
      <c r="G2" s="1"/>
      <c r="H2" s="1"/>
      <c r="I2" s="19"/>
      <c r="J2" s="5"/>
      <c r="K2" s="5" t="s">
        <v>25</v>
      </c>
      <c r="L2" s="5" t="s">
        <v>20</v>
      </c>
    </row>
    <row r="3" spans="2:15" ht="15">
      <c r="B3" s="1"/>
      <c r="C3" s="1"/>
      <c r="D3" s="1"/>
      <c r="E3" s="1"/>
      <c r="F3" s="1"/>
      <c r="G3" s="1"/>
      <c r="H3" s="1"/>
      <c r="I3" s="19"/>
      <c r="J3" s="5"/>
      <c r="K3" s="120" t="s">
        <v>71</v>
      </c>
      <c r="L3" s="121"/>
      <c r="M3" s="121"/>
      <c r="N3" s="121"/>
      <c r="O3" s="121"/>
    </row>
    <row r="4" spans="2:15" ht="15">
      <c r="B4" s="1"/>
      <c r="C4" s="1"/>
      <c r="D4" s="1"/>
      <c r="E4" s="1"/>
      <c r="F4" s="1"/>
      <c r="G4" s="1"/>
      <c r="H4" s="1"/>
      <c r="I4" s="19"/>
      <c r="J4" s="5"/>
      <c r="K4" s="122" t="s">
        <v>8</v>
      </c>
      <c r="L4" s="122"/>
      <c r="M4" s="122"/>
      <c r="N4" s="98"/>
      <c r="O4" s="98"/>
    </row>
    <row r="5" spans="2:15" ht="15">
      <c r="B5" s="1"/>
      <c r="C5" s="1"/>
      <c r="D5" s="1"/>
      <c r="E5" s="1"/>
      <c r="F5" s="1"/>
      <c r="G5" s="1"/>
      <c r="H5" s="1"/>
      <c r="I5" s="19"/>
      <c r="J5" s="5"/>
      <c r="K5" s="123" t="s">
        <v>9</v>
      </c>
      <c r="L5" s="123"/>
      <c r="M5" s="123"/>
      <c r="N5" s="98"/>
      <c r="O5" s="98"/>
    </row>
    <row r="6" spans="2:15" ht="15">
      <c r="B6" s="1"/>
      <c r="C6" s="1"/>
      <c r="D6" s="1"/>
      <c r="E6" s="1"/>
      <c r="F6" s="1"/>
      <c r="G6" s="1"/>
      <c r="H6" s="1"/>
      <c r="I6" s="19"/>
      <c r="J6" s="5"/>
      <c r="K6" s="122" t="s">
        <v>10</v>
      </c>
      <c r="L6" s="122"/>
      <c r="M6" s="122"/>
      <c r="N6" s="98"/>
      <c r="O6" s="98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95" t="s">
        <v>68</v>
      </c>
      <c r="L7" s="96"/>
      <c r="M7" s="96"/>
      <c r="N7" s="98"/>
      <c r="O7" s="98"/>
    </row>
    <row r="8" spans="2:15" ht="28.5" customHeight="1">
      <c r="B8" s="1"/>
      <c r="C8" s="1"/>
      <c r="D8" s="1"/>
      <c r="E8" s="1"/>
      <c r="F8" s="1"/>
      <c r="G8" s="1"/>
      <c r="H8" s="1"/>
      <c r="I8" s="1"/>
      <c r="J8" s="1"/>
      <c r="K8" s="80" t="s">
        <v>83</v>
      </c>
      <c r="L8" s="81"/>
      <c r="M8" s="81"/>
      <c r="N8" s="82"/>
      <c r="O8" s="82"/>
    </row>
    <row r="9" spans="2:12" ht="24" customHeight="1">
      <c r="B9" s="106" t="s">
        <v>29</v>
      </c>
      <c r="C9" s="106"/>
      <c r="D9" s="106"/>
      <c r="E9" s="106"/>
      <c r="F9" s="106"/>
      <c r="G9" s="106"/>
      <c r="H9" s="106"/>
      <c r="I9" s="106"/>
      <c r="J9" s="106"/>
      <c r="K9" s="106"/>
      <c r="L9" s="1"/>
    </row>
    <row r="10" spans="2:12" ht="12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"/>
    </row>
    <row r="11" spans="2:14" ht="12" customHeight="1">
      <c r="B11" s="1"/>
      <c r="C11" s="1"/>
      <c r="D11" s="1"/>
      <c r="E11" s="1"/>
      <c r="F11" s="107"/>
      <c r="G11" s="107"/>
      <c r="H11" s="107"/>
      <c r="I11" s="30"/>
      <c r="J11" s="1"/>
      <c r="K11" s="53" t="s">
        <v>30</v>
      </c>
      <c r="L11" s="1"/>
      <c r="N11" s="52" t="s">
        <v>30</v>
      </c>
    </row>
    <row r="12" spans="1:14" ht="15">
      <c r="A12" s="89" t="s">
        <v>5</v>
      </c>
      <c r="B12" s="89" t="s">
        <v>4</v>
      </c>
      <c r="C12" s="89" t="s">
        <v>0</v>
      </c>
      <c r="D12" s="89" t="s">
        <v>14</v>
      </c>
      <c r="E12" s="89" t="s">
        <v>15</v>
      </c>
      <c r="F12" s="89" t="s">
        <v>82</v>
      </c>
      <c r="G12" s="94" t="s">
        <v>6</v>
      </c>
      <c r="H12" s="94"/>
      <c r="I12" s="94"/>
      <c r="J12" s="94"/>
      <c r="K12" s="94" t="s">
        <v>1</v>
      </c>
      <c r="L12" s="1"/>
      <c r="N12" s="89" t="s">
        <v>21</v>
      </c>
    </row>
    <row r="13" spans="1:14" ht="15">
      <c r="A13" s="92"/>
      <c r="B13" s="92"/>
      <c r="C13" s="92"/>
      <c r="D13" s="92"/>
      <c r="E13" s="92"/>
      <c r="F13" s="92"/>
      <c r="G13" s="89" t="s">
        <v>7</v>
      </c>
      <c r="H13" s="89" t="s">
        <v>11</v>
      </c>
      <c r="I13" s="89" t="s">
        <v>12</v>
      </c>
      <c r="J13" s="89" t="s">
        <v>13</v>
      </c>
      <c r="K13" s="94"/>
      <c r="L13" s="1"/>
      <c r="N13" s="92"/>
    </row>
    <row r="14" spans="1:14" ht="7.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1"/>
      <c r="N14" s="124"/>
    </row>
    <row r="15" spans="1:14" ht="61.5" customHeight="1">
      <c r="A15" s="31">
        <v>1</v>
      </c>
      <c r="B15" s="46" t="s">
        <v>26</v>
      </c>
      <c r="C15" s="3" t="s">
        <v>3</v>
      </c>
      <c r="D15" s="38">
        <v>100203</v>
      </c>
      <c r="E15" s="38">
        <v>2610</v>
      </c>
      <c r="F15" s="48">
        <f aca="true" t="shared" si="0" ref="F15:F20">G15+H15+I15+J15</f>
        <v>10000</v>
      </c>
      <c r="G15" s="49">
        <f>10000000/1000</f>
        <v>10000</v>
      </c>
      <c r="H15" s="51">
        <v>0</v>
      </c>
      <c r="I15" s="51">
        <v>0</v>
      </c>
      <c r="J15" s="49">
        <v>0</v>
      </c>
      <c r="K15" s="3" t="s">
        <v>22</v>
      </c>
      <c r="L15" s="1"/>
      <c r="N15" s="42"/>
    </row>
    <row r="16" spans="1:14" ht="127.5" customHeight="1">
      <c r="A16" s="31">
        <f>A15+1</f>
        <v>2</v>
      </c>
      <c r="B16" s="46" t="s">
        <v>27</v>
      </c>
      <c r="C16" s="3" t="s">
        <v>3</v>
      </c>
      <c r="D16" s="38">
        <v>100203</v>
      </c>
      <c r="E16" s="38">
        <v>2610</v>
      </c>
      <c r="F16" s="48">
        <f t="shared" si="0"/>
        <v>100</v>
      </c>
      <c r="G16" s="49">
        <f>100000/1000</f>
        <v>100</v>
      </c>
      <c r="H16" s="51">
        <v>0</v>
      </c>
      <c r="I16" s="51">
        <v>0</v>
      </c>
      <c r="J16" s="51">
        <v>0</v>
      </c>
      <c r="K16" s="3" t="s">
        <v>22</v>
      </c>
      <c r="L16" s="1"/>
      <c r="N16" s="42"/>
    </row>
    <row r="17" spans="1:14" s="19" customFormat="1" ht="60.75" customHeight="1">
      <c r="A17" s="31">
        <f>A16+1</f>
        <v>3</v>
      </c>
      <c r="B17" s="46" t="s">
        <v>28</v>
      </c>
      <c r="C17" s="38" t="s">
        <v>3</v>
      </c>
      <c r="D17" s="38">
        <v>100203</v>
      </c>
      <c r="E17" s="38">
        <v>2610</v>
      </c>
      <c r="F17" s="48">
        <f t="shared" si="0"/>
        <v>800</v>
      </c>
      <c r="G17" s="49">
        <f>800000/1000</f>
        <v>800</v>
      </c>
      <c r="H17" s="51">
        <v>0</v>
      </c>
      <c r="I17" s="51">
        <v>0</v>
      </c>
      <c r="J17" s="49">
        <v>0</v>
      </c>
      <c r="K17" s="3" t="s">
        <v>22</v>
      </c>
      <c r="L17" s="1"/>
      <c r="N17" s="42"/>
    </row>
    <row r="18" spans="1:14" s="19" customFormat="1" ht="48.75" customHeight="1">
      <c r="A18" s="31">
        <v>4</v>
      </c>
      <c r="B18" s="9" t="s">
        <v>35</v>
      </c>
      <c r="C18" s="38" t="s">
        <v>3</v>
      </c>
      <c r="D18" s="45"/>
      <c r="E18" s="45"/>
      <c r="F18" s="48">
        <f>G18+H18+I18+J18</f>
        <v>13775.1</v>
      </c>
      <c r="G18" s="49">
        <v>0</v>
      </c>
      <c r="H18" s="49">
        <v>10000</v>
      </c>
      <c r="I18" s="57">
        <v>3775.1</v>
      </c>
      <c r="J18" s="49">
        <v>0</v>
      </c>
      <c r="K18" s="3" t="s">
        <v>22</v>
      </c>
      <c r="L18" s="1"/>
      <c r="N18" s="42"/>
    </row>
    <row r="19" spans="1:14" s="19" customFormat="1" ht="51" customHeight="1">
      <c r="A19" s="116">
        <v>5</v>
      </c>
      <c r="B19" s="118" t="s">
        <v>73</v>
      </c>
      <c r="C19" s="38" t="s">
        <v>74</v>
      </c>
      <c r="D19" s="45"/>
      <c r="E19" s="45"/>
      <c r="F19" s="48">
        <f t="shared" si="0"/>
        <v>20440</v>
      </c>
      <c r="G19" s="49">
        <v>0</v>
      </c>
      <c r="H19" s="49">
        <v>20440</v>
      </c>
      <c r="I19" s="51">
        <v>0</v>
      </c>
      <c r="J19" s="49">
        <v>0</v>
      </c>
      <c r="K19" s="3" t="s">
        <v>22</v>
      </c>
      <c r="L19" s="1"/>
      <c r="N19" s="42"/>
    </row>
    <row r="20" spans="1:14" s="19" customFormat="1" ht="54.75" customHeight="1">
      <c r="A20" s="117"/>
      <c r="B20" s="119"/>
      <c r="C20" s="38" t="s">
        <v>3</v>
      </c>
      <c r="D20" s="45"/>
      <c r="E20" s="45"/>
      <c r="F20" s="48">
        <f t="shared" si="0"/>
        <v>8760</v>
      </c>
      <c r="G20" s="49">
        <v>0</v>
      </c>
      <c r="H20" s="49">
        <v>8760</v>
      </c>
      <c r="I20" s="51">
        <v>0</v>
      </c>
      <c r="J20" s="49">
        <v>0</v>
      </c>
      <c r="K20" s="3" t="s">
        <v>22</v>
      </c>
      <c r="L20" s="1"/>
      <c r="N20" s="42"/>
    </row>
    <row r="21" spans="1:14" ht="27" customHeight="1">
      <c r="A21" s="23"/>
      <c r="B21" s="18" t="s">
        <v>2</v>
      </c>
      <c r="C21" s="4"/>
      <c r="D21" s="4"/>
      <c r="E21" s="4"/>
      <c r="F21" s="50">
        <f>SUM(F15:F20)</f>
        <v>53875.1</v>
      </c>
      <c r="G21" s="50">
        <f>SUM(G15:G18)</f>
        <v>10900</v>
      </c>
      <c r="H21" s="50">
        <f>SUM(H15:H20)</f>
        <v>39200</v>
      </c>
      <c r="I21" s="50">
        <f>SUM(I15:I20)</f>
        <v>3775.1</v>
      </c>
      <c r="J21" s="50">
        <f>SUM(J15:J20)</f>
        <v>0</v>
      </c>
      <c r="K21" s="21"/>
      <c r="L21" s="1"/>
      <c r="N21" s="23"/>
    </row>
    <row r="22" spans="2:12" ht="15">
      <c r="B22" s="6"/>
      <c r="C22" s="6"/>
      <c r="D22" s="6"/>
      <c r="E22" s="6"/>
      <c r="F22" s="8"/>
      <c r="G22" s="8"/>
      <c r="H22" s="8"/>
      <c r="I22" s="8"/>
      <c r="J22" s="8"/>
      <c r="K22" s="22"/>
      <c r="L22" s="1"/>
    </row>
    <row r="23" spans="2:13" ht="16.5" customHeight="1">
      <c r="B23" s="43"/>
      <c r="C23" s="6"/>
      <c r="D23" s="6"/>
      <c r="E23" s="6"/>
      <c r="F23" s="8"/>
      <c r="G23" s="8"/>
      <c r="H23" s="8"/>
      <c r="I23" s="8"/>
      <c r="J23" s="109"/>
      <c r="K23" s="109"/>
      <c r="L23" s="109"/>
      <c r="M23" s="109"/>
    </row>
    <row r="24" spans="2:13" ht="39" customHeight="1">
      <c r="B24" s="111"/>
      <c r="C24" s="111"/>
      <c r="D24" s="15"/>
      <c r="E24" s="15"/>
      <c r="F24" s="15"/>
      <c r="G24" s="12"/>
      <c r="H24" s="12"/>
      <c r="J24" s="115"/>
      <c r="K24" s="115"/>
      <c r="L24" s="97"/>
      <c r="M24" s="97"/>
    </row>
    <row r="25" spans="2:13" ht="29.25" customHeight="1">
      <c r="B25" s="112"/>
      <c r="C25" s="112"/>
      <c r="D25" s="29"/>
      <c r="E25" s="29"/>
      <c r="F25" s="17"/>
      <c r="G25" s="10"/>
      <c r="H25" s="10"/>
      <c r="I25" s="10"/>
      <c r="J25" s="10"/>
      <c r="K25" s="1"/>
      <c r="L25" s="1"/>
      <c r="M25" s="32"/>
    </row>
    <row r="26" spans="2:13" ht="17.25">
      <c r="B26" s="25"/>
      <c r="C26" s="25"/>
      <c r="D26" s="25"/>
      <c r="E26" s="25"/>
      <c r="F26" s="10"/>
      <c r="G26" s="10"/>
      <c r="H26" s="10"/>
      <c r="I26" s="10"/>
      <c r="J26" s="10"/>
      <c r="K26" s="1"/>
      <c r="L26" s="1"/>
      <c r="M26" s="16"/>
    </row>
    <row r="27" spans="2:12" ht="35.25" customHeight="1">
      <c r="B27" s="113"/>
      <c r="C27" s="113"/>
      <c r="D27" s="39"/>
      <c r="E27" s="39"/>
      <c r="F27" s="12"/>
      <c r="I27" s="114"/>
      <c r="J27" s="114"/>
      <c r="K27" s="12"/>
      <c r="L27" s="5"/>
    </row>
    <row r="28" spans="2:12" ht="33.75" customHeight="1">
      <c r="B28" s="108"/>
      <c r="C28" s="108"/>
      <c r="D28" s="27"/>
      <c r="E28" s="27"/>
      <c r="F28" s="8"/>
      <c r="G28" s="8"/>
      <c r="H28" s="8"/>
      <c r="I28" s="8"/>
      <c r="J28" s="8"/>
      <c r="K28" s="33"/>
      <c r="L28" s="1"/>
    </row>
    <row r="29" spans="2:12" ht="18">
      <c r="B29" s="1"/>
      <c r="C29" s="13"/>
      <c r="D29" s="13"/>
      <c r="E29" s="13"/>
      <c r="F29" s="12"/>
      <c r="G29" s="12"/>
      <c r="H29" s="12"/>
      <c r="I29" s="110"/>
      <c r="J29" s="110"/>
      <c r="K29" s="1"/>
      <c r="L29" s="1"/>
    </row>
    <row r="30" spans="2:13" ht="18">
      <c r="B30" s="34"/>
      <c r="C30" s="13"/>
      <c r="D30" s="13"/>
      <c r="E30" s="13"/>
      <c r="F30" s="12"/>
      <c r="G30" s="12"/>
      <c r="H30" s="12"/>
      <c r="I30" s="12"/>
      <c r="J30" s="12"/>
      <c r="K30" s="5"/>
      <c r="L30" s="5"/>
      <c r="M30" s="5"/>
    </row>
    <row r="31" spans="3:10" ht="15">
      <c r="C31" s="11"/>
      <c r="D31" s="11"/>
      <c r="E31" s="11"/>
      <c r="F31" s="10"/>
      <c r="G31" s="10"/>
      <c r="H31" s="10"/>
      <c r="I31" s="10"/>
      <c r="J31" s="10"/>
    </row>
    <row r="32" spans="3:10" ht="15">
      <c r="C32" s="11"/>
      <c r="D32" s="11"/>
      <c r="E32" s="11"/>
      <c r="F32" s="10"/>
      <c r="G32" s="10"/>
      <c r="H32" s="10"/>
      <c r="I32" s="10"/>
      <c r="J32" s="10"/>
    </row>
    <row r="33" spans="3:10" ht="15">
      <c r="C33" s="14"/>
      <c r="D33" s="14"/>
      <c r="E33" s="14"/>
      <c r="F33" s="10"/>
      <c r="G33" s="10"/>
      <c r="H33" s="10"/>
      <c r="I33" s="10"/>
      <c r="J33" s="10"/>
    </row>
    <row r="35" ht="12.75">
      <c r="I35" s="7"/>
    </row>
  </sheetData>
  <sheetProtection/>
  <mergeCells count="32">
    <mergeCell ref="A19:A20"/>
    <mergeCell ref="B19:B20"/>
    <mergeCell ref="K3:O3"/>
    <mergeCell ref="K4:O4"/>
    <mergeCell ref="K5:O5"/>
    <mergeCell ref="K6:O6"/>
    <mergeCell ref="K7:O7"/>
    <mergeCell ref="K12:K14"/>
    <mergeCell ref="N12:N14"/>
    <mergeCell ref="J13:J14"/>
    <mergeCell ref="I29:J29"/>
    <mergeCell ref="B24:C24"/>
    <mergeCell ref="L24:M24"/>
    <mergeCell ref="B25:C25"/>
    <mergeCell ref="B27:C27"/>
    <mergeCell ref="I27:J27"/>
    <mergeCell ref="J24:K24"/>
    <mergeCell ref="J1:L1"/>
    <mergeCell ref="B9:K9"/>
    <mergeCell ref="F11:H11"/>
    <mergeCell ref="G12:J12"/>
    <mergeCell ref="B28:C28"/>
    <mergeCell ref="J23:M23"/>
    <mergeCell ref="G13:G14"/>
    <mergeCell ref="H13:H14"/>
    <mergeCell ref="I13:I14"/>
    <mergeCell ref="A12:A14"/>
    <mergeCell ref="B12:B14"/>
    <mergeCell ref="C12:C14"/>
    <mergeCell ref="D12:D14"/>
    <mergeCell ref="E12:E14"/>
    <mergeCell ref="F12:F14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А. Горбач</cp:lastModifiedBy>
  <cp:lastPrinted>2018-11-29T15:12:54Z</cp:lastPrinted>
  <dcterms:created xsi:type="dcterms:W3CDTF">1996-10-08T23:32:33Z</dcterms:created>
  <dcterms:modified xsi:type="dcterms:W3CDTF">2018-12-05T10:15:28Z</dcterms:modified>
  <cp:category/>
  <cp:version/>
  <cp:contentType/>
  <cp:contentStatus/>
</cp:coreProperties>
</file>