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6555" windowHeight="8700" activeTab="0"/>
  </bookViews>
  <sheets>
    <sheet name="по тендеру" sheetId="1" r:id="rId1"/>
    <sheet name="без тендера" sheetId="2" r:id="rId2"/>
  </sheets>
  <definedNames>
    <definedName name="_xlnm.Print_Area" localSheetId="0">'по тендеру'!$A$1:$F$111</definedName>
  </definedNames>
  <calcPr fullCalcOnLoad="1"/>
</workbook>
</file>

<file path=xl/sharedStrings.xml><?xml version="1.0" encoding="utf-8"?>
<sst xmlns="http://schemas.openxmlformats.org/spreadsheetml/2006/main" count="1393" uniqueCount="554">
  <si>
    <t>Код  КЕКВ  (для бюджетних коштів )</t>
  </si>
  <si>
    <t xml:space="preserve">Процедура закупівлі </t>
  </si>
  <si>
    <t xml:space="preserve">Орієнтовний  початок проведення  процедури закупівлі </t>
  </si>
  <si>
    <t>Примітки</t>
  </si>
  <si>
    <t>розвитку і торгівлі України</t>
  </si>
  <si>
    <t>*</t>
  </si>
  <si>
    <t xml:space="preserve">Предмет закупівлі </t>
  </si>
  <si>
    <t>відкриті торги</t>
  </si>
  <si>
    <t>Очікувана вартість предмета закупівлі  (грн.)</t>
  </si>
  <si>
    <t>Голова комітету з конкурсних торгів        _______________           М.Ф.Рубан</t>
  </si>
  <si>
    <t>Секретар комітету з конкурсних торгів    _______________           О.М.Ляховець</t>
  </si>
  <si>
    <t>ВСЬОГО:</t>
  </si>
  <si>
    <t>ЗАТВЕРДЖЕНО</t>
  </si>
  <si>
    <t>Наказ Міністерства економічного</t>
  </si>
  <si>
    <t>15 вересня 2014 року №1106</t>
  </si>
  <si>
    <t>Управління освіти Чернігівської міської ради , код за ЄДРПОУ 02147598</t>
  </si>
  <si>
    <t xml:space="preserve">                       м.п.</t>
  </si>
  <si>
    <t>грудень2014 -січень 2015 року</t>
  </si>
  <si>
    <t>один мільйон сімдесят тис. шістсот дев'яносто п'ять грн.</t>
  </si>
  <si>
    <t>п'ять мільйонів сімсот дев'ятнадцять тис. п'ятсот грн.</t>
  </si>
  <si>
    <t>три мільйони сорок дві тис. грн.</t>
  </si>
  <si>
    <t>п'ять мільйонів дев'ятсот п'ятдесят тис. грн.</t>
  </si>
  <si>
    <t>два мільйони сімсот вісімдесят дві тис.п'ятсот грн.</t>
  </si>
  <si>
    <t>сімсот сімдесят одна тис. п'ятсот двадцять вісім грн.</t>
  </si>
  <si>
    <t>один мільйон вісімсот сімдесят сім тис. п'ятсот вісімдесят грн.</t>
  </si>
  <si>
    <t>триста сорок тис. грн.</t>
  </si>
  <si>
    <t>два мільйони сімдесят дев'ять тис. двісті вісімдесят грн.</t>
  </si>
  <si>
    <t>чотири мільйони шістсот п'ятдесят п'ять тис. триста дев'яносто три грн.п'ятдесят коп.</t>
  </si>
  <si>
    <t>триста дев'ять тис.грн.</t>
  </si>
  <si>
    <t>один мільйон двісті тридцять дві тис. вісімсот вісімдесят грн.</t>
  </si>
  <si>
    <t>дев'ятсот сорок дві тис. чотириста грн.</t>
  </si>
  <si>
    <t>чотириста шістнадцять тис. двісті п'ятдесят грн.</t>
  </si>
  <si>
    <t>двісті шістдесят тис. сто п'ятнадцять грн.</t>
  </si>
  <si>
    <t>двісті дев'яносто сім тис. дев'ятсот сімдесят п'ять грн.</t>
  </si>
  <si>
    <t>шістсот тринадцять тис. шістсот двадцять вісім грн.</t>
  </si>
  <si>
    <t>сто сімдесят п'ять тис. сімдесят чотири грн.</t>
  </si>
  <si>
    <t>переговорна процедура</t>
  </si>
  <si>
    <t>сто вісімдесят вісім тис. сто дві грн. 40 коп.</t>
  </si>
  <si>
    <t>П'ять мільйонів сімсот дванадцять тис. дев'ятсот вісімнадцять грн. 12 коп.</t>
  </si>
  <si>
    <t>Тридцять дев'ять мільйонів чотириста вісімдесят вісім тис.п'ятсот вісімдесят шість грн. 14 коп.</t>
  </si>
  <si>
    <t>січень-лютий 2015 року</t>
  </si>
  <si>
    <t>Чотириста вісімдесят тис.п'ятсот дві грн.</t>
  </si>
  <si>
    <t>П'ять мільйонів двадцять дев'ять тис. сто сімдесят дев'ять грн. 07 коп.</t>
  </si>
  <si>
    <t>Один мільйон шістсот дев'ять тис. чотириста п'ятнадцять грн. 29 коп.</t>
  </si>
  <si>
    <t>Договір з ТОВ "Переяслав-Молпродукт" від 30.12.2014 року №157 на суму 583 680,00 грн. з ПДВ</t>
  </si>
  <si>
    <t>Договір з ПП "Гімак" від 30.12.2014 року №153 на суму 1877580,00 грн. з ПДВ</t>
  </si>
  <si>
    <t>Договір з ПАТ "Базис" від 06.01.2015 року №159 на суму 744 000,00 грн. з ПДВ</t>
  </si>
  <si>
    <t>Договір з ПАТ "Базис" від 06.01.2015 року №161 на суму 152505,00 грн. з ПДВ</t>
  </si>
  <si>
    <t>Договір з КП "АТП-2528"ЧМР від 06.01.2015 року на суму 188102,40 грн. з ПДВ</t>
  </si>
  <si>
    <t xml:space="preserve">на 2015 рік </t>
  </si>
  <si>
    <t>РІЧНИЙ ПЛАН ЗАКУПІВЕЛЬ,</t>
  </si>
  <si>
    <t>один мільйон сто тридцять вісім тис. вісімсот двадцять сім грн.</t>
  </si>
  <si>
    <r>
      <t xml:space="preserve">10.82.2 - Шоколад і цукрові кондитерські вироби </t>
    </r>
    <r>
      <rPr>
        <sz val="10"/>
        <rFont val="Times New Roman"/>
        <family val="1"/>
      </rPr>
      <t>( подарунки для дітей сиріт : до Дня захисту дітей, до дня Святого Миколая, Новорічне свято міського Голови)</t>
    </r>
  </si>
  <si>
    <r>
      <t xml:space="preserve">28.29.2 - Устаткування для миття, наповнювання, пакування та обгортання пляшок або іншої тари; вогнегасники, пульверизатори, машини пароструминні та піскоструменні; прокладки </t>
    </r>
    <r>
      <rPr>
        <sz val="10"/>
        <rFont val="Times New Roman"/>
        <family val="1"/>
      </rPr>
      <t>(Вогнегасники)</t>
    </r>
  </si>
  <si>
    <r>
      <t xml:space="preserve">23.99.1 - Вироби мінеральні неметалеві, інші, н.в.і.у. </t>
    </r>
    <r>
      <rPr>
        <sz val="10"/>
        <rFont val="Times New Roman"/>
        <family val="1"/>
      </rPr>
      <t>(будівельні матеріали)</t>
    </r>
  </si>
  <si>
    <t xml:space="preserve">23.31.1 - Плитка та плитки керамічні </t>
  </si>
  <si>
    <r>
      <t xml:space="preserve">22.19.3 - Труби, трубки та шланги з вулканізованої гуми </t>
    </r>
    <r>
      <rPr>
        <sz val="10"/>
        <rFont val="Times New Roman"/>
        <family val="1"/>
      </rPr>
      <t>(пожежні рукава)</t>
    </r>
  </si>
  <si>
    <r>
      <t xml:space="preserve">58.14.1 - Журнали та періодичні видання друковані </t>
    </r>
    <r>
      <rPr>
        <sz val="10"/>
        <rFont val="Times New Roman"/>
        <family val="1"/>
      </rPr>
      <t>(підписні видання)</t>
    </r>
  </si>
  <si>
    <r>
      <t xml:space="preserve">22.11.1 - Шини та камери гумові нові </t>
    </r>
    <r>
      <rPr>
        <sz val="10"/>
        <rFont val="Times New Roman"/>
        <family val="1"/>
      </rPr>
      <t>(Автошини)</t>
    </r>
  </si>
  <si>
    <r>
      <t xml:space="preserve">27.32.1 - Проводи та кабелі електронні й електричні, інші ( </t>
    </r>
    <r>
      <rPr>
        <sz val="10"/>
        <rFont val="Times New Roman"/>
        <family val="1"/>
      </rPr>
      <t>Кабель)</t>
    </r>
  </si>
  <si>
    <r>
      <t xml:space="preserve">22.21.2 - Труби, трубки, шланги та фітинги до них пластмасові </t>
    </r>
    <r>
      <rPr>
        <sz val="10"/>
        <rFont val="Times New Roman"/>
        <family val="1"/>
      </rPr>
      <t>(Шланги)</t>
    </r>
  </si>
  <si>
    <r>
      <t xml:space="preserve">17.23.1 - Вироби канцелярські, паперові </t>
    </r>
    <r>
      <rPr>
        <sz val="10"/>
        <rFont val="Times New Roman"/>
        <family val="1"/>
      </rPr>
      <t>(класні журнали, грамоти, дипломи, Програма" Освіта в житті нашого міста (єдиний квиток), журнали відвідування дітей, книги реїстрації наказів, журнали для ведення документації по харчуванню, книги обліку дітей, папір)</t>
    </r>
  </si>
  <si>
    <r>
      <t xml:space="preserve">20.41.3 - Мило, засоби мийні та засоби для чищення </t>
    </r>
    <r>
      <rPr>
        <sz val="10"/>
        <rFont val="Times New Roman"/>
        <family val="1"/>
      </rPr>
      <t>(Миючі засоби)</t>
    </r>
  </si>
  <si>
    <r>
      <t xml:space="preserve">32.91.1 - Мітли та щітки </t>
    </r>
    <r>
      <rPr>
        <sz val="10"/>
        <rFont val="Times New Roman"/>
        <family val="1"/>
      </rPr>
      <t>(Віники)</t>
    </r>
  </si>
  <si>
    <r>
      <t xml:space="preserve">25.99.1 - Вироби для ванн і кухні, металеві </t>
    </r>
    <r>
      <rPr>
        <sz val="10"/>
        <rFont val="Times New Roman"/>
        <family val="1"/>
      </rPr>
      <t>(Програма "Освіта в житті нашого міста" (посуд для харчоблоку), каструлі).</t>
    </r>
  </si>
  <si>
    <r>
      <t>30.00.1 - Меблі для сидіння та їх частини</t>
    </r>
    <r>
      <rPr>
        <sz val="10"/>
        <rFont val="Times New Roman"/>
        <family val="1"/>
      </rPr>
      <t xml:space="preserve"> (стільці дитячі)</t>
    </r>
  </si>
  <si>
    <r>
      <t>28.14.1 - Крани, вентилі, клапани та подібні вироби до труб, котлів, резервуарів, цистерн і подібних виробів</t>
    </r>
    <r>
      <rPr>
        <sz val="10"/>
        <rFont val="Times New Roman"/>
        <family val="1"/>
      </rPr>
      <t xml:space="preserve"> ( пожежні крани, питний фонтанчик, кран, змішувач)</t>
    </r>
  </si>
  <si>
    <r>
      <t>27.51.2 - Прилади електричні побутові, інші, н.в.і.у.</t>
    </r>
    <r>
      <rPr>
        <sz val="10"/>
        <rFont val="Times New Roman"/>
        <family val="1"/>
      </rPr>
      <t xml:space="preserve"> (Праска)</t>
    </r>
  </si>
  <si>
    <r>
      <t xml:space="preserve">20.11.1 - Гази промислові </t>
    </r>
    <r>
      <rPr>
        <sz val="10"/>
        <rFont val="Times New Roman"/>
        <family val="1"/>
      </rPr>
      <t>(Кисень)</t>
    </r>
  </si>
  <si>
    <r>
      <t xml:space="preserve">22.29.2 - Вироби пластмасові інші, н.в.і.у. </t>
    </r>
    <r>
      <rPr>
        <sz val="10"/>
        <rFont val="Times New Roman"/>
        <family val="1"/>
      </rPr>
      <t>(Відра пластмасові, канцелярське приладдя))</t>
    </r>
  </si>
  <si>
    <r>
      <t xml:space="preserve">26.20.1 - Машини обчислювальні, частини та приладдя до них </t>
    </r>
    <r>
      <rPr>
        <sz val="10"/>
        <rFont val="Times New Roman"/>
        <family val="1"/>
      </rPr>
      <t>(Принтер, клавіатура)</t>
    </r>
  </si>
  <si>
    <r>
      <t xml:space="preserve">26.20.4 - Частини та приладдя до обчислювальних машин </t>
    </r>
    <r>
      <rPr>
        <sz val="10"/>
        <rFont val="Times New Roman"/>
        <family val="1"/>
      </rPr>
      <t>(Катриджи)</t>
    </r>
  </si>
  <si>
    <r>
      <t xml:space="preserve">26.80.1 - Носії інформації магнитні й оптичні </t>
    </r>
    <r>
      <rPr>
        <sz val="10"/>
        <rFont val="Times New Roman"/>
        <family val="1"/>
      </rPr>
      <t>(Флешки)</t>
    </r>
  </si>
  <si>
    <r>
      <t xml:space="preserve">58.19.1 - Послуги щодо видавання друкованої продукції </t>
    </r>
    <r>
      <rPr>
        <sz val="10"/>
        <rFont val="Times New Roman"/>
        <family val="1"/>
      </rPr>
      <t>(атестати, свідоцтва, конверти, марки, чекова книжка)</t>
    </r>
  </si>
  <si>
    <r>
      <t xml:space="preserve">19.20.2 - Паливо рідинне та газ; оливи мастильні </t>
    </r>
    <r>
      <rPr>
        <sz val="10"/>
        <rFont val="Times New Roman"/>
        <family val="1"/>
      </rPr>
      <t>(Дизпаливо, бензин, масло, солідол)</t>
    </r>
  </si>
  <si>
    <r>
      <t xml:space="preserve">19.20.3 - Газ нафтовий та інші газоподібні вуглеводні, крім природного газу </t>
    </r>
    <r>
      <rPr>
        <sz val="10"/>
        <rFont val="Times New Roman"/>
        <family val="1"/>
      </rPr>
      <t>(Ацетилен, газ стиснений, газ скраплений)</t>
    </r>
  </si>
  <si>
    <r>
      <t xml:space="preserve">25.93.1 - Вироби з дроту, ланцюги та пружини </t>
    </r>
    <r>
      <rPr>
        <sz val="10"/>
        <rFont val="Times New Roman"/>
        <family val="1"/>
      </rPr>
      <t>(Електроди)</t>
    </r>
  </si>
  <si>
    <r>
      <t xml:space="preserve">29.32.3 - Частини та приладдя до моторних транспортних засобів, н.в.і.у. </t>
    </r>
    <r>
      <rPr>
        <sz val="10"/>
        <rFont val="Times New Roman"/>
        <family val="1"/>
      </rPr>
      <t xml:space="preserve">(Запчастини до автомобілів) </t>
    </r>
  </si>
  <si>
    <r>
      <t xml:space="preserve">28.24.2 - Частини ручного інструменту із силовим урухомлювачем, приводом </t>
    </r>
    <r>
      <rPr>
        <sz val="10"/>
        <rFont val="Times New Roman"/>
        <family val="1"/>
      </rPr>
      <t>(Запчастини до електричних інструментів)</t>
    </r>
  </si>
  <si>
    <r>
      <t xml:space="preserve">26.30.2 - Апаатура електрична для проводного телефонного чи телеграфного зв'язку; відеофони </t>
    </r>
    <r>
      <rPr>
        <sz val="10"/>
        <rFont val="Times New Roman"/>
        <family val="1"/>
      </rPr>
      <t>(Телефон стаціонарний)</t>
    </r>
  </si>
  <si>
    <r>
      <t>20.20.1 - Пестициди та інші агрохімічні продукти</t>
    </r>
    <r>
      <rPr>
        <sz val="10"/>
        <rFont val="Times New Roman"/>
        <family val="1"/>
      </rPr>
      <t xml:space="preserve"> (Дихлор, жавель-клейд)</t>
    </r>
  </si>
  <si>
    <r>
      <t xml:space="preserve">21.20.2 - Препарати фармацептичні </t>
    </r>
    <r>
      <rPr>
        <sz val="10"/>
        <rFont val="Times New Roman"/>
        <family val="1"/>
      </rPr>
      <t>(Програма "Освіта в житті нашого міста"(кисень у подушці), лікарські засоби)</t>
    </r>
  </si>
  <si>
    <r>
      <t>18.12.1 - Послуги щодо друкування, інші</t>
    </r>
    <r>
      <rPr>
        <sz val="10"/>
        <rFont val="Times New Roman"/>
        <family val="1"/>
      </rPr>
      <t xml:space="preserve"> (Бланки, меню, виготовлекння вивісок)</t>
    </r>
  </si>
  <si>
    <r>
      <t xml:space="preserve">32.30.1 - Вироби спортивні </t>
    </r>
    <r>
      <rPr>
        <sz val="10"/>
        <rFont val="Times New Roman"/>
        <family val="1"/>
      </rPr>
      <t>(Спортивний інвентар)</t>
    </r>
  </si>
  <si>
    <r>
      <t xml:space="preserve">14.12.2 - Одяг робочий, інший </t>
    </r>
    <r>
      <rPr>
        <sz val="10"/>
        <rFont val="Times New Roman"/>
        <family val="1"/>
      </rPr>
      <t>(спецодяг)</t>
    </r>
  </si>
  <si>
    <r>
      <t xml:space="preserve">25.73.3 - Інструменти ручні, інші </t>
    </r>
    <r>
      <rPr>
        <sz val="10"/>
        <rFont val="Times New Roman"/>
        <family val="1"/>
      </rPr>
      <t>(Інструменти)</t>
    </r>
  </si>
  <si>
    <t>Кредиторська заборгованість</t>
  </si>
  <si>
    <t>20.30.1 - Фарби та лаки на основі полімерів</t>
  </si>
  <si>
    <t>23.64.1 - Розчини будівельні</t>
  </si>
  <si>
    <t>23.51.1 - Цемент</t>
  </si>
  <si>
    <t xml:space="preserve">32.91.1 - Мітли та щітки </t>
  </si>
  <si>
    <r>
      <t xml:space="preserve">22.23.1 - Вироби пластмасові для будівництва; лінолеум і покриви на підлогу, тверді, не пластикові </t>
    </r>
    <r>
      <rPr>
        <sz val="10"/>
        <rFont val="Times New Roman"/>
        <family val="1"/>
      </rPr>
      <t>(лінолеум)</t>
    </r>
  </si>
  <si>
    <t>27.40.2 - Лампи та світильники</t>
  </si>
  <si>
    <t>27.40.4 - Частини ламп і освітлювального устаткування</t>
  </si>
  <si>
    <t>20.41.3 - Мило, засоби мийні та засоби для чищення</t>
  </si>
  <si>
    <t xml:space="preserve">25.99.1 - Вироби для ванн і кухні, металеві </t>
  </si>
  <si>
    <t>29.20.2 - Причепи та напівпричепи; контейнери</t>
  </si>
  <si>
    <t xml:space="preserve">32.30.1 - Вироби спортивні </t>
  </si>
  <si>
    <t xml:space="preserve">27.51.2 - Прилади електричні побутові, інші, н.в.і.у. </t>
  </si>
  <si>
    <t>16.23.1 - Вироби столярні та теслярські (крім складських будівель) з деревини</t>
  </si>
  <si>
    <t>30.01.1 - Меблі для сидіння та їх частини</t>
  </si>
  <si>
    <t>28.24.1 - Інструмент електромеханічний для роботи однією рукою; інструмент ручний портативний із силовим урухомлювачем/приводом, інший</t>
  </si>
  <si>
    <t>23.11.1 - Скло листове</t>
  </si>
  <si>
    <t>23.42.1 - Вироби санітарно-технічні керамічні</t>
  </si>
  <si>
    <t>28.94.4 - Машини швейні побутові</t>
  </si>
  <si>
    <t>32.40.1 - Вироби текстильні готові для домашнього господарства</t>
  </si>
  <si>
    <t>13.20.2 - Тканини бавовняні</t>
  </si>
  <si>
    <t>13.93.1 - Килими та килимове покриття</t>
  </si>
  <si>
    <t>25.73.1 - Інструменти ручні для використання в сільському господарстві, садівництві чи лісовому господарстві</t>
  </si>
  <si>
    <t>23.52.1 - Вапно негашене, гашене та гідравлічне</t>
  </si>
  <si>
    <t>08.99.1 - Бітум і асфальт природні</t>
  </si>
  <si>
    <t>26.20.1 - Машини обчислювальні, частини та приладдя до них</t>
  </si>
  <si>
    <t xml:space="preserve">26.20.4 - Частини та приладдя до обчислювальних машин </t>
  </si>
  <si>
    <t xml:space="preserve">27.32.1 - Проводи та кабелі електронні й електричні, інші </t>
  </si>
  <si>
    <t xml:space="preserve">17.23.1 - Вироби канцелярські, паперові </t>
  </si>
  <si>
    <t>25.72.1 - Замки та завіси</t>
  </si>
  <si>
    <t>23.61.1 - Вироби з бетону для будівництва</t>
  </si>
  <si>
    <t xml:space="preserve">25.73.3 - Інструменти ручні, інші </t>
  </si>
  <si>
    <t>26.40.4 - Мікрофони, гучномовці, апаратура приймальна для радіотелефонного та радіотелеграфного зв'язку</t>
  </si>
  <si>
    <t xml:space="preserve">14.12.2 - Одяг робочий, інший </t>
  </si>
  <si>
    <t>20.52.1 - Клеї</t>
  </si>
  <si>
    <t>25.94.1 - Вироби кріпильні та гвинтонарізні</t>
  </si>
  <si>
    <r>
      <t xml:space="preserve">30.99.1 - Засоби та устаткування транспортні, інші, н.в.і.у. </t>
    </r>
    <r>
      <rPr>
        <sz val="10"/>
        <rFont val="Times New Roman"/>
        <family val="1"/>
      </rPr>
      <t>(Тачка)</t>
    </r>
  </si>
  <si>
    <t>26.70.2 - Прилади оптичні, інші, та їх частини</t>
  </si>
  <si>
    <t>58.11.1 - Послуги щодо друкування інші</t>
  </si>
  <si>
    <t>08.12.1 - Гравій та пісок</t>
  </si>
  <si>
    <t>13.92.2 - Вироби текстильні готові, інші</t>
  </si>
  <si>
    <r>
      <t>23.91.1 - Вироби абразивні (</t>
    </r>
    <r>
      <rPr>
        <sz val="10"/>
        <rFont val="Times New Roman"/>
        <family val="1"/>
      </rPr>
      <t>Коло відрізне)</t>
    </r>
  </si>
  <si>
    <t>22.19.6 - Предмети одягу та аксесуари одягу з вулканізованої гуми (крім виготовлених з твердої гуми)</t>
  </si>
  <si>
    <t xml:space="preserve">23.99.1 - Вироби мінеральні неметалеві, інші, н.в.і.у. </t>
  </si>
  <si>
    <t xml:space="preserve">25.93.1 - Вироби з дроту, ланцюги та пружини </t>
  </si>
  <si>
    <t>27.33.1 - Пристрої електромонтажні</t>
  </si>
  <si>
    <r>
      <t xml:space="preserve">25.99.2 - Вироби з недорогоцінних металів, інші </t>
    </r>
    <r>
      <rPr>
        <sz val="10"/>
        <rFont val="Times New Roman"/>
        <family val="1"/>
      </rPr>
      <t>(стрем'янка)</t>
    </r>
  </si>
  <si>
    <t>14.12.2 - Одяг робочий, жіночий</t>
  </si>
  <si>
    <r>
      <t xml:space="preserve">32.50.2 - Інструменти та прилади терапевтичні; приладдя, протези та ортопедичні пристрої </t>
    </r>
    <r>
      <rPr>
        <sz val="10"/>
        <rFont val="Times New Roman"/>
        <family val="1"/>
      </rPr>
      <t>( інгалятор, кварц, УВЧ)</t>
    </r>
  </si>
  <si>
    <t xml:space="preserve">15.20.2 - Взуття спортивне </t>
  </si>
  <si>
    <t>ВСЬОГО ПО 2210</t>
  </si>
  <si>
    <t>27.51.2 - Прилади електричні побутові, інші, н.в.і.у.</t>
  </si>
  <si>
    <t>27.51.1 - Холодильники та морозильники; машини пральні; електроковдри; вентилятори</t>
  </si>
  <si>
    <t>26.40.2 - Приймачі телевізійні</t>
  </si>
  <si>
    <t>ВСЬОГО ПО 3110</t>
  </si>
  <si>
    <r>
      <t>86.10.1 - Послуги лікувальних закладів</t>
    </r>
    <r>
      <rPr>
        <sz val="10"/>
        <rFont val="Times New Roman"/>
        <family val="1"/>
      </rPr>
      <t xml:space="preserve"> (психоневрологічна комісія)</t>
    </r>
  </si>
  <si>
    <r>
      <t xml:space="preserve">61.20.1 - Послуги мобільного зв'язку й послуги приватних мереж систем безпроводового зв'язку </t>
    </r>
    <r>
      <rPr>
        <sz val="10"/>
        <rFont val="Times New Roman"/>
        <family val="1"/>
      </rPr>
      <t>(за послуги зв'язку "Сідіем")</t>
    </r>
  </si>
  <si>
    <r>
      <t>82.19.1 - Фотокопіювання, оформлювання документів та інші спеціалізовані допоміжні конторські/офісні послуги (</t>
    </r>
    <r>
      <rPr>
        <sz val="10"/>
        <rFont val="Times New Roman"/>
        <family val="1"/>
      </rPr>
      <t>Підшивка матеріалів державної атестації)</t>
    </r>
  </si>
  <si>
    <r>
      <t xml:space="preserve">84.13.1 - Послуги адміністративні щодо підвіщування ефективності господарської діяльності </t>
    </r>
    <r>
      <rPr>
        <sz val="10"/>
        <rFont val="Times New Roman"/>
        <family val="1"/>
      </rPr>
      <t>(Навчання по газу)</t>
    </r>
  </si>
  <si>
    <r>
      <t>74.90.2 - Послуги професійні технічні та комерційні, інші, н.в.і.у.</t>
    </r>
    <r>
      <rPr>
        <sz val="10"/>
        <rFont val="Times New Roman"/>
        <family val="1"/>
      </rPr>
      <t xml:space="preserve"> (Технічне обслуговування газового обладнання)</t>
    </r>
  </si>
  <si>
    <r>
      <t xml:space="preserve">84.25.1 - Послуги пожежних служб </t>
    </r>
    <r>
      <rPr>
        <sz val="10"/>
        <rFont val="Times New Roman"/>
        <family val="1"/>
      </rPr>
      <t>(Перезарядка вогнегасників)</t>
    </r>
  </si>
  <si>
    <r>
      <t xml:space="preserve">33.20.5 - Монтування електричного устаткування </t>
    </r>
    <r>
      <rPr>
        <sz val="10"/>
        <rFont val="Times New Roman"/>
        <family val="1"/>
      </rPr>
      <t>(Заміна електролічильників на прямоточні, заміна лічильників )</t>
    </r>
  </si>
  <si>
    <r>
      <t>71.20.1 - Послуги щодо технічного випробування й аналізування</t>
    </r>
    <r>
      <rPr>
        <sz val="10"/>
        <rFont val="Times New Roman"/>
        <family val="1"/>
      </rPr>
      <t xml:space="preserve"> (замір опору ізоляції електромереж; повірка лічильників, повірка вагів)</t>
    </r>
  </si>
  <si>
    <r>
      <t xml:space="preserve">53.10.1 - Послуги поштові у межах зобов'язання щодо надання універсальних послуг </t>
    </r>
    <r>
      <rPr>
        <sz val="10"/>
        <rFont val="Times New Roman"/>
        <family val="1"/>
      </rPr>
      <t>(Послуги пошти за передплату)</t>
    </r>
  </si>
  <si>
    <r>
      <t>33.19.1 - Ремонтування іншого устаткування</t>
    </r>
    <r>
      <rPr>
        <sz val="10"/>
        <rFont val="Times New Roman"/>
        <family val="1"/>
      </rPr>
      <t xml:space="preserve"> (Аварійний ремонт системи опалення, водопроводу,  каналізації)</t>
    </r>
  </si>
  <si>
    <r>
      <t xml:space="preserve">33.14.1 - Ремонтування та технічне обслуговування іншого електричного устаткування </t>
    </r>
    <r>
      <rPr>
        <sz val="10"/>
        <rFont val="Times New Roman"/>
        <family val="1"/>
      </rPr>
      <t>(Аварійний ремонт електрокабеля)</t>
    </r>
  </si>
  <si>
    <r>
      <t>58.19.1 - Послуги щодо видавання друкованої продукції, інші</t>
    </r>
    <r>
      <rPr>
        <sz val="10"/>
        <rFont val="Times New Roman"/>
        <family val="1"/>
      </rPr>
      <t xml:space="preserve"> (Оплата послуг з виготовлення документів про освіту)</t>
    </r>
  </si>
  <si>
    <r>
      <t xml:space="preserve">63.11.1 - Послуги щодо оброблення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</t>
    </r>
    <r>
      <rPr>
        <sz val="10"/>
        <rFont val="Times New Roman"/>
        <family val="1"/>
      </rPr>
      <t>(розміщування та обслуговування сайту НМЦ)</t>
    </r>
  </si>
  <si>
    <r>
      <t xml:space="preserve">95.11.1 - Ремонтування комп'ютерів і периферійного устаткування </t>
    </r>
    <r>
      <rPr>
        <sz val="10"/>
        <rFont val="Times New Roman"/>
        <family val="1"/>
      </rPr>
      <t>(Ремонт комп'ютерної техніки, заправка катриджа, ксерокса)</t>
    </r>
  </si>
  <si>
    <r>
      <t>45.20.2 - Технічне обслуговування та ремонтування інших автотранспортних засобів</t>
    </r>
    <r>
      <rPr>
        <sz val="10"/>
        <rFont val="Times New Roman"/>
        <family val="1"/>
      </rPr>
      <t xml:space="preserve"> (Технічний огляд АП-18, технічний огляд автомашин)</t>
    </r>
  </si>
  <si>
    <t>65.12.2 - Послуги щодо страхування автотранспорту</t>
  </si>
  <si>
    <r>
      <t xml:space="preserve">71.12.3 - Послуги геологічні, геофізичні та пов'язані з ними вишукувальні та консультаційні послуги </t>
    </r>
    <r>
      <rPr>
        <sz val="10"/>
        <rFont val="Times New Roman"/>
        <family val="1"/>
      </rPr>
      <t>(Виготовлення актів на землекористування)</t>
    </r>
  </si>
  <si>
    <r>
      <t xml:space="preserve">71.12.1 - Послуги інженерні </t>
    </r>
    <r>
      <rPr>
        <sz val="10"/>
        <rFont val="Times New Roman"/>
        <family val="1"/>
      </rPr>
      <t>(Виготовлення інвентарних справ)</t>
    </r>
  </si>
  <si>
    <r>
      <t xml:space="preserve"> код 06.20.1 - Газ природний, скраплений або в газоподібному стані </t>
    </r>
    <r>
      <rPr>
        <sz val="10"/>
        <rFont val="Times New Roman"/>
        <family val="1"/>
      </rPr>
      <t>( газ природний )</t>
    </r>
  </si>
  <si>
    <r>
      <t xml:space="preserve">код 35.11.1 - Електрична енергія </t>
    </r>
    <r>
      <rPr>
        <sz val="10"/>
        <rFont val="Times New Roman"/>
        <family val="1"/>
      </rPr>
      <t>(електрична енергія)</t>
    </r>
  </si>
  <si>
    <r>
      <t>45.20.1  - Технічне обслуговування та ремонтування автомобілів і маловантажниж автотранспортних засобів</t>
    </r>
    <r>
      <rPr>
        <sz val="10"/>
        <rFont val="Times New Roman"/>
        <family val="1"/>
      </rPr>
      <t xml:space="preserve"> (Ремонт автотранспорту)</t>
    </r>
  </si>
  <si>
    <r>
      <t xml:space="preserve">37.00.1 - Послуги каналізаційні </t>
    </r>
    <r>
      <rPr>
        <sz val="10"/>
        <rFont val="Times New Roman"/>
        <family val="1"/>
      </rPr>
      <t>(Знищення та вивіз рідких нечистот)</t>
    </r>
  </si>
  <si>
    <r>
      <t xml:space="preserve">81.29.1 - Послуги щодо очищування, інші </t>
    </r>
    <r>
      <rPr>
        <sz val="10"/>
        <rFont val="Times New Roman"/>
        <family val="1"/>
      </rPr>
      <t>(Дератизація, дезинсекція)</t>
    </r>
  </si>
  <si>
    <r>
      <t xml:space="preserve">33.12.1 - Ремонтування та технічне обслуговування машин загальної призначеності </t>
    </r>
    <r>
      <rPr>
        <sz val="10"/>
        <rFont val="Times New Roman"/>
        <family val="1"/>
      </rPr>
      <t>(Обслуговування газової котельні№66, обслуговування ліфтів)</t>
    </r>
  </si>
  <si>
    <r>
      <t xml:space="preserve">38.21.1 - Оброблення безпечних відходів для остаточного розміщування </t>
    </r>
    <r>
      <rPr>
        <sz val="10"/>
        <rFont val="Times New Roman"/>
        <family val="1"/>
      </rPr>
      <t>( Знешкодження відходів)</t>
    </r>
  </si>
  <si>
    <r>
      <t xml:space="preserve">80.20.1 - Послуги систем безпеки </t>
    </r>
    <r>
      <rPr>
        <sz val="10"/>
        <rFont val="Times New Roman"/>
        <family val="1"/>
      </rPr>
      <t>(За зберігання зброї, охорона каси, послуги охорони)</t>
    </r>
  </si>
  <si>
    <r>
      <t xml:space="preserve">85.59.1 - Послуги освітянські, інші, н.в.і.у. </t>
    </r>
    <r>
      <rPr>
        <sz val="10"/>
        <rFont val="Times New Roman"/>
        <family val="1"/>
      </rPr>
      <t>(Атестація робочих місць за умови праці)</t>
    </r>
  </si>
  <si>
    <r>
      <t>81.22.1 - Послуги щодо очищування промислових об'єктів</t>
    </r>
    <r>
      <rPr>
        <sz val="10"/>
        <rFont val="Times New Roman"/>
        <family val="1"/>
      </rPr>
      <t xml:space="preserve"> (Перевірка димових та каналізаційних каналів)</t>
    </r>
  </si>
  <si>
    <t>65.12.9 - Послуги щодо страхування не пов'язані зі стахуванням життя, інші</t>
  </si>
  <si>
    <r>
      <t xml:space="preserve">63.12.1 - Розміщення інформації на веб-вузлах </t>
    </r>
    <r>
      <rPr>
        <sz val="10"/>
        <rFont val="Times New Roman"/>
        <family val="1"/>
      </rPr>
      <t>(Послуга доступа до платного сервісу, розміщення оголошень на веб-порталі)</t>
    </r>
  </si>
  <si>
    <r>
      <t xml:space="preserve">49.42.1 - Послуги щодо перевезення речей </t>
    </r>
    <r>
      <rPr>
        <sz val="10"/>
        <rFont val="Times New Roman"/>
        <family val="1"/>
      </rPr>
      <t>( За доставку підручників)</t>
    </r>
  </si>
  <si>
    <r>
      <t>56.10.1 - Послуги ресторанів і пунктів швидкого харчування</t>
    </r>
    <r>
      <rPr>
        <sz val="10"/>
        <rFont val="Times New Roman"/>
        <family val="1"/>
      </rPr>
      <t xml:space="preserve"> (Харчування дітей на змаганнях)</t>
    </r>
  </si>
  <si>
    <r>
      <t xml:space="preserve">68.20.1 - Послуги щодо оренди й експлуатування власної чи взятої у лізинг нерухомості </t>
    </r>
    <r>
      <rPr>
        <sz val="10"/>
        <rFont val="Times New Roman"/>
        <family val="1"/>
      </rPr>
      <t>(Орендна плата за приміщення)</t>
    </r>
  </si>
  <si>
    <t>Кредиторська заборгованість за 2014 рік.</t>
  </si>
  <si>
    <t>ВСЬОГО по 2240 заг.фонд.</t>
  </si>
  <si>
    <t>ВСЬОГО по 2210 спец.фонд</t>
  </si>
  <si>
    <t>ВСЬОГО по 2210 заг.фонд</t>
  </si>
  <si>
    <r>
      <t xml:space="preserve">21.20.1 - Ліки </t>
    </r>
    <r>
      <rPr>
        <sz val="10"/>
        <rFont val="Times New Roman"/>
        <family val="1"/>
      </rPr>
      <t>(Лікарські засоби)</t>
    </r>
  </si>
  <si>
    <r>
      <t xml:space="preserve">21.20.2 0 Препарати фармацептичні, інші </t>
    </r>
    <r>
      <rPr>
        <sz val="10"/>
        <rFont val="Times New Roman"/>
        <family val="1"/>
      </rPr>
      <t>(Забезпечення профілактичних щеплень дітям)</t>
    </r>
  </si>
  <si>
    <t>ВСЬОГО по 2240</t>
  </si>
  <si>
    <t>ВСЬОГО по 2250 заг.фонд.</t>
  </si>
  <si>
    <t>ВСЬОГО по 2250</t>
  </si>
  <si>
    <t>ВСЬОГО по 2220 заг.фонд.</t>
  </si>
  <si>
    <t>ВСЬОГО по 2220</t>
  </si>
  <si>
    <t>ВСЬОГО по 2240 спец.фонд.</t>
  </si>
  <si>
    <r>
      <t xml:space="preserve">71.20.1 - Послуги щодо технічного випробування й аналізування </t>
    </r>
    <r>
      <rPr>
        <sz val="10"/>
        <rFont val="Times New Roman"/>
        <family val="1"/>
      </rPr>
      <t>(встановлювання лічильників)</t>
    </r>
  </si>
  <si>
    <r>
      <t xml:space="preserve">95.11.1 - Ремонтування комп'ютерів і периферійного устаткування </t>
    </r>
    <r>
      <rPr>
        <sz val="10"/>
        <rFont val="Times New Roman"/>
        <family val="1"/>
      </rPr>
      <t>(Ремонт комп'ютерної техніки)</t>
    </r>
  </si>
  <si>
    <r>
      <t xml:space="preserve">74.20.2 Послуги фотографічні спеціалізовані </t>
    </r>
    <r>
      <rPr>
        <sz val="10"/>
        <rFont val="Times New Roman"/>
        <family val="1"/>
      </rPr>
      <t>(Фотопослуги медалістам)</t>
    </r>
  </si>
  <si>
    <r>
      <t xml:space="preserve">77.39.1 - Послуги щодо оренди та лізингу інших машин, устаткування та майна, н.в.і.у. </t>
    </r>
    <r>
      <rPr>
        <sz val="10"/>
        <rFont val="Times New Roman"/>
        <family val="1"/>
      </rPr>
      <t>(Оренда спортивних майданчиків)</t>
    </r>
  </si>
  <si>
    <t>Кредиторська заборгованість за  2014 рік.</t>
  </si>
  <si>
    <t>грудень 2015 року</t>
  </si>
  <si>
    <t>січень-грудень 2015 року</t>
  </si>
  <si>
    <t>Бюджет розвитку</t>
  </si>
  <si>
    <t>Програма "Підвищення енергоефективності в установах освіти м.Чернігова" на 2015-2019 рр.</t>
  </si>
  <si>
    <r>
      <t>27.90.1 - Устаткування електричне, інше та його частини</t>
    </r>
    <r>
      <rPr>
        <sz val="10"/>
        <rFont val="Times New Roman"/>
        <family val="1"/>
      </rPr>
      <t xml:space="preserve"> (Запчастини до лічильна тепла) </t>
    </r>
  </si>
  <si>
    <r>
      <rPr>
        <b/>
        <sz val="10"/>
        <rFont val="Times New Roman"/>
        <family val="1"/>
      </rPr>
      <t>58.19.1 - Послуги щодо видавання друкованої продукції</t>
    </r>
    <r>
      <rPr>
        <sz val="10"/>
        <rFont val="Times New Roman"/>
        <family val="1"/>
      </rPr>
      <t xml:space="preserve"> (Проїздні квитки) </t>
    </r>
  </si>
  <si>
    <t>Цільова програма розвитку освіти м.Чернігова "Освіта в житті нашого міста"</t>
  </si>
  <si>
    <t>Кредитні кошти НЕФКО</t>
  </si>
  <si>
    <t>ВСЬОГО по 3132 спец.фонд.</t>
  </si>
  <si>
    <t xml:space="preserve">ВСЬОГО по 3132 </t>
  </si>
  <si>
    <t xml:space="preserve">10.20.2 - Риба, оброблена чи законсервована іншим способом; ікра осетрових та замінники ікри </t>
  </si>
  <si>
    <t>10.84.3 - Сіль харчова</t>
  </si>
  <si>
    <t>10.51.2 - Молоко сухе</t>
  </si>
  <si>
    <t>01.28.1 - Прянощі не оброблені</t>
  </si>
  <si>
    <r>
      <t xml:space="preserve">10.62.1 - Крохмалі і крохмалепродукти; цукор і цукрові сиропи, н.в.і.у. </t>
    </r>
    <r>
      <rPr>
        <sz val="10"/>
        <rFont val="Times New Roman"/>
        <family val="1"/>
      </rPr>
      <t>(Крохмаль)</t>
    </r>
  </si>
  <si>
    <r>
      <t xml:space="preserve">10.82.1 - Какао терте, какао масло, жири й олія, какао порошок </t>
    </r>
    <r>
      <rPr>
        <sz val="10"/>
        <rFont val="Times New Roman"/>
        <family val="1"/>
      </rPr>
      <t>(Какао порошок)</t>
    </r>
  </si>
  <si>
    <r>
      <t xml:space="preserve">10.89.1 - Супи, яйця, дріжджі та інші харчові продукти; екстракти та соки з м'яса, риби й водяних безхребетних </t>
    </r>
    <r>
      <rPr>
        <sz val="10"/>
        <rFont val="Times New Roman"/>
        <family val="1"/>
      </rPr>
      <t>(Дріжджі хлібопекарські)</t>
    </r>
  </si>
  <si>
    <t xml:space="preserve">10.82.2 - Шоколад і цукрові кондитерські вироби </t>
  </si>
  <si>
    <r>
      <t xml:space="preserve">01.13.3 - Культури овочеві плодоносні, інші </t>
    </r>
    <r>
      <rPr>
        <sz val="10"/>
        <rFont val="Times New Roman"/>
        <family val="1"/>
      </rPr>
      <t>(Огірки, помідори)</t>
    </r>
  </si>
  <si>
    <r>
      <t xml:space="preserve">01.13.2 - Культури баштанні </t>
    </r>
    <r>
      <rPr>
        <sz val="10"/>
        <rFont val="Times New Roman"/>
        <family val="1"/>
      </rPr>
      <t>(Кабачки)</t>
    </r>
  </si>
  <si>
    <t xml:space="preserve">01.23.1 - Плоди цитрусових культур </t>
  </si>
  <si>
    <t>01.24.1 - Яблука</t>
  </si>
  <si>
    <r>
      <t xml:space="preserve">01.22.1 - Плоди тропічних і субтропічних культур </t>
    </r>
    <r>
      <rPr>
        <sz val="10"/>
        <rFont val="Times New Roman"/>
        <family val="1"/>
      </rPr>
      <t>(Банани)</t>
    </r>
  </si>
  <si>
    <t>ВСЬОГО по 2230 заг.фонд.</t>
  </si>
  <si>
    <t>Договір від 09.02.15р.№345Б/Ч з ПАТ "Чернігівгаз"</t>
  </si>
  <si>
    <t>дванадцять мільйонів п'ятсот вісімнадцять тис. чотириста тридцять чотири грн.</t>
  </si>
  <si>
    <t>лютий 2015 року</t>
  </si>
  <si>
    <t>Договір з ПрАТ "РК"Євротек" від 06.01.2015 року №162 на суму 260000,00 грн. з ПДВ</t>
  </si>
  <si>
    <t>Договір з ПрАТ "РК"Євротек" від 19.01.2015 року №167 на суму 1 138 827,00 грн. з ПДВ (додаткова угода на зменшення 973000 грн.)</t>
  </si>
  <si>
    <t>Договір з ПАТ"Базис" від09.02.2015 року №169 на суму 602100 грн. з ПДВ.</t>
  </si>
  <si>
    <t>Договір з ПАТ "Базис" від 07.01.2015 року №158 на суму 5227500,00 грн. з ПДВ (Додаткова угода на зменшення 4 467 000 грн.)</t>
  </si>
  <si>
    <t>Договір з ФОП Туровець О.М. від 19.01.2015 року №166 на суму 2999720,00 грн. без ПДВ (Додаткова угода на зменшення 1936920 грн.)</t>
  </si>
  <si>
    <t>Договір з ТОВ "Переяслав-Молпродукт" від 30.12.2014 року №155 на суму 5460000,00 грн. з ПДВ (додаткова угода на зменшення 3900000грн.)</t>
  </si>
  <si>
    <t>Договір з ФОП Туровець О.М. від 30.12.2014 року №152 на суму 1720000,00 грн. без ПДВ (Додаткова угода на зменшення 1564000 грн.)</t>
  </si>
  <si>
    <t>Договір з ПАТ "Базис" від 06.01.2015 року №151 на суму 1876620,00 грн. з ПДВ (додаткова угода на зменшення 1688580 грн.)</t>
  </si>
  <si>
    <t>Договір з ТОВ "Переяслав-Молпродукт" від 30.12.2014 року №156 на суму 3240834,00 грн. з ПДВ (додаткова угода на зменшення 2154720 грн.)</t>
  </si>
  <si>
    <t>сімсот двадцять чотири тис.шістсот тридцять дві грн.</t>
  </si>
  <si>
    <r>
      <t>62.09.2 - Послуги у сфері інформаційних технологій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і стосовно компютерної техніки, інші, н.в.і.у. </t>
    </r>
    <r>
      <rPr>
        <sz val="10"/>
        <rFont val="Times New Roman"/>
        <family val="1"/>
      </rPr>
      <t>(Програма "Intek" обробка документів по з/п)</t>
    </r>
  </si>
  <si>
    <t>Договір з ПрАТ"РК "Євротек" від 09.02.2015 року №168 на суму 1280000 грн. (Додаткова угода на зменшення 1200000 грн.)</t>
  </si>
  <si>
    <t>Договір з ПАТ "Базис" від 06.01.2015 року №160 на суму 329 565,00 грн. з ПДВ (додаткова угода на зменшення 297972 грн.)</t>
  </si>
  <si>
    <t>Договір з ФОП Динько О.М. від 09.02.2015р.№170 на суму 475100 грн.без ПДВ</t>
  </si>
  <si>
    <t>березень-грудень 2015 року</t>
  </si>
  <si>
    <t>двісті двадцять дев'ять тис. грн.</t>
  </si>
  <si>
    <r>
      <t xml:space="preserve"> </t>
    </r>
    <r>
      <rPr>
        <b/>
        <sz val="10"/>
        <color indexed="8"/>
        <rFont val="Times New Roman"/>
        <family val="1"/>
      </rPr>
      <t xml:space="preserve">код 56.29.2 - Послуги їдалень </t>
    </r>
    <r>
      <rPr>
        <sz val="10"/>
        <color indexed="8"/>
        <rFont val="Times New Roman"/>
        <family val="1"/>
      </rPr>
      <t xml:space="preserve">(послуги з організації і забезпечення харчування учнів в загальноосвітніх навчальних закладах м.Чернігова) </t>
    </r>
  </si>
  <si>
    <r>
      <t>код 01.47.2 - Яйця у шкаралупі, свіжі</t>
    </r>
    <r>
      <rPr>
        <sz val="10"/>
        <color indexed="8"/>
        <rFont val="Times New Roman"/>
        <family val="1"/>
      </rPr>
      <t xml:space="preserve"> (яйця курячі, перша категорія С1) </t>
    </r>
  </si>
  <si>
    <r>
      <t xml:space="preserve">код 10.13.1 - Консерви та готові страви з м’яса, м’ясних субпродуктів чи крові </t>
    </r>
    <r>
      <rPr>
        <sz val="10"/>
        <color indexed="8"/>
        <rFont val="Times New Roman"/>
        <family val="1"/>
      </rPr>
      <t xml:space="preserve">(ковбаси варені в/ґ, сосиски варені в/ґ) </t>
    </r>
  </si>
  <si>
    <r>
      <t xml:space="preserve"> </t>
    </r>
    <r>
      <rPr>
        <b/>
        <sz val="10"/>
        <color indexed="8"/>
        <rFont val="Times New Roman"/>
        <family val="1"/>
      </rPr>
      <t xml:space="preserve">код 10.11.3 - М’ясо заморожене та заморожені харчові субпродукти; м’ясо та харчові субпродукти, інші </t>
    </r>
    <r>
      <rPr>
        <sz val="10"/>
        <color indexed="8"/>
        <rFont val="Times New Roman"/>
        <family val="1"/>
      </rPr>
      <t>(яловичина блочна 1 гат;  свинина лопатка, окіст; печінка яловича )</t>
    </r>
  </si>
  <si>
    <r>
      <t xml:space="preserve">код 10.20.1 - Продукція рибна, свіжа, охолоджена чи заморожена </t>
    </r>
    <r>
      <rPr>
        <sz val="10"/>
        <color indexed="8"/>
        <rFont val="Times New Roman"/>
        <family val="1"/>
      </rPr>
      <t>(риба свіжеморожена б/г)</t>
    </r>
  </si>
  <si>
    <r>
      <t xml:space="preserve">код 10.51.1 - Молоко та вершки, рідинні, оброблені </t>
    </r>
    <r>
      <rPr>
        <sz val="10"/>
        <color indexed="8"/>
        <rFont val="Times New Roman"/>
        <family val="1"/>
      </rPr>
      <t xml:space="preserve">(молоко пастеризоване, 3,2% жир., пакети 0,5 л, 1 л) </t>
    </r>
  </si>
  <si>
    <r>
      <t xml:space="preserve">код 10.51.3 - Масло вершкове та молочні пасти </t>
    </r>
    <r>
      <rPr>
        <sz val="10"/>
        <color indexed="8"/>
        <rFont val="Times New Roman"/>
        <family val="1"/>
      </rPr>
      <t xml:space="preserve">(масло вершкове 73,0% жир.) </t>
    </r>
  </si>
  <si>
    <r>
      <t xml:space="preserve">код 10.51.5 - Продукти молочні, інші </t>
    </r>
    <r>
      <rPr>
        <sz val="10"/>
        <color indexed="8"/>
        <rFont val="Times New Roman"/>
        <family val="1"/>
      </rPr>
      <t xml:space="preserve">(сметана, кефір, молоко згущене ) </t>
    </r>
  </si>
  <si>
    <r>
      <t xml:space="preserve">код 10.71.1 - Вироби хлібобулочні, кондитерські та кулінарні, борошняні, нетривалого зберігання </t>
    </r>
    <r>
      <rPr>
        <sz val="10"/>
        <color indexed="8"/>
        <rFont val="Times New Roman"/>
        <family val="1"/>
      </rPr>
      <t xml:space="preserve">(хліб житньо-пшеничний, батон) </t>
    </r>
  </si>
  <si>
    <r>
      <t xml:space="preserve">10.41.5 - Олії рафіновані </t>
    </r>
    <r>
      <rPr>
        <sz val="10"/>
        <rFont val="Times New Roman"/>
        <family val="1"/>
      </rPr>
      <t>(олія соняшникова рафінована)</t>
    </r>
  </si>
  <si>
    <r>
      <t>10.12.1 - М'ясо свійської птиці, свіже чи охолоджене</t>
    </r>
    <r>
      <rPr>
        <sz val="10"/>
        <rFont val="Times New Roman"/>
        <family val="1"/>
      </rPr>
      <t xml:space="preserve"> (тушки курей охолоджені, окіст курячий охолоджений, філе куряче охолоджене)</t>
    </r>
  </si>
  <si>
    <r>
      <t xml:space="preserve">10.51.4 - Сир сичужний та кисломолочний сир </t>
    </r>
    <r>
      <rPr>
        <sz val="10"/>
        <rFont val="Times New Roman"/>
        <family val="1"/>
      </rPr>
      <t>(сир сичужний та кисломолочний )</t>
    </r>
  </si>
  <si>
    <r>
      <t xml:space="preserve">10.32.1 - Соки фруктові та овочеві </t>
    </r>
    <r>
      <rPr>
        <sz val="10"/>
        <rFont val="Times New Roman"/>
        <family val="1"/>
      </rPr>
      <t>(соки фруктові та овочеві)</t>
    </r>
  </si>
  <si>
    <r>
      <t xml:space="preserve">10.61.2 - Борошно зернових і овочевих культур; їх суміші </t>
    </r>
    <r>
      <rPr>
        <sz val="10"/>
        <rFont val="Times New Roman"/>
        <family val="1"/>
      </rPr>
      <t>(борошно пшеничне вищого ґатунку)</t>
    </r>
  </si>
  <si>
    <r>
      <t xml:space="preserve">10.61.3 - Крупи, крупка, гранули та інші продукти з зерна зернових культур </t>
    </r>
    <r>
      <rPr>
        <sz val="10"/>
        <rFont val="Times New Roman"/>
        <family val="1"/>
      </rPr>
      <t>(крупи )</t>
    </r>
  </si>
  <si>
    <r>
      <t>10.81.1 - Цукор-сирець, тростинний і очищений тростинний чи буряковий цукор (сахароза); меляса</t>
    </r>
    <r>
      <rPr>
        <sz val="10"/>
        <rFont val="Times New Roman"/>
        <family val="1"/>
      </rPr>
      <t xml:space="preserve"> (цукор пісок ваговий)</t>
    </r>
  </si>
  <si>
    <r>
      <t xml:space="preserve">10.73.1 - Макарони, локшина, кускус і подібні борошняні вироби </t>
    </r>
    <r>
      <rPr>
        <sz val="10"/>
        <rFont val="Times New Roman"/>
        <family val="1"/>
      </rPr>
      <t>(макаронні вироби вищого ґатунку)</t>
    </r>
  </si>
  <si>
    <r>
      <t xml:space="preserve">10.72.1 - Вироби хлібобулочні, зниженої вологості, та кондитерські, борошняні, тривалого зберігання </t>
    </r>
    <r>
      <rPr>
        <sz val="10"/>
        <rFont val="Times New Roman"/>
        <family val="1"/>
      </rPr>
      <t>(пряники, печиво, вафлі, сухарі панірувальні)</t>
    </r>
  </si>
  <si>
    <r>
      <t xml:space="preserve">10.39.1 - Плоди та овочі, оброблені та законсервовані, крім картоплі </t>
    </r>
    <r>
      <rPr>
        <sz val="10"/>
        <rFont val="Times New Roman"/>
        <family val="1"/>
      </rPr>
      <t>(томати мариновані без оцту, огірки мариновані, капуста квашена, паста томатна, ікра кабачкова, огірки квашені)</t>
    </r>
  </si>
  <si>
    <r>
      <t xml:space="preserve">10.39.2 - Плоди й горіхи, оброблені та законсервовані </t>
    </r>
    <r>
      <rPr>
        <sz val="10"/>
        <rFont val="Times New Roman"/>
        <family val="1"/>
      </rPr>
      <t>(повидло, джеми, чернослив сушений, сухофрукти, курага, родзинки)</t>
    </r>
  </si>
  <si>
    <r>
      <t xml:space="preserve">01.13.4 - Овочі коренепледні, цибулинні та бульбоплідні </t>
    </r>
    <r>
      <rPr>
        <sz val="10"/>
        <rFont val="Times New Roman"/>
        <family val="1"/>
      </rPr>
      <t>(морква столова, часник, цибуля ріпчаста, цибуля зелена, редис, буряк столовий)</t>
    </r>
  </si>
  <si>
    <r>
      <t xml:space="preserve">01.11.7 - Овочі бобові сушені </t>
    </r>
    <r>
      <rPr>
        <sz val="10"/>
        <rFont val="Times New Roman"/>
        <family val="1"/>
      </rPr>
      <t>(горох)</t>
    </r>
  </si>
  <si>
    <r>
      <t>10.83.1 - Чай і кава, оброблені</t>
    </r>
    <r>
      <rPr>
        <sz val="10"/>
        <rFont val="Times New Roman"/>
        <family val="1"/>
      </rPr>
      <t xml:space="preserve"> (чай, кавовий напій)</t>
    </r>
  </si>
  <si>
    <r>
      <t xml:space="preserve">код 61.10.1 - Послуги щодо передавання даних і повідомлень </t>
    </r>
    <r>
      <rPr>
        <sz val="10"/>
        <rFont val="Times New Roman"/>
        <family val="1"/>
      </rPr>
      <t>(телекомунікаційні послуги)</t>
    </r>
  </si>
  <si>
    <r>
      <t xml:space="preserve">код 38.11.2 - збирання безпечних відходів для вторинного використовуння </t>
    </r>
    <r>
      <rPr>
        <sz val="10"/>
        <rFont val="Times New Roman"/>
        <family val="1"/>
      </rPr>
      <t xml:space="preserve"> (вивіз твердих побутових відходів (сміття))</t>
    </r>
  </si>
  <si>
    <r>
      <t xml:space="preserve">код 35.30.1 - Пара та гаряча вода; постачання пари та гарячої води </t>
    </r>
    <r>
      <rPr>
        <sz val="10"/>
        <rFont val="Times New Roman"/>
        <family val="1"/>
      </rPr>
      <t>(Лот№1 - виробництво, транспортування, постачання теплової енергії для опалення та підігріву води ; Лот№2 -виробництво, транспортування, постачання теплової енергії для опалення; Лот№3 -  виробництво, транспортування, постачання теплової енергії для опалення та підігріву води ; Лот№4 -виробництво, транспортування, постачання теплової енергії для опалення )</t>
    </r>
  </si>
  <si>
    <r>
      <t xml:space="preserve">код 36.00.2 - Оброблення та розподіляння води трубопроводами </t>
    </r>
    <r>
      <rPr>
        <sz val="10"/>
        <rFont val="Times New Roman"/>
        <family val="1"/>
      </rPr>
      <t>(послуга з централізованого водопостачання та водовідведення) 2 Лоти</t>
    </r>
  </si>
  <si>
    <r>
      <t xml:space="preserve">код 35.30.1 - Пара та гаряча вода; постачання пари та гарячої води </t>
    </r>
    <r>
      <rPr>
        <sz val="10"/>
        <rFont val="Times New Roman"/>
        <family val="1"/>
      </rPr>
      <t>(послуга з централізованого постачання гарячої води) 3 лоти</t>
    </r>
  </si>
  <si>
    <t>Договір з ПрАТ "РК"Євротек" від 30.12.2014 року №154 на суму 365400,00 грн. (додаткова угода на зменшення 339822 грн.)</t>
  </si>
  <si>
    <r>
      <t xml:space="preserve">код 69.20.2 - Послуги щодо бухгалтерського обліку </t>
    </r>
    <r>
      <rPr>
        <sz val="10"/>
        <color indexed="8"/>
        <rFont val="Times New Roman"/>
        <family val="1"/>
      </rPr>
      <t>(кількісно-сумовий облік продуктів харчування в ДНЗ освіти, облік розрахунків по батьківській платі в ДНЗ освіти, облік відвідування ДНЗ освіти)</t>
    </r>
  </si>
  <si>
    <r>
      <t>код 95.22.1 - Ремонтування господарсько-побутових приладів і устаткування домашнього та садового вжитку</t>
    </r>
    <r>
      <rPr>
        <sz val="10"/>
        <rFont val="Times New Roman"/>
        <family val="1"/>
      </rPr>
      <t xml:space="preserve"> (послуги з ремонту електричних та побутових товарів) </t>
    </r>
  </si>
  <si>
    <r>
      <t>код 86.10.1 - Послуги лікувальних закладів (</t>
    </r>
    <r>
      <rPr>
        <sz val="10"/>
        <rFont val="Times New Roman"/>
        <family val="1"/>
      </rPr>
      <t xml:space="preserve">медичний огляд працівників загальноосвітніх та дошкільних навчальних закладів м.Чернігова) </t>
    </r>
  </si>
  <si>
    <t>Додаткова угода з ПрАТ "ЧРМК"на суму не більше 20% визначеної у договорі від 13.06.2014 р. №97 (22532 грн. з ПДВ)</t>
  </si>
  <si>
    <t>Додаткова угода з Чернігівською міською лікарнею№1 ЧМР на суму не більше 20% визначеної у договорі від 13.06.2014р.№18 (69350,11 грн. з ПДВ)</t>
  </si>
  <si>
    <t>Додаткова угода з ПСК "Центр інформаційних технологій"ЧОССТ на суму не більше 20% визначеної у договорі від 13.06.2014р. №96 (33095,20 грн. з ПДВ)</t>
  </si>
  <si>
    <t>Додаткова угода з ФОП Владовська П.К. на суму не більше 20% визначеної у договорі від 25.04.2014 №85 (30000 грн. без ПДВ)</t>
  </si>
  <si>
    <t>Додаткова угода з ФОП Владовська П.К. на суму не більше 20% визначеної у договорі від 25.04.2014 №86 (62400 грн. без ПДВ)</t>
  </si>
  <si>
    <r>
      <t>25.72.1 - Замки та завіси</t>
    </r>
    <r>
      <rPr>
        <sz val="10"/>
        <rFont val="Times New Roman"/>
        <family val="1"/>
      </rPr>
      <t xml:space="preserve"> (Замки)</t>
    </r>
  </si>
  <si>
    <r>
      <t xml:space="preserve">31.09.1 - Меблі, інші </t>
    </r>
    <r>
      <rPr>
        <sz val="10"/>
        <rFont val="Times New Roman"/>
        <family val="1"/>
      </rPr>
      <t>(шкільні дошки)</t>
    </r>
  </si>
  <si>
    <t>заг.фонд.</t>
  </si>
  <si>
    <t>спец.фонд</t>
  </si>
  <si>
    <t>заг.фонд</t>
  </si>
  <si>
    <r>
      <rPr>
        <b/>
        <sz val="10"/>
        <rFont val="Times New Roman"/>
        <family val="1"/>
      </rPr>
      <t>35.11.1 - Електрична енергія</t>
    </r>
    <r>
      <rPr>
        <sz val="10"/>
        <rFont val="Times New Roman"/>
        <family val="1"/>
      </rPr>
      <t xml:space="preserve">  (СП "Енергозбут")</t>
    </r>
  </si>
  <si>
    <r>
      <rPr>
        <b/>
        <sz val="10"/>
        <rFont val="Times New Roman"/>
        <family val="1"/>
      </rPr>
      <t>35.11.1 - Електрична енергія</t>
    </r>
    <r>
      <rPr>
        <sz val="10"/>
        <rFont val="Times New Roman"/>
        <family val="1"/>
      </rPr>
      <t xml:space="preserve"> (Деснянська рада)</t>
    </r>
  </si>
  <si>
    <r>
      <rPr>
        <b/>
        <sz val="10"/>
        <rFont val="Times New Roman"/>
        <family val="1"/>
      </rPr>
      <t xml:space="preserve">35.11.1 - Електрична енергія </t>
    </r>
    <r>
      <rPr>
        <sz val="10"/>
        <rFont val="Times New Roman"/>
        <family val="1"/>
      </rPr>
      <t>(ПАТ "Чернігівобленерго" ВП Чернігівський район електричних мереж)</t>
    </r>
  </si>
  <si>
    <r>
      <t xml:space="preserve">53.10.1 - Послуги поштові у межах зобов'язання щодо надання універсальних послуг </t>
    </r>
    <r>
      <rPr>
        <sz val="10"/>
        <rFont val="Times New Roman"/>
        <family val="1"/>
      </rPr>
      <t>(Послуги пошти )</t>
    </r>
  </si>
  <si>
    <r>
      <rPr>
        <b/>
        <sz val="10"/>
        <rFont val="Times New Roman"/>
        <family val="1"/>
      </rPr>
      <t>36.00.2 - Оброблення та розподіляння води трубопроводами (послуги з водопостачання та водовідведення)</t>
    </r>
    <r>
      <rPr>
        <sz val="10"/>
        <rFont val="Times New Roman"/>
        <family val="1"/>
      </rPr>
      <t xml:space="preserve"> (Деснянська рада)</t>
    </r>
  </si>
  <si>
    <r>
      <t xml:space="preserve"> </t>
    </r>
    <r>
      <rPr>
        <b/>
        <sz val="10"/>
        <rFont val="Times New Roman"/>
        <family val="1"/>
      </rPr>
      <t>35.30.1 - Пара та гаряча вода; постачання пари та гарячої води</t>
    </r>
    <r>
      <rPr>
        <sz val="10"/>
        <rFont val="Times New Roman"/>
        <family val="1"/>
      </rPr>
      <t xml:space="preserve"> (Теплова енергія)  ( Деснянська рада)</t>
    </r>
  </si>
  <si>
    <t>ВСЬОГО по 2270 заг.фонд.</t>
  </si>
  <si>
    <r>
      <rPr>
        <b/>
        <sz val="10"/>
        <rFont val="Times New Roman"/>
        <family val="1"/>
      </rPr>
      <t xml:space="preserve">61.10.4 - Послуги зв'язку Інтернетом проводовими мережами </t>
    </r>
    <r>
      <rPr>
        <sz val="10"/>
        <rFont val="Times New Roman"/>
        <family val="1"/>
      </rPr>
      <t xml:space="preserve"> (Абонплата за інтернет ТОВ "НіоКом")</t>
    </r>
  </si>
  <si>
    <r>
      <t xml:space="preserve">61.10.4 - Послуги зв'язку Інтернетом проводовими мережами </t>
    </r>
    <r>
      <rPr>
        <sz val="10"/>
        <rFont val="Times New Roman"/>
        <family val="1"/>
      </rPr>
      <t>(Абонплата за інтернет ПАТ "Укртелеком")</t>
    </r>
  </si>
  <si>
    <r>
      <t>60.10.1 - Послуги щодо радіомовлення; оригінали радіомовних передач</t>
    </r>
    <r>
      <rPr>
        <sz val="10"/>
        <rFont val="Times New Roman"/>
        <family val="1"/>
      </rPr>
      <t xml:space="preserve"> (Абонплата за радіо ПАТ "Укртелеком")</t>
    </r>
  </si>
  <si>
    <r>
      <rPr>
        <b/>
        <sz val="10"/>
        <rFont val="Times New Roman"/>
        <family val="1"/>
      </rPr>
      <t xml:space="preserve">61.10.1 - Послуги щодо передавання даних і повідомлень </t>
    </r>
    <r>
      <rPr>
        <sz val="10"/>
        <rFont val="Times New Roman"/>
        <family val="1"/>
      </rPr>
      <t>( Абонплата за телефон Ніжинська дистанція сигналізації та зв'язку )</t>
    </r>
  </si>
  <si>
    <t>заг.фонд/спец.фонд</t>
  </si>
  <si>
    <t>березень-квітень 2015 року</t>
  </si>
  <si>
    <t>Чотириста сорок сім тис.дев'ятсот шістдесят шість грн.89 коп.</t>
  </si>
  <si>
    <t>Сто шістдесят п'ять тис.дев'ятсот чотири грн. 80 коп.</t>
  </si>
  <si>
    <t>Сто тридцять тис.дев'ятсот вісімдесят грн.</t>
  </si>
  <si>
    <t>Двісті тридцять п'ять тис. чотириста тридцять чотири грн.</t>
  </si>
  <si>
    <t>Триста дванадцять тис. грн.</t>
  </si>
  <si>
    <t>Лот№1 -Дог.від 29.01.15 р. №1-0133Ч1 з ПАТ "Облтеплокомуненерго"на суму 5181643,00 грн. з ПДВ, Лот№2 дог.від 29.01.15р. №1-0826Ч1 з ПАТ "Облтеплокомуненерго"на суму 7987,58 грн. з ПДВ, Лот№3 дог.від 29.01.15р. №274/288/ЗТ/5 з ТОВ "Фірма"Технова" на суму 7933013,06 грн. з ПДВ, Лот№4 від 29.01.15р. №1 з Чернігівським національним технологічним університетом на суму  457727,49 грн. з ПДВ</t>
  </si>
  <si>
    <t>Лот№1 дог.від 29.01.15р. №1-0133ПЧ1 з ПАТ "Облтеплокомуненерго" на суму 4449837,12 грн. з ПДВ, Лот№2 дог.від 29.01.15р. №1-0826ПЧ1 з ПАТ "Облтеплокомуненерго" на суму 1593,48 грн. з ПДВ, Лот№3 дог.від 29.01.2015р.з ТОВ "Фірма"Технова" на суму 1261487,52 грн. з ПДВ</t>
  </si>
  <si>
    <r>
      <rPr>
        <b/>
        <sz val="10"/>
        <rFont val="Times New Roman"/>
        <family val="1"/>
      </rPr>
      <t xml:space="preserve">62.02.2 - Послуги щодо консультування стосовно систем і програмного забезпечення </t>
    </r>
    <r>
      <rPr>
        <sz val="10"/>
        <rFont val="Times New Roman"/>
        <family val="1"/>
      </rPr>
      <t>(Обслуговування програмного забезпечення формування ЗНЗ-1, обслуговування програмного забезпечення формування 83-РВК, Обслуговування програми "Бюджет міста", обслуговування программи "Баланс"та  программи 1С8.2 підприємство "Бух.облік для України)</t>
    </r>
  </si>
  <si>
    <r>
      <rPr>
        <b/>
        <sz val="10"/>
        <rFont val="Times New Roman"/>
        <family val="1"/>
      </rPr>
      <t xml:space="preserve">58.29.1 - Програмне забезпечення системне на фізичних носіях </t>
    </r>
    <r>
      <rPr>
        <sz val="10"/>
        <rFont val="Times New Roman"/>
        <family val="1"/>
      </rPr>
      <t>( Програмне забезпечення формування ЗНЗ№1, програмне забезпечення формування 83-РВК)</t>
    </r>
  </si>
  <si>
    <r>
      <rPr>
        <b/>
        <sz val="10"/>
        <rFont val="Times New Roman"/>
        <family val="1"/>
      </rPr>
      <t xml:space="preserve">64.19.3 - Послуги щодо грошового посередництва, інші, н.в.і.у. </t>
    </r>
    <r>
      <rPr>
        <sz val="10"/>
        <rFont val="Times New Roman"/>
        <family val="1"/>
      </rPr>
      <t>(Послуги банку)</t>
    </r>
  </si>
  <si>
    <r>
      <t xml:space="preserve">Поточний ремонт приміщення </t>
    </r>
    <r>
      <rPr>
        <sz val="10"/>
        <rFont val="Times New Roman"/>
        <family val="1"/>
      </rPr>
      <t>(згідно ДСТУ Б.Д.1.1-1:2013)</t>
    </r>
  </si>
  <si>
    <r>
      <t xml:space="preserve">Поточний ремонт туалетів </t>
    </r>
    <r>
      <rPr>
        <sz val="10"/>
        <rFont val="Times New Roman"/>
        <family val="1"/>
      </rPr>
      <t>(згідно ДСТУ Б.Д.1.1-1:2013)</t>
    </r>
  </si>
  <si>
    <r>
      <t xml:space="preserve">Поточний ремонт басейну </t>
    </r>
    <r>
      <rPr>
        <sz val="10"/>
        <rFont val="Times New Roman"/>
        <family val="1"/>
      </rPr>
      <t>(згідно ДСТУ Б.Д.1.1-1:2013)</t>
    </r>
  </si>
  <si>
    <r>
      <t xml:space="preserve">Поточний ремонт покрівлі </t>
    </r>
    <r>
      <rPr>
        <sz val="10"/>
        <rFont val="Times New Roman"/>
        <family val="1"/>
      </rPr>
      <t>(згідно ДСТУ Б.Д.1.1-1:2013)</t>
    </r>
  </si>
  <si>
    <r>
      <t xml:space="preserve">Заміна вхідних дверей та дверей кабінетів </t>
    </r>
    <r>
      <rPr>
        <sz val="10"/>
        <rFont val="Times New Roman"/>
        <family val="1"/>
      </rPr>
      <t>(згідно ДСТУ Б.Д.1.1-1:2013)</t>
    </r>
  </si>
  <si>
    <r>
      <t xml:space="preserve">Заміна вікон на металопластикові </t>
    </r>
    <r>
      <rPr>
        <sz val="10"/>
        <rFont val="Times New Roman"/>
        <family val="1"/>
      </rPr>
      <t>(згідно ДСТУ Б.Д.1.1-1:2013)</t>
    </r>
  </si>
  <si>
    <t>Капітальний ремонт покрівлі ДНЗ№3 (згідно ДСТУ Б.Д.1.1-1:2013)</t>
  </si>
  <si>
    <t>Капітальний ремонт приміщення із заміною вікон і дверей ДНЗ№3 (згідно ДСТУ Б.Д.1.1-1:2013)</t>
  </si>
  <si>
    <t>Виготовлення пректувальних робіт ДНЗ№3 (згідно ДСТУ Б.Д.1.1-1:2013)</t>
  </si>
  <si>
    <t>Капітальний ремонт огорожі ДНЗ№3 (згідно ДСТУ Б.Д.1.1-1:2013)</t>
  </si>
  <si>
    <t>Капітальний ремонт ганків ДНЗ№3 (згідно ДСТУ Б.Д.1.1-1:2013)</t>
  </si>
  <si>
    <t>Капітальний ремонт покрівлі ДНЗ№24 (згідно ДСТУ Б.Д.1.1-1:2013)</t>
  </si>
  <si>
    <t>Капітальний ремонт покрівлі ДНЗ№48 (згідно ДСТУ Б.Д.1.1-1:2013)</t>
  </si>
  <si>
    <t>Капітальний ремонт зовнішньої каналізації ДНЗ№2 (згідно ДСТУ Б.Д.1.1-1:2013)</t>
  </si>
  <si>
    <t>Капітальний ремонт приміщення (заміна вікон)ДНЗ№23 (згідно ДСТУ Б.Д.1.1-1:2013)</t>
  </si>
  <si>
    <t>Капітальний ремонт каналізації ДНЗ№23 (згідно ДСТУ Б.Д.1.1-1:2013)</t>
  </si>
  <si>
    <t>Заміна газового обладнання кухні та пральні на електричне ДНЗ№30 (згідно ДСТУ Б.Д.1.1-1:2013)</t>
  </si>
  <si>
    <t>Капітальний ремонт підлоги ДНЗ№36 (згідно ДСТУ Б.Д.1.1-1:2013)</t>
  </si>
  <si>
    <t>Капітальний ремонт системи опалення ДНЗ№39 (згідно ДСТУ Б.Д.1.1-1:2013)</t>
  </si>
  <si>
    <t>Капітальний ремонт системи горячого водопостачання ДНЗ№42 (згідно ДСТУ Б.Д.1.1-1:2013)</t>
  </si>
  <si>
    <t>Капітальний ремонт огорожі ДНЗ№51 (згідно ДСТУ Б.Д.1.1-1:2013)</t>
  </si>
  <si>
    <t>Капітальний ремонт каналізації та туалетних кімнат ДНЗ№54 (згідно ДСТУ Б.Д.1.1-1:2013)</t>
  </si>
  <si>
    <t>Капітальний ремонт системи водопостачання ДНЗ№71 (згідно ДСТУ Б.Д.1.1-1:2013)</t>
  </si>
  <si>
    <t>Виготовлення та коригування проектно-кошторисної документації по ДНЗ (згідно ДСТУ Б.Д.1.1-1:2013)</t>
  </si>
  <si>
    <t>Капітальний ремонт покрівлі по ЗНЗ№11 (згідно ДСТУ Б.Д.1.1-1:2013)</t>
  </si>
  <si>
    <t>Капітальний ремонт покрівлі по ЗНЗ№15 (згідно ДСТУ Б.Д.1.1-1:2013)</t>
  </si>
  <si>
    <t>Капітальний ремонт покрівлі по ЗНЗ№22 (згідно ДСТУ Б.Д.1.1-1:2013)</t>
  </si>
  <si>
    <t>Капітальний ремонт покрівлі по ЗНЗ№29 (згідно ДСТУ Б.Д.1.1-1:2013)</t>
  </si>
  <si>
    <t>Капітальний ремонт покрівлі по ЗНЗ№33 (згідно ДСТУ Б.Д.1.1-1:2013)</t>
  </si>
  <si>
    <t>Капітальний ремонт покрівлі по ЗНЗ№35 (згідно ДСТУ Б.Д.1.1-1:2013)</t>
  </si>
  <si>
    <t>Капітальний ремонт покрівлі по ЗНЗ№36 (згідно ДСТУ Б.Д.1.1-1:2013)</t>
  </si>
  <si>
    <t>Капітальний ремонт дворового фасаду ЗНЗ№1 (згідно ДСТУ Б.Д.1.1-1:2013)</t>
  </si>
  <si>
    <t>Капітальний ремонт фасаду ЗНЗ№4 (згідно ДСТУ Б.Д.1.1-1:2013)</t>
  </si>
  <si>
    <t>Капітальний ремонт фасаду ЗНЗ№13 (згідно ДСТУ Б.Д.1.1-1:2013)</t>
  </si>
  <si>
    <t>Капітальний ремонт підлоги ЗНЗ№21 (згідно ДСТУ Б.Д.1.1-1:2013)</t>
  </si>
  <si>
    <t>Капітальний ремонт приміщень з заміною вікон ЗНЗ№24 (згідно ДСТУ Б.Д.1.1-1:2013)</t>
  </si>
  <si>
    <t>Капітальний ремонт туалетів ЗНЗ№27 (згідно ДСТУ Б.Д.1.1-1:2013)</t>
  </si>
  <si>
    <t>Виготовлення та коригування проектно-кошторисної документації по ЗНЗ (згідно ДСТУ Б.Д.1.1-1:2013)</t>
  </si>
  <si>
    <t>Капітальний ремонт покрівлі Спец.шк. (згідно ДСТУ Б.Д.1.1-1:2013)</t>
  </si>
  <si>
    <t>Створення систем об'єктивного контролю за ефективність використання ДНЗ№1 (згідно ДСТУ Б.Д.1.1-1:2013)</t>
  </si>
  <si>
    <t>Створення систем об'єктивного контролю за ефективність використання ДНЗ№21 (згідно ДСТУ Б.Д.1.1-1:2013)</t>
  </si>
  <si>
    <t>Створення систем об'єктивного контролю за ефективність використання ДНЗ№51 (згідно ДСТУ Б.Д.1.1-1:2013)</t>
  </si>
  <si>
    <t>Створення систем об'єктивного контролю за ефективність використання ДНЗ№68 (згідно ДСТУ Б.Д.1.1-1:2013)</t>
  </si>
  <si>
    <t>Створення систем об'єктивного контролю за ефективність використання ДНЗ№71 (згідно ДСТУ Б.Д.1.1-1:2013)</t>
  </si>
  <si>
    <t xml:space="preserve">Монтаж системи автоматичного регулювання споживання тепла ЗНЗ№2 (згідно ДСТУ Б.Д.1.1-1:2013) </t>
  </si>
  <si>
    <t>Монтаж системи автоматичного регулювання споживання тепла ЗНЗ№9 (згідно ДСТУ Б.Д.1.1-1:2013)</t>
  </si>
  <si>
    <t xml:space="preserve">Монтаж системи автоматичного регулювання споживання тепла ЗНЗ№12 (згідно ДСТУ Б.Д.1.1-1:2013) </t>
  </si>
  <si>
    <t>Монтаж системи автоматичного регулювання споживання тепла ЗНЗ№21 (згідно ДСТУ Б.Д.1.1-1:2013)</t>
  </si>
  <si>
    <t>Монтаж системи автоматичного регулювання споживання тепла ЗНЗ№27 (згідно ДСТУ Б.Д.1.1-1:2013)</t>
  </si>
  <si>
    <t>Створення систем об'єктивного контролю за ефективністю використання ЗНЗ№3 (згідно ДСТУ Б.Д.1.1-1:2013)</t>
  </si>
  <si>
    <t>Створення систем об'єктивного контролю за ефективністю використання ЗНЗ№4 (згідно ДСТУ Б.Д.1.1-1:2013)</t>
  </si>
  <si>
    <t>Створення систем об'єктивного контролю за ефективністю використання ЗНЗ№6 (згідно ДСТУ Б.Д.1.1-1:2013)</t>
  </si>
  <si>
    <t>Створення систем об'єктивного контролю за ефективністю використання ЗНЗ№11 (згідно ДСТУ Б.Д.1.1-1:2013)</t>
  </si>
  <si>
    <t>Створення систем об'єктивного контролю за ефективністю використання ЗНЗ№32 (згідно ДСТУ Б.Д.1.1-1:2013)</t>
  </si>
  <si>
    <t>Капітальний ремонт басейну ЗНЗ№11 (згідно ДСТУ Б.Д.1.1-1:2013)</t>
  </si>
  <si>
    <t>Капітальний ремонт басейну ЗНЗ№12 (згідно ДСТУ Б.Д.1.1-1:2013)</t>
  </si>
  <si>
    <t>Капітальний ремонт басейну ЗНЗ№15 (згідно ДСТУ Б.Д.1.1-1:2013)</t>
  </si>
  <si>
    <t>Капітальний ремонт басейну ЗНЗ№19 (згідно ДСТУ Б.Д.1.1-1:2013)</t>
  </si>
  <si>
    <t>Капітальний ремонт басейну ЗНЗ№33 (згідно ДСТУ Б.Д.1.1-1:2013)</t>
  </si>
  <si>
    <r>
      <t xml:space="preserve">85.59.1 - Послуги освітянські, інші, н.в.і.у. </t>
    </r>
    <r>
      <rPr>
        <sz val="10"/>
        <rFont val="Times New Roman"/>
        <family val="1"/>
      </rPr>
      <t>(Навчання електромонтерів, навчання кочегарів, навчання членів комітету конкурсних торгів, навчання з питань охорони праці працівників господарчої групи АП18-10, навчааня відповідальних за електрогосподарство)</t>
    </r>
  </si>
  <si>
    <t>березень-вересень 2015 року</t>
  </si>
  <si>
    <t>Додаткові кошти з міського бюджету, в рамках співпраці з НЕФКО</t>
  </si>
  <si>
    <t>Капітальний ремонт з частковою заміною вікон ЗНЗ№12 (згідно ДСТУ Б.Д.1.1-1:2013)</t>
  </si>
  <si>
    <t>Капітальний ремонт з частковою заміною вікон ЗНЗ№21 (згідно ДСТУ Б.Д.1.1-1:2013)</t>
  </si>
  <si>
    <t>Капітальний ремонт з частковою заміною вікон ЗНЗ№27(згідно ДСТУ Б.Д.1.1-1:2013)</t>
  </si>
  <si>
    <t>Авторський нагляд на капітальний ремонт (згідно ДСТУ Б.Д.1.1-1:2013)</t>
  </si>
  <si>
    <t>Технагляд за капітальним ремонтом ЗНЗ№12 (згідно ДСТУ Б.Д.1.1-1:2013)</t>
  </si>
  <si>
    <t>Технагляд за капітальним ремонтом ЗНЗ№21 (згідно ДСТУ Б.Д.1.1-1:2013)</t>
  </si>
  <si>
    <t>Технагляд за капітальним ремонтом ЗНЗ№27 (згідно ДСТУ Б.Д.1.1-1:2013)</t>
  </si>
  <si>
    <t>Капітальний ремонт відкосів з утепленням вікон ЗНЗ№29 (згідно ДСТУ Б.Д.1.1-1:2013)</t>
  </si>
  <si>
    <t>заг.фонд Договір з ПАТ"базис" від 25.02.15р. №172</t>
  </si>
  <si>
    <t>заг.фонд Договір з ПАТ"базис" від 25.02.15р. №171</t>
  </si>
  <si>
    <t>заг.фонд Договір з ПАТ"базис" від 25.02.15р. №173</t>
  </si>
  <si>
    <t>заг.фонд Договір з ПАТ"базис" від 25.02.15р. №175</t>
  </si>
  <si>
    <t>заг.фонд Договір з ПАТ"базис" від 25.02.15р. №174</t>
  </si>
  <si>
    <t>заг.фонд Договір з ПАТ"базис" від 25.02.15р. №178</t>
  </si>
  <si>
    <t>заг.фонд Договір з ПАТ"базис" від 25.02.15р. №176</t>
  </si>
  <si>
    <t>ВСЬОГО по 2282 заг.фонд.</t>
  </si>
  <si>
    <t>Додаткова угода з ЧФ "ПАТ "Укртелеком  на суму не більше 20% визначеної у договорі від 11.04.2014 р. №1 (23350 грн. з ПДВ) Договір від 17.02.15р. №1 з ЧФ "ПАТ"Укртелеком" на суму 125527грн. з ПДВ</t>
  </si>
  <si>
    <t>Чотириста дев'яносто чотири тис. сто дві грн. 54 коп.</t>
  </si>
  <si>
    <t>сто двадцять п'ять тис. п'ятсот двадцять  сім грн.</t>
  </si>
  <si>
    <t>березень 2015 року</t>
  </si>
  <si>
    <r>
      <t xml:space="preserve">29.20.2 - Причепи та напівпричепи; контейнери </t>
    </r>
    <r>
      <rPr>
        <sz val="10"/>
        <rFont val="Times New Roman"/>
        <family val="1"/>
      </rPr>
      <t xml:space="preserve">(причеп тракторний двовісний самоскидний) </t>
    </r>
  </si>
  <si>
    <t>спец.фонд/додатк.кошти</t>
  </si>
  <si>
    <t>Додаткова угода з КП"Чернігівводоканал" на суму не більше 20% визначеної у договорі №80 від 21.03.2014р. (370 000 грн. з ПДВ) додаткова угода на зменшення 334002,72 грн.) Лот№1 договір з КП"Чернігівводоканал" від 26.02.2015р.№179 на суму718237,35 грн. з ПДВ; Лот№2 договір з КП"Чернігівводоканал" від 26.02.2015 рок №180 на суму 891177,94 грн. з ПДВ</t>
  </si>
  <si>
    <t>Додаткова угода з ПАТ "Чернігівобленерго" на суму не більше 20% визначеної у договорі №51-Т/14 від 21.03.2014р. (610 000 грн. з ПДВ) Договір з ПАТ"Чернігівобленерго" від 26.02.2015 року №51-Т/15 на суму 5029179,07 грн. з ПДВ</t>
  </si>
  <si>
    <t>Додаткова угода з КП"Шкільне"ЧМР на суму не більше 20% визначеної у договорі №52 від 06.01.2014р. (1913500 грн. з ПДВ). Договір з КП "Шкільне"ЧМР від  10.03.2015 року№187 на суму 12518434,00 грн. з ПДВ</t>
  </si>
  <si>
    <t>ЩО ЗДІЙСНЮЮТЬСЯ БЕЗ ПРОВЕДЕННЯ ПРОЦЕДУР ЗАКУПІВЕЛЬ ЗІ ЗМІНАМИ</t>
  </si>
  <si>
    <t>РІЧНИЙ ПЛАН ЗАКУПІВЕЛЬ ЗІ ЗМІНАМИ</t>
  </si>
  <si>
    <t>26.51.6 - Інструменти та прилади вимірювальні, контрольні, інші (лічильники газу, тепла, води)</t>
  </si>
  <si>
    <r>
      <t xml:space="preserve">31.09.1 - Меблі, інші </t>
    </r>
    <r>
      <rPr>
        <sz val="10"/>
        <rFont val="Times New Roman"/>
        <family val="1"/>
      </rPr>
      <t>(стінки меблеві, дитячі стінки)</t>
    </r>
  </si>
  <si>
    <r>
      <t xml:space="preserve">32.30.1 - Вироби спортивні </t>
    </r>
    <r>
      <rPr>
        <sz val="10"/>
        <rFont val="Times New Roman"/>
        <family val="1"/>
      </rPr>
      <t>(тренажери)</t>
    </r>
  </si>
  <si>
    <r>
      <t xml:space="preserve">31.09.1 - Меблі, інші </t>
    </r>
    <r>
      <rPr>
        <sz val="10"/>
        <rFont val="Times New Roman"/>
        <family val="1"/>
      </rPr>
      <t xml:space="preserve">(стінки меблеві, дитячі стінки) ЗНЗ№3 </t>
    </r>
  </si>
  <si>
    <t>спец.фонд/деп.кошти</t>
  </si>
  <si>
    <r>
      <rPr>
        <b/>
        <sz val="10"/>
        <rFont val="Times New Roman"/>
        <family val="1"/>
      </rPr>
      <t>95.21.1 - Ремонтування побутової електронної техніки</t>
    </r>
    <r>
      <rPr>
        <sz val="10"/>
        <rFont val="Times New Roman"/>
        <family val="1"/>
      </rPr>
      <t xml:space="preserve"> ( поточний ремонт холодильників, пральних машин)</t>
    </r>
  </si>
  <si>
    <t>Шістсот дев'яносто п'ять тис.грн.</t>
  </si>
  <si>
    <t>Дев'ятсот вісімдесят тис. грн.</t>
  </si>
  <si>
    <r>
      <t>01.13.1 - Коренеплоди та бульби їстівні з високим умістом крохмалю та інуліну</t>
    </r>
    <r>
      <rPr>
        <sz val="10"/>
        <rFont val="Times New Roman"/>
        <family val="1"/>
      </rPr>
      <t xml:space="preserve"> (картопля)</t>
    </r>
  </si>
  <si>
    <r>
      <t xml:space="preserve">01.13.1 - Овочі листкові </t>
    </r>
    <r>
      <rPr>
        <sz val="10"/>
        <rFont val="Times New Roman"/>
        <family val="1"/>
      </rPr>
      <t>(капуста білокачанна, петрушка зелена, кріп зелений)</t>
    </r>
  </si>
  <si>
    <t>Триста двадцять вісім тис. триста шістдесят грн.</t>
  </si>
  <si>
    <t>чотириста сімдесят дві тис. сорок грн.</t>
  </si>
  <si>
    <r>
      <rPr>
        <b/>
        <sz val="10"/>
        <rFont val="Times New Roman"/>
        <family val="1"/>
      </rPr>
      <t>13.92.1 - Вироби текстильні готові для домашнього господарства</t>
    </r>
    <r>
      <rPr>
        <sz val="10"/>
        <rFont val="Times New Roman"/>
        <family val="1"/>
      </rPr>
      <t xml:space="preserve"> (підковдра)</t>
    </r>
  </si>
  <si>
    <t>заг.фонд/депутатські кошти</t>
  </si>
  <si>
    <r>
      <rPr>
        <b/>
        <sz val="10"/>
        <rFont val="Times New Roman"/>
        <family val="1"/>
      </rPr>
      <t>27.40.2 - Лампи та світильники</t>
    </r>
    <r>
      <rPr>
        <sz val="10"/>
        <rFont val="Times New Roman"/>
        <family val="1"/>
      </rPr>
      <t xml:space="preserve"> (світильники)</t>
    </r>
  </si>
  <si>
    <t>17.24.1 - Шпалери</t>
  </si>
  <si>
    <r>
      <rPr>
        <b/>
        <sz val="10"/>
        <rFont val="Times New Roman"/>
        <family val="1"/>
      </rPr>
      <t xml:space="preserve">20.52.1 - Клеї </t>
    </r>
    <r>
      <rPr>
        <sz val="10"/>
        <rFont val="Times New Roman"/>
        <family val="1"/>
      </rPr>
      <t>(клей)</t>
    </r>
  </si>
  <si>
    <t xml:space="preserve">20.30.2 - Фарби та лаки, інші та пов'язана з ними продукція, барвники, художні та друкарські чорнила </t>
  </si>
  <si>
    <r>
      <t xml:space="preserve">23.42.1 - Вироби санітарно-технічні керамічні </t>
    </r>
    <r>
      <rPr>
        <sz val="10"/>
        <rFont val="Times New Roman"/>
        <family val="1"/>
      </rPr>
      <t>(унітази, умивальники)</t>
    </r>
  </si>
  <si>
    <r>
      <t xml:space="preserve">28.24.1 - Інструмент електромеханічний для роботи однією рукою; інструмент ручний портативний із силовим урухомлювачем/приводом, інший </t>
    </r>
    <r>
      <rPr>
        <sz val="10"/>
        <rFont val="Times New Roman"/>
        <family val="1"/>
      </rPr>
      <t>(дриль)</t>
    </r>
  </si>
  <si>
    <r>
      <t xml:space="preserve">23.31.1 - Плитка та плитки керамічні </t>
    </r>
    <r>
      <rPr>
        <sz val="10"/>
        <rFont val="Times New Roman"/>
        <family val="1"/>
      </rPr>
      <t>(плитка облицювальна)</t>
    </r>
  </si>
  <si>
    <r>
      <rPr>
        <b/>
        <sz val="10"/>
        <rFont val="Times New Roman"/>
        <family val="1"/>
      </rPr>
      <t xml:space="preserve">25.94.1 - Вироби кріпильні та гвинтонарізні </t>
    </r>
    <r>
      <rPr>
        <sz val="10"/>
        <rFont val="Times New Roman"/>
        <family val="1"/>
      </rPr>
      <t>(саморізи)</t>
    </r>
  </si>
  <si>
    <r>
      <rPr>
        <b/>
        <sz val="10"/>
        <rFont val="Times New Roman"/>
        <family val="1"/>
      </rPr>
      <t xml:space="preserve">32.91.1 - Мітли та щітки </t>
    </r>
    <r>
      <rPr>
        <sz val="10"/>
        <rFont val="Times New Roman"/>
        <family val="1"/>
      </rPr>
      <t>(Валики)</t>
    </r>
  </si>
  <si>
    <r>
      <rPr>
        <b/>
        <sz val="10"/>
        <rFont val="Times New Roman"/>
        <family val="1"/>
      </rPr>
      <t>27.33.13 - Вилки штепсельні, розетки та інша апарутура до комунікації чи захисту електричних кіл</t>
    </r>
    <r>
      <rPr>
        <sz val="10"/>
        <rFont val="Times New Roman"/>
        <family val="1"/>
      </rPr>
      <t xml:space="preserve"> (розетки)</t>
    </r>
  </si>
  <si>
    <r>
      <rPr>
        <b/>
        <sz val="10"/>
        <rFont val="Times New Roman"/>
        <family val="1"/>
      </rPr>
      <t xml:space="preserve">22.19.3 - Труби, трубки та шланги з вулканізованої гуми </t>
    </r>
    <r>
      <rPr>
        <sz val="10"/>
        <rFont val="Times New Roman"/>
        <family val="1"/>
      </rPr>
      <t>(перчатки)</t>
    </r>
  </si>
  <si>
    <r>
      <rPr>
        <b/>
        <sz val="10"/>
        <rFont val="Times New Roman"/>
        <family val="1"/>
      </rPr>
      <t xml:space="preserve">28.14.1 - Крани, вентилі, клапани та подібні вироби до труб, котлів, резервуарів, цистерн і подібних виробів </t>
    </r>
    <r>
      <rPr>
        <sz val="10"/>
        <rFont val="Times New Roman"/>
        <family val="1"/>
      </rPr>
      <t>( змішувачі, крани)</t>
    </r>
  </si>
  <si>
    <r>
      <rPr>
        <b/>
        <sz val="10"/>
        <rFont val="Times New Roman"/>
        <family val="1"/>
      </rPr>
      <t xml:space="preserve">23.91.1 - Вироби абразивні </t>
    </r>
    <r>
      <rPr>
        <sz val="10"/>
        <rFont val="Times New Roman"/>
        <family val="1"/>
      </rPr>
      <t>(ножівка)</t>
    </r>
  </si>
  <si>
    <r>
      <rPr>
        <b/>
        <sz val="10"/>
        <rFont val="Times New Roman"/>
        <family val="1"/>
      </rPr>
      <t xml:space="preserve">25.73.3 - Інструменти ручні, інші </t>
    </r>
    <r>
      <rPr>
        <sz val="10"/>
        <rFont val="Times New Roman"/>
        <family val="1"/>
      </rPr>
      <t>(ножиці по металу , викрутка)</t>
    </r>
  </si>
  <si>
    <r>
      <rPr>
        <b/>
        <sz val="10"/>
        <rFont val="Times New Roman"/>
        <family val="1"/>
      </rPr>
      <t xml:space="preserve">20.41.3 - Мило, засоби мийні та засоби для чищення </t>
    </r>
    <r>
      <rPr>
        <sz val="10"/>
        <rFont val="Times New Roman"/>
        <family val="1"/>
      </rPr>
      <t>(Миючі засоби)</t>
    </r>
  </si>
  <si>
    <t>Двісті п'ятдесят тис.грн.</t>
  </si>
  <si>
    <t>травень-вересень 2015 року</t>
  </si>
  <si>
    <t>Договір з ПАТ "Базис" від 07.04.2015 року №185 на суму 613266,66 грн. з ПДВ</t>
  </si>
  <si>
    <r>
      <t xml:space="preserve">Договір з ФОП Туровець О.М. від 27.04.2015 року №186 на суму 248500,00 грн. без ПДВ </t>
    </r>
    <r>
      <rPr>
        <sz val="9"/>
        <rFont val="Times New Roman"/>
        <family val="1"/>
      </rPr>
      <t xml:space="preserve">(додаткова угода на зменшення 228997,72 грн. без ПДВ) </t>
    </r>
  </si>
  <si>
    <t>Договір з ПП "Торговий дім Терещенко" від 06.01.2015 року №164 на суму 269100,00 грн. з ПДВ. Додаткова угода про дострокове припинення договору від 05.05.2015 року. Залишок 251637,81 грн.</t>
  </si>
  <si>
    <t>Двісті п'ятдесят одна тис.п'ятсот тридцять дві грн.</t>
  </si>
  <si>
    <t>травень-червень 2015 року</t>
  </si>
  <si>
    <r>
      <t xml:space="preserve">29.10.5 - Автомобілі спеціальної призначеності </t>
    </r>
    <r>
      <rPr>
        <sz val="10"/>
        <rFont val="Times New Roman"/>
        <family val="1"/>
      </rPr>
      <t>(Самоскид ГАЗ 3309-354 або еквівалент)</t>
    </r>
  </si>
  <si>
    <t>Триста вісімдесят одна тис. шістсот двадцять вісім грн. 00 коп.</t>
  </si>
  <si>
    <r>
      <t xml:space="preserve">27.51.2 - Прилади електричні побутові, інші, н.в.і.у. </t>
    </r>
    <r>
      <rPr>
        <sz val="10"/>
        <rFont val="Times New Roman"/>
        <family val="1"/>
      </rPr>
      <t>(харчовий котел)</t>
    </r>
  </si>
  <si>
    <r>
      <t xml:space="preserve">27.51.2 - Прилади електричні побутові, інші, н.в.і.у. </t>
    </r>
    <r>
      <rPr>
        <sz val="10"/>
        <rFont val="Times New Roman"/>
        <family val="1"/>
      </rPr>
      <t>(перетиральна машина)</t>
    </r>
  </si>
  <si>
    <t>бюджет розвитку</t>
  </si>
  <si>
    <t>23.99.1 - вироби мінеральні неметалеві, інші, н.в.і.у</t>
  </si>
  <si>
    <t>20.41.3 - мило, засоби мийні та засоби для чищення</t>
  </si>
  <si>
    <r>
      <rPr>
        <b/>
        <sz val="10"/>
        <rFont val="Times New Roman"/>
        <family val="1"/>
      </rPr>
      <t xml:space="preserve">26.52.1 - Годинники, крім частин і годинникових механізмів крім частин і годинникових механізмів </t>
    </r>
    <r>
      <rPr>
        <sz val="10"/>
        <rFont val="Times New Roman"/>
        <family val="1"/>
      </rPr>
      <t>(подарунки випускникам)</t>
    </r>
  </si>
  <si>
    <t>Програма "Підвищення енергоефективності в установах освіти м.Чернігова на 2015-2019 роки"</t>
  </si>
  <si>
    <r>
      <t xml:space="preserve">22.19.3 - Труби, трубки та шланги з вулканізованої гуми (крім виготовлених з твердої гуми) </t>
    </r>
    <r>
      <rPr>
        <sz val="10"/>
        <rFont val="Times New Roman"/>
        <family val="1"/>
      </rPr>
      <t>(Теплова ізоляція (відновлення теплової ізоляції трубопроводів))</t>
    </r>
  </si>
  <si>
    <r>
      <rPr>
        <b/>
        <sz val="10"/>
        <rFont val="Times New Roman"/>
        <family val="1"/>
      </rPr>
      <t>28.14.1 - Крани, вентилі, клапани та подібні вироби до труб, котлів, резкрвуарів, цистерн, і подібних виробів</t>
    </r>
    <r>
      <rPr>
        <sz val="10"/>
        <rFont val="Times New Roman"/>
        <family val="1"/>
      </rPr>
      <t xml:space="preserve"> ( шарові крани (придбання та заміна запірної арматури)</t>
    </r>
  </si>
  <si>
    <r>
      <rPr>
        <b/>
        <sz val="10"/>
        <rFont val="Times New Roman"/>
        <family val="1"/>
      </rPr>
      <t>26.51.6 - Інструменти та прилади вимірювальні, контрольні, інші (лічильники гарячої води (встановлення</t>
    </r>
    <r>
      <rPr>
        <sz val="10"/>
        <rFont val="Times New Roman"/>
        <family val="1"/>
      </rPr>
      <t xml:space="preserve"> (заміна) пристроїв регулювання споживання води))</t>
    </r>
  </si>
  <si>
    <r>
      <t>27.40.1 - Лампи розжарювання та газорозрядні електричні; лампи дугові</t>
    </r>
    <r>
      <rPr>
        <sz val="10"/>
        <rFont val="Times New Roman"/>
        <family val="1"/>
      </rPr>
      <t xml:space="preserve"> (енергозберігаючі лампи)</t>
    </r>
  </si>
  <si>
    <t>Триста тисяч грн.</t>
  </si>
  <si>
    <t>червень-грудень 2015 року</t>
  </si>
  <si>
    <r>
      <rPr>
        <b/>
        <sz val="10"/>
        <rFont val="Times New Roman"/>
        <family val="1"/>
      </rPr>
      <t xml:space="preserve">22.21.2 - Труби, трубки, шланги та фітинги до них пластмасові </t>
    </r>
    <r>
      <rPr>
        <sz val="10"/>
        <rFont val="Times New Roman"/>
        <family val="1"/>
      </rPr>
      <t>(пластикові труби ( заміна ділянок трубопроводів))</t>
    </r>
  </si>
  <si>
    <t>Поточний ремонт встановлення (заміна) газових котлів ДНЗ№61 (згідно ДСТУ Б.Д.1.1-1:2013)</t>
  </si>
  <si>
    <t>Поточний ремонт встановлення (заміна) газових котлів ЗНЗ№23 (згідно ДСТУ Б.Д.1.1-1:2013)</t>
  </si>
  <si>
    <t>Поточний ремонт заміна газових плит на електричні ДНЗ№61 (згідно ДСТУ Б.Д.1.1-1:2013)</t>
  </si>
  <si>
    <t>Поточний ремонт заміна газових колонок на електричні водонагрівачі ДНЗ№5 (згідно ДСТУ Б.Д.1.1-1:2013)</t>
  </si>
  <si>
    <t>Поточний ремонт заміна бойлерів на сучасні водонагрівачі ДНЗ№42 (згідно ДСТУ Б.Д.1.1-1:2013)</t>
  </si>
  <si>
    <t>Поточний ремонт заміна бойлерів на сучасні водонагрівачі ДНЗ№51 (згідно ДСТУ Б.Д.1.1-1:2013)</t>
  </si>
  <si>
    <t>Поточний ремонт заміна бойлерів на сучасні водонагрівачі ДНЗ№70 (згідно ДСТУ Б.Д.1.1-1:2013)</t>
  </si>
  <si>
    <t>Поточний ремонт заміна бойлерів на сучасні водонагрівачі ЗНЗ№12 (згідно ДСТУ Б.Д.1.1-1:2013)</t>
  </si>
  <si>
    <t>Поточний ремонт заміна бойлерів на сучасні водонагрівачі ЗНЗ№19 (згідно ДСТУ Б.Д.1.1-1:2013)</t>
  </si>
  <si>
    <t>Поточний ремонт заміна бойлерів на сучасні водонагрівачі ЗНЗ№20 (згідно ДСТУ Б.Д.1.1-1:2013)</t>
  </si>
  <si>
    <t>Поточний ремонт заміна ділянок трубопроводів ДНЗ№38 (згідно ДСТУ Б.Д.1.1-1:2013)</t>
  </si>
  <si>
    <t>Поточний ремонт заміна ділянок трубопроводів ДНЗ№59 (згідно ДСТУ Б.Д.1.1-1:2013)</t>
  </si>
  <si>
    <t>Поточний ремонт заміна ділянок трубопроводів ЗНЗ№16 (згідно ДСТУ Б.Д.1.1-1:2013)</t>
  </si>
  <si>
    <t>Поточний ремонт заміна ділянок трубопроводів ЗНЗ№20 (згідно ДСТУ Б.Д.1.1-1:2013)</t>
  </si>
  <si>
    <t>Поточний ремонт заміна ділянок трубопроводів Спец.шк.І-ІІ ст. (згідно ДСТУ Б.Д.1.1-1:2013)</t>
  </si>
  <si>
    <t>Поточний ремонт заміна ділянок трубопроводів Спец.шк.І-ІІІ ст. (згідно ДСТУ Б.Д.1.1-1:2013)</t>
  </si>
  <si>
    <t>Поточний ремонт заміна приладів обліку води на ультразвукові багатоканальні пристрої обліку ДНЗ№26 (згідно ДСТУ Б.Д.1.1-1:2013)</t>
  </si>
  <si>
    <t>Поточний ремонт заміна приладів обліку води на ультразвукові багатоканальні пристрої обліку ДНЗ№38 (згідно ДСТУ Б.Д.1.1-1:2013)</t>
  </si>
  <si>
    <t>Поточний ремонт заміна приладів обліку води на ультразвукові багатоканальні пристрої обліку ДНЗ№59 (згідно ДСТУ Б.Д.1.1-1:2013)</t>
  </si>
  <si>
    <t>Поточний ремонт заміна приладів обліку води на ультразвукові багатоканальні пристрої обліку ЗНЗ№16 (згідно ДСТУ Б.Д.1.1-1:2013)</t>
  </si>
  <si>
    <t>Поточний ремонт заміна приладів обліку води на ультразвукові багатоканальні пристрої обліку ЗНЗ№12 (згідно ДСТУ Б.Д.1.1-1:2013)</t>
  </si>
  <si>
    <t>Поточний ремонт заміна приладів обліку води на ультразвукові багатоканальні пристрої обліку ЗНЗ№28 (згідно ДСТУ Б.Д.1.1-1:2013)</t>
  </si>
  <si>
    <t>Поточний ремонт заміна приладів обліку води на ультразвукові багатоканальні пристрої обліку ЗНЗ№22 (згідно ДСТУ Б.Д.1.1-1:2013)</t>
  </si>
  <si>
    <t>Поточний ремонт заміна приладів обліку води на ультразвукові багатоканальні пристрої обліку спец.шк.І-ІІ ст. (згідно ДСТУ Б.Д.1.1-1:2013)</t>
  </si>
  <si>
    <t>Забезпечення модемного зв'язку через GSM канал для отримання даних щодо споживання енергоносіїв закладами освіти в режимі он-лайн ДНЗ№1 (згідно ДСТУ Б.Д.1.1-1:2013)</t>
  </si>
  <si>
    <t>Забезпечення модемного зв'язку через GSM канал для отримання даних щодо споживання енергоносіїв закладами освіти в режимі он-лайн ДНЗ№21 (згідно ДСТУ Б.Д.1.1-1:2013)</t>
  </si>
  <si>
    <t>Забезпечення модемного зв'язку через GSM канал для отримання даних щодо споживання енергоносіїв закладами освіти в режимі он-лайн ДНЗ№51 (згідно ДСТУ Б.Д.1.1-1:2013)</t>
  </si>
  <si>
    <t>Забезпечення модемного зв'язку через GSM канал для отримання даних щодо споживання енергоносіїв закладами освіти в режимі он-лайн ДНЗ№68 (згідно ДСТУ Б.Д.1.1-1:2013)</t>
  </si>
  <si>
    <t>Забезпечення модемного зв'язку через GSM канал для отримання даних щодо споживання енергоносіїв закладами освіти в режимі он-лайн ДНЗ№71 (згідно ДСТУ Б.Д.1.1-1:2013)</t>
  </si>
  <si>
    <t>Забезпечення модемного зв'язку через GSM канал для отримання даних щодо споживання енергоносіїв закладами освіти в режимі он-лайн ЗНЗ№3 (згідно ДСТУ Б.Д.1.1-1:2013)</t>
  </si>
  <si>
    <t>Забезпечення модемного зв'язку через GSM канал для отримання даних щодо споживання енергоносіїв закладами освіти в режимі он-лайн ЗНЗ№4 (згідно ДСТУ Б.Д.1.1-1:2013)</t>
  </si>
  <si>
    <t>Забезпечення модемного зв'язку через GSM канал для отримання даних щодо споживання енергоносіїв закладами освіти в режимі он-лайн ЗНЗ№6 (згідно ДСТУ Б.Д.1.1-1:2013)</t>
  </si>
  <si>
    <t>Забезпечення модемного зв'язку через GSM канал для отримання даних щодо споживання енергоносіїв закладами освіти в режимі он-лайн ЗНЗ№11 (згідно ДСТУ Б.Д.1.1-1:2013)</t>
  </si>
  <si>
    <t>Забезпечення модемного зв'язку через GSM канал для отримання даних щодо споживання енергоносіїв закладами освіти в режимі он-лайн ЗНЗ№32 (згідно ДСТУ Б.Д.1.1-1:2013)</t>
  </si>
  <si>
    <t>Поточний ремонт проведення робіт з гідравлічного балансування систем опалення ЗНЗ№2 (згідно ДСТУ Б.Д.1.1-1:2013)</t>
  </si>
  <si>
    <t>Поточний ремонт проведення робіт з гідравлічного балансування систем опалення ЗНЗ№9 (згідно ДСТУ Б.Д.1.1-1:2013)</t>
  </si>
  <si>
    <t>Поточний ремонт проведення робіт з гідравлічного балансування систем опалення ЗНЗ№12 (згідно ДСТУ Б.Д.1.1-1:2013)</t>
  </si>
  <si>
    <t>Поточний ремонт проведення робіт з гідравлічного балансування систем опалення ЗНЗ№21 (згідно ДСТУ Б.Д.1.1-1:2013)</t>
  </si>
  <si>
    <t>Поточний ремонт проведення робіт з гідравлічного балансування систем опалення ЗНЗ№22 (згідно ДСТУ Б.Д.1.1-1:2013)</t>
  </si>
  <si>
    <t>Поточний ремонт проведення робіт з гідравлічного балансування систем опалення ЗНЗ№27 (згідно ДСТУ Б.Д.1.1-1:2013)</t>
  </si>
  <si>
    <t>Поточний ремонт заміна та ремонт ділянки мережі електропостачання ЗНЗ№1 (згідно ДСТУ Б.Д.1.1-1:2013)</t>
  </si>
  <si>
    <t>Поточний ремонт заміна та ремонт ділянки мережі електропостачання ЗНЗ№12(згідно ДСТУ Б.Д.1.1-1:2013)</t>
  </si>
  <si>
    <t>Поточний ремонт заміна автоматичних вимикачів ДНЗ№2(згідно ДСТУ Б.Д.1.1-1:2013)</t>
  </si>
  <si>
    <t>Поточний ремонт заміна автоматичних вимикачів ДНЗ№10(згідно ДСТУ Б.Д.1.1-1:2013)</t>
  </si>
  <si>
    <t>Поточний ремонт заміна автоматичних вимикачів ДНЗ№22(згідно ДСТУ Б.Д.1.1-1:2013)</t>
  </si>
  <si>
    <t>Поточний ремонт заміна автоматичних вимикачів ДНЗ№30(згідно ДСТУ Б.Д.1.1-1:2013)</t>
  </si>
  <si>
    <t>Поточний ремонт заміна автоматичних вимикачів ДНЗ№32(згідно ДСТУ Б.Д.1.1-1:2013)</t>
  </si>
  <si>
    <t>Поточний ремонт заміна автоматичних вимикачів ДНЗ№36(згідно ДСТУ Б.Д.1.1-1:2013)</t>
  </si>
  <si>
    <t>Поточний ремонт заміна автоматичних вимикачів ДНЗ№39(згідно ДСТУ Б.Д.1.1-1:2013)</t>
  </si>
  <si>
    <t>Поточний ремонт заміна автоматичних вимикачів ДНЗ№42(згідно ДСТУ Б.Д.1.1-1:2013)</t>
  </si>
  <si>
    <t>Поточний ремонт заміна автоматичних вимикачів ДНЗ№38(згідно ДСТУ Б.Д.1.1-1:2013)</t>
  </si>
  <si>
    <t>Поточний ремонт заміна автоматичних вимикачів ЗНЗ№5(згідно ДСТУ Б.Д.1.1-1:2013)</t>
  </si>
  <si>
    <t>Поточний ремонт заміна автоматичних вимикачів ЗНЗ№7(згідно ДСТУ Б.Д.1.1-1:2013)</t>
  </si>
  <si>
    <t>Поточний ремонт заміна автоматичних вимикачів ЗНЗ№9(згідно ДСТУ Б.Д.1.1-1:2013)</t>
  </si>
  <si>
    <t>Поточний ремонт заміна автоматичних вимикачів ЗНЗ№11(згідно ДСТУ Б.Д.1.1-1:2013)</t>
  </si>
  <si>
    <t>Поточний ремонт заміна автоматичних вимикачів ЗНЗ№12(згідно ДСТУ Б.Д.1.1-1:2013)</t>
  </si>
  <si>
    <t>Поточний ремонт заміна автоматичних вимикачів ЗНЗ№13(згідно ДСТУ Б.Д.1.1-1:2013)</t>
  </si>
  <si>
    <t>Поточний ремонт заміна автоматичних вимикачів ЗНЗ№14(згідно ДСТУ Б.Д.1.1-1:2013)</t>
  </si>
  <si>
    <t>Поточний ремонт заміна автоматичних вимикачів ЗНЗ№15(згідно ДСТУ Б.Д.1.1-1:2013)</t>
  </si>
  <si>
    <t>Поточний ремонт заміна автоматичних вимикачів ЗНЗ№17(згідно ДСТУ Б.Д.1.1-1:2013)</t>
  </si>
  <si>
    <t>Поточний ремонт заміна автоматичних вимикачів ЗНЗ№18(згідно ДСТУ Б.Д.1.1-1:2013)</t>
  </si>
  <si>
    <t>Поточний ремонт заміна автоматичних вимикачів ЗНЗ№19(згідно ДСТУ Б.Д.1.1-1:2013)</t>
  </si>
  <si>
    <t>Поточний ремонт заміна автоматичних вимикачів ЗНЗ№36(згідно ДСТУ Б.Д.1.1-1:2013)</t>
  </si>
  <si>
    <t>Поточний ремонт заміна лічильників активної енергії на прямоточні активної та реактивної енергії ЗНЗ№11(згідно ДСТУ Б.Д.1.1-1:2013)</t>
  </si>
  <si>
    <t>Поточний ремонт заміна лічильників активної енергії на прямоточні активної та реактивної енергії ЗНЗ№12(згідно ДСТУ Б.Д.1.1-1:2013)</t>
  </si>
  <si>
    <t>Поточний ремонт заміна лічильників активної енергії на прямоточні активної та реактивної енергії ЗНЗ№15(згідно ДСТУ Б.Д.1.1-1:2013)</t>
  </si>
  <si>
    <t>Поточний ремонт заміна лічильників активної енергії на прямоточні активної та реактивної енергії ЗНЗ№19(згідно ДСТУ Б.Д.1.1-1:2013)</t>
  </si>
  <si>
    <t>Поточний ремонт заміна лічильників активної енергії на прямоточні активної та реактивної енергії ЗНЗ№29(згідно ДСТУ Б.Д.1.1-1:2013)</t>
  </si>
  <si>
    <t>Поточний ремонт заміна лічильників активної енергії на прямоточні активної та реактивної енергії ЗНЗ№30(згідно ДСТУ Б.Д.1.1-1:2013)</t>
  </si>
  <si>
    <t>Поточний ремонт заміна лічильників активної енергії на прямоточні активної та реактивної енергії ЗНЗ№31(згідно ДСТУ Б.Д.1.1-1:2013)</t>
  </si>
  <si>
    <t>Поточний ремонт заміна лічильників активної енергії на прямоточні активної та реактивної енергії ЗНЗ№32(згідно ДСТУ Б.Д.1.1-1:2013)</t>
  </si>
  <si>
    <t>Поточний ремонт заміна лічильників активної енергії на прямоточні активної та реактивної енергії ЗНЗ№33(згідно ДСТУ Б.Д.1.1-1:2013)</t>
  </si>
  <si>
    <t>Поточний ремонт заміна лічильників активної енергії на прямоточні активної та реактивної енергії ЗНЗ№35(згідно ДСТУ Б.Д.1.1-1:2013)</t>
  </si>
  <si>
    <r>
      <t xml:space="preserve">27.51.1 - Холодильники та морозильники; машини пральні; електроковдри; вентилятори             </t>
    </r>
    <r>
      <rPr>
        <sz val="10"/>
        <rFont val="Times New Roman"/>
        <family val="1"/>
      </rPr>
      <t>(побутова пральна машина, морозильна скриня, холодильник, холодильні шафи, професійні пральні машини)</t>
    </r>
  </si>
  <si>
    <t>26.40.3 - Апаратура для записування та відтворювання звуку й зображення</t>
  </si>
  <si>
    <t>31.09.1 - Меблі, інші</t>
  </si>
  <si>
    <t>Капітальний ремонт м'якої покрівлі ДНЗ№60 (згідно ДСТУ Б.Д.1.1-1:2013)</t>
  </si>
  <si>
    <t>Капітальний ремонт м'якої покрівлі ДНЗ№73 (згідно ДСТУ Б.Д.1.1-1:2013)</t>
  </si>
  <si>
    <t>Капітальний ремонт м'якої покрівлі ДНЗ№77 (згідно ДСТУ Б.Д.1.1-1:2013)</t>
  </si>
  <si>
    <t>Капітальний ремонт м'якої покрівлі ДНЗ№64 (згідно ДСТУ Б.Д.1.1-1:2013)</t>
  </si>
  <si>
    <t>Капітальний ремонт м'якої покрівлі ДНЗ№57 (згідно ДСТУ Б.Д.1.1-1:2013)</t>
  </si>
  <si>
    <t>Капітальний ремонт м'якої покрівлі ДНЗ№37 (згідно ДСТУ Б.Д.1.1-1:2013)</t>
  </si>
  <si>
    <t>Капітальний ремонт тіньових навісів ДНЗ№35(згідно ДСТУ Б.Д.1.1-1:2013)</t>
  </si>
  <si>
    <t>Капітальний ремонт м'якої покрівлі ЗНЗ№11 (згідно ДСТУ Б.Д.1.1-1:2013)</t>
  </si>
  <si>
    <t>Капітальний ремонт м'якої покрівлі ЗНЗ№29 (згідно ДСТУ Б.Д.1.1-1:2013)</t>
  </si>
  <si>
    <t>Капітальний ремонт м'якої покрівлі ЗНЗ№27  (згідно ДСТУ Б.Д.1.1-1:2013)</t>
  </si>
  <si>
    <t>Капітальний ремонт м'якої покрівлі ЗНЗ№28 (згідно ДСТУ Б.Д.1.1-1:2013)</t>
  </si>
  <si>
    <t>Виготовлення проектно-кошторисної та проведення експертизи проекту з енергоефективної реновації ЗНЗ№11 (реконструкція) по проспекту Миру, 137 в м.Чернігові з виділенням черговості</t>
  </si>
  <si>
    <t>Реалізація проекту з енергоефективної реновації ЗНЗ№11 (реконструкція) по проспекту Миру, 137 в м.Чернігові з виділенням черговості</t>
  </si>
  <si>
    <t>Коригування проектно-кошторисної та проведення експертизи проекту "Енергоефективна реновація ЗНЗ№5 (реконструкція) по вул. Сосновій, 23-а в м.Чернігові на земельній ділянці, яка знаходиться у постійному користуванні з виділенням черговості"</t>
  </si>
  <si>
    <t>ВСЬОГО по 3142 спец.фонд.</t>
  </si>
  <si>
    <t xml:space="preserve">ВСЬОГО по 3142 </t>
  </si>
  <si>
    <t xml:space="preserve"> </t>
  </si>
  <si>
    <r>
      <rPr>
        <b/>
        <sz val="10"/>
        <rFont val="Times New Roman"/>
        <family val="1"/>
      </rPr>
      <t xml:space="preserve">49.31.2 - Послуги міського таприміського пасажирського наземного транспорту, інші </t>
    </r>
    <r>
      <rPr>
        <sz val="10"/>
        <rFont val="Times New Roman"/>
        <family val="1"/>
      </rPr>
      <t>(транспортні послуги)</t>
    </r>
  </si>
  <si>
    <r>
      <rPr>
        <b/>
        <sz val="10"/>
        <rFont val="Times New Roman"/>
        <family val="1"/>
      </rPr>
      <t xml:space="preserve">95.29.1 - Ремонтування інших предметів особистого вжитку та господарсько-побутових виробів </t>
    </r>
    <r>
      <rPr>
        <sz val="10"/>
        <rFont val="Times New Roman"/>
        <family val="1"/>
      </rPr>
      <t>(поточний ремонт бензопили)</t>
    </r>
  </si>
  <si>
    <t>Договір з ФОП Туровець О.М. від 06.01.2015 року №163 на суму 171121,00 грн. без ПДВ (додаткова угода про дострокове припинення дії договору від 19.06.2015. Залишок 48011,38 грн.)</t>
  </si>
  <si>
    <t>Затверджено рішенням комітету з конкурсних торгів від 02.07.2015 року протокол№10</t>
  </si>
  <si>
    <t>Затверджено рішенням комітету з конкурсних торгів від 02.07.2015 року протокол №10</t>
  </si>
  <si>
    <t>Договір від 17.04.15р.№ ТП-Б-345Б/Ч з ПАТ "Чернігівгаз"(додаткова угода на зменшення на суму 421450,21 грн. (додаткова угода про дострокове припинення дії договору від 30.06.2015 року. Залишок 287463,27 грн.)</t>
  </si>
  <si>
    <r>
      <rPr>
        <b/>
        <sz val="10"/>
        <rFont val="Times New Roman"/>
        <family val="1"/>
      </rPr>
      <t>22.11.1 - Шини та камери гумові нові</t>
    </r>
    <r>
      <rPr>
        <sz val="10"/>
        <rFont val="Times New Roman"/>
        <family val="1"/>
      </rPr>
      <t xml:space="preserve"> (Автошини для трактора)</t>
    </r>
  </si>
  <si>
    <r>
      <rPr>
        <b/>
        <sz val="10"/>
        <rFont val="Times New Roman"/>
        <family val="1"/>
      </rPr>
      <t>29.32.3 - Частини та приладдя до моторних транспортних засобів, н.в.і.у.</t>
    </r>
    <r>
      <rPr>
        <sz val="10"/>
        <rFont val="Times New Roman"/>
        <family val="1"/>
      </rPr>
      <t xml:space="preserve"> (кабіна для автомобіля ГАЗ) </t>
    </r>
  </si>
  <si>
    <r>
      <rPr>
        <b/>
        <sz val="10"/>
        <rFont val="Times New Roman"/>
        <family val="1"/>
      </rPr>
      <t xml:space="preserve">29.20.2 - Причепи та напівпричепи, контейнери </t>
    </r>
    <r>
      <rPr>
        <sz val="10"/>
        <rFont val="Times New Roman"/>
        <family val="1"/>
      </rPr>
      <t>(контейнер)</t>
    </r>
  </si>
  <si>
    <r>
      <rPr>
        <b/>
        <sz val="10"/>
        <rFont val="Times New Roman"/>
        <family val="1"/>
      </rPr>
      <t>20.30.2 - Фарби та лаки, інші та пов'язана з ними продукція, барвники, художні та друкарські чорнила</t>
    </r>
    <r>
      <rPr>
        <sz val="10"/>
        <rFont val="Times New Roman"/>
        <family val="1"/>
      </rPr>
      <t xml:space="preserve"> (фарба, шпаклівка, розчинник)</t>
    </r>
  </si>
  <si>
    <r>
      <rPr>
        <b/>
        <sz val="10"/>
        <rFont val="Times New Roman"/>
        <family val="1"/>
      </rPr>
      <t>22.23.1 - Вироби пластмасові для будівництва; лінолеум і покриви на підлогу, тверді, не пластикові</t>
    </r>
    <r>
      <rPr>
        <sz val="10"/>
        <rFont val="Times New Roman"/>
        <family val="1"/>
      </rPr>
      <t xml:space="preserve"> (лінолеум)</t>
    </r>
  </si>
  <si>
    <r>
      <rPr>
        <b/>
        <sz val="10"/>
        <rFont val="Times New Roman"/>
        <family val="1"/>
      </rPr>
      <t xml:space="preserve">25.94.1 - Вироби кріпильні та гвинтонарізні </t>
    </r>
    <r>
      <rPr>
        <sz val="10"/>
        <rFont val="Times New Roman"/>
        <family val="1"/>
      </rPr>
      <t>(шурупи)</t>
    </r>
  </si>
  <si>
    <r>
      <rPr>
        <b/>
        <sz val="10"/>
        <rFont val="Times New Roman"/>
        <family val="1"/>
      </rPr>
      <t xml:space="preserve">22.19.3 - Труби, трубки та шланги з вулканізованої гуми, крім виготовлених з твердої гуми </t>
    </r>
    <r>
      <rPr>
        <sz val="10"/>
        <rFont val="Times New Roman"/>
        <family val="1"/>
      </rPr>
      <t>(перчатки)</t>
    </r>
  </si>
  <si>
    <r>
      <rPr>
        <b/>
        <sz val="10"/>
        <rFont val="Times New Roman"/>
        <family val="1"/>
      </rPr>
      <t>32.91.1 - Мітли та щітки</t>
    </r>
    <r>
      <rPr>
        <sz val="10"/>
        <rFont val="Times New Roman"/>
        <family val="1"/>
      </rPr>
      <t xml:space="preserve"> (валики)</t>
    </r>
  </si>
  <si>
    <r>
      <rPr>
        <b/>
        <sz val="10"/>
        <rFont val="Times New Roman"/>
        <family val="1"/>
      </rPr>
      <t>25.72.1 - Замки та завіси</t>
    </r>
    <r>
      <rPr>
        <sz val="10"/>
        <rFont val="Times New Roman"/>
        <family val="1"/>
      </rPr>
      <t xml:space="preserve"> (Замки)</t>
    </r>
  </si>
  <si>
    <t>25.73.3 - Інструменти ручні, інші</t>
  </si>
  <si>
    <r>
      <rPr>
        <b/>
        <sz val="10"/>
        <rFont val="Times New Roman"/>
        <family val="1"/>
      </rPr>
      <t xml:space="preserve">25.99.1 - Вироби для ванн і кухні, металеві </t>
    </r>
    <r>
      <rPr>
        <sz val="10"/>
        <rFont val="Times New Roman"/>
        <family val="1"/>
      </rPr>
      <t>(відра).</t>
    </r>
  </si>
  <si>
    <t>25.73.1 - Інструменти ручні для використовування в сільському господарстві, садівництві чи лісовому господарстві</t>
  </si>
  <si>
    <t xml:space="preserve">22.29.2 - Вироби пластмасові інші, н.в.і.у. </t>
  </si>
  <si>
    <t>липень-грудень 2015 року</t>
  </si>
  <si>
    <t>Триста шістдесят шість тис. сто шістдесят дев'ять грн. 26 коп.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</si>
</sst>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"/>
  </numFmts>
  <fonts count="52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horizontal="left" vertical="center" wrapText="1"/>
    </xf>
    <xf numFmtId="0" fontId="6" fillId="14" borderId="11" xfId="0" applyFont="1" applyFill="1" applyBorder="1" applyAlignment="1">
      <alignment horizontal="left" vertical="center" wrapText="1"/>
    </xf>
    <xf numFmtId="0" fontId="6" fillId="14" borderId="11" xfId="0" applyFont="1" applyFill="1" applyBorder="1" applyAlignment="1">
      <alignment horizontal="center" vertical="center" wrapText="1"/>
    </xf>
    <xf numFmtId="4" fontId="6" fillId="14" borderId="11" xfId="0" applyNumberFormat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4" fontId="11" fillId="35" borderId="14" xfId="0" applyNumberFormat="1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center" vertical="center" wrapText="1"/>
    </xf>
    <xf numFmtId="4" fontId="7" fillId="14" borderId="10" xfId="0" applyNumberFormat="1" applyFont="1" applyFill="1" applyBorder="1" applyAlignment="1">
      <alignment horizontal="center" vertical="center" wrapText="1"/>
    </xf>
    <xf numFmtId="4" fontId="6" fillId="14" borderId="10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4" fontId="11" fillId="36" borderId="14" xfId="0" applyNumberFormat="1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4" fontId="7" fillId="14" borderId="11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vertical="center" wrapText="1"/>
    </xf>
    <xf numFmtId="0" fontId="11" fillId="35" borderId="17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left" vertical="center" wrapText="1"/>
    </xf>
    <xf numFmtId="4" fontId="7" fillId="1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vertical="center" wrapText="1"/>
    </xf>
    <xf numFmtId="0" fontId="11" fillId="35" borderId="19" xfId="0" applyFont="1" applyFill="1" applyBorder="1" applyAlignment="1">
      <alignment vertical="center" wrapText="1"/>
    </xf>
    <xf numFmtId="4" fontId="11" fillId="35" borderId="20" xfId="0" applyNumberFormat="1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4" fontId="11" fillId="36" borderId="20" xfId="0" applyNumberFormat="1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4" fontId="11" fillId="13" borderId="10" xfId="0" applyNumberFormat="1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4" fontId="1" fillId="13" borderId="10" xfId="0" applyNumberFormat="1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4" fontId="7" fillId="34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11" fillId="35" borderId="22" xfId="0" applyNumberFormat="1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vertical="center" wrapText="1"/>
    </xf>
    <xf numFmtId="0" fontId="11" fillId="35" borderId="24" xfId="0" applyFont="1" applyFill="1" applyBorder="1" applyAlignment="1">
      <alignment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4" fontId="11" fillId="36" borderId="22" xfId="0" applyNumberFormat="1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center" vertical="center" wrapText="1"/>
    </xf>
    <xf numFmtId="4" fontId="7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186" fontId="6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0.39998000860214233"/>
  </sheetPr>
  <dimension ref="A1:F107"/>
  <sheetViews>
    <sheetView tabSelected="1" zoomScaleSheetLayoutView="100" workbookViewId="0" topLeftCell="A100">
      <selection activeCell="F10" sqref="F10"/>
    </sheetView>
  </sheetViews>
  <sheetFormatPr defaultColWidth="9.00390625" defaultRowHeight="12.75"/>
  <cols>
    <col min="1" max="1" width="29.75390625" style="0" customWidth="1"/>
    <col min="2" max="2" width="9.625" style="0" customWidth="1"/>
    <col min="3" max="3" width="14.25390625" style="0" customWidth="1"/>
    <col min="4" max="4" width="9.875" style="0" customWidth="1"/>
    <col min="5" max="5" width="11.875" style="0" customWidth="1"/>
    <col min="6" max="6" width="16.75390625" style="0" customWidth="1"/>
  </cols>
  <sheetData>
    <row r="1" spans="5:6" ht="12.75">
      <c r="E1" s="181"/>
      <c r="F1" s="181"/>
    </row>
    <row r="2" spans="5:6" ht="12.75">
      <c r="E2" s="182" t="s">
        <v>12</v>
      </c>
      <c r="F2" s="182"/>
    </row>
    <row r="3" spans="5:6" ht="12.75">
      <c r="E3" s="182" t="s">
        <v>13</v>
      </c>
      <c r="F3" s="182"/>
    </row>
    <row r="4" spans="5:6" ht="12.75">
      <c r="E4" s="182" t="s">
        <v>4</v>
      </c>
      <c r="F4" s="182"/>
    </row>
    <row r="5" spans="5:6" ht="12.75">
      <c r="E5" s="182" t="s">
        <v>14</v>
      </c>
      <c r="F5" s="182"/>
    </row>
    <row r="6" spans="5:6" ht="12.75">
      <c r="E6" s="181"/>
      <c r="F6" s="181"/>
    </row>
    <row r="7" spans="1:6" ht="19.5" customHeight="1">
      <c r="A7" s="179" t="s">
        <v>387</v>
      </c>
      <c r="B7" s="179"/>
      <c r="C7" s="179"/>
      <c r="D7" s="179"/>
      <c r="E7" s="179"/>
      <c r="F7" s="179"/>
    </row>
    <row r="8" spans="1:6" ht="23.25" customHeight="1">
      <c r="A8" s="178" t="s">
        <v>49</v>
      </c>
      <c r="B8" s="178"/>
      <c r="C8" s="178"/>
      <c r="D8" s="178"/>
      <c r="E8" s="178"/>
      <c r="F8" s="178"/>
    </row>
    <row r="9" spans="1:6" ht="23.25" customHeight="1">
      <c r="A9" s="178" t="s">
        <v>15</v>
      </c>
      <c r="B9" s="178"/>
      <c r="C9" s="178"/>
      <c r="D9" s="178"/>
      <c r="E9" s="178"/>
      <c r="F9" s="178"/>
    </row>
    <row r="10" spans="1:6" ht="128.25" customHeight="1">
      <c r="A10" s="12" t="s">
        <v>6</v>
      </c>
      <c r="B10" s="12" t="s">
        <v>0</v>
      </c>
      <c r="C10" s="12" t="s">
        <v>8</v>
      </c>
      <c r="D10" s="12" t="s">
        <v>1</v>
      </c>
      <c r="E10" s="12" t="s">
        <v>2</v>
      </c>
      <c r="F10" s="12" t="s">
        <v>3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33" customHeight="1">
      <c r="A12" s="185" t="s">
        <v>234</v>
      </c>
      <c r="B12" s="160">
        <v>2230</v>
      </c>
      <c r="C12" s="6">
        <v>12518434</v>
      </c>
      <c r="D12" s="155" t="s">
        <v>36</v>
      </c>
      <c r="E12" s="155" t="s">
        <v>217</v>
      </c>
      <c r="F12" s="145" t="s">
        <v>385</v>
      </c>
    </row>
    <row r="13" spans="1:6" ht="137.25" customHeight="1">
      <c r="A13" s="185"/>
      <c r="B13" s="160"/>
      <c r="C13" s="10" t="s">
        <v>216</v>
      </c>
      <c r="D13" s="155"/>
      <c r="E13" s="155"/>
      <c r="F13" s="150"/>
    </row>
    <row r="14" spans="1:6" ht="33" customHeight="1">
      <c r="A14" s="177" t="s">
        <v>235</v>
      </c>
      <c r="B14" s="160">
        <v>2230</v>
      </c>
      <c r="C14" s="6">
        <v>1138827</v>
      </c>
      <c r="D14" s="155" t="s">
        <v>7</v>
      </c>
      <c r="E14" s="155" t="s">
        <v>17</v>
      </c>
      <c r="F14" s="169" t="s">
        <v>219</v>
      </c>
    </row>
    <row r="15" spans="1:6" ht="92.25" customHeight="1">
      <c r="A15" s="177"/>
      <c r="B15" s="160"/>
      <c r="C15" s="8" t="s">
        <v>51</v>
      </c>
      <c r="D15" s="155"/>
      <c r="E15" s="155"/>
      <c r="F15" s="170"/>
    </row>
    <row r="16" spans="1:6" ht="21" customHeight="1">
      <c r="A16" s="177" t="s">
        <v>236</v>
      </c>
      <c r="B16" s="160">
        <v>2230</v>
      </c>
      <c r="C16" s="11">
        <v>1070695</v>
      </c>
      <c r="D16" s="155" t="s">
        <v>7</v>
      </c>
      <c r="E16" s="155" t="s">
        <v>17</v>
      </c>
      <c r="F16" s="183" t="s">
        <v>220</v>
      </c>
    </row>
    <row r="17" spans="1:6" ht="69" customHeight="1">
      <c r="A17" s="177"/>
      <c r="B17" s="160"/>
      <c r="C17" s="9" t="s">
        <v>18</v>
      </c>
      <c r="D17" s="155"/>
      <c r="E17" s="155"/>
      <c r="F17" s="184"/>
    </row>
    <row r="18" spans="1:6" ht="26.25" customHeight="1">
      <c r="A18" s="185" t="s">
        <v>237</v>
      </c>
      <c r="B18" s="160">
        <v>2230</v>
      </c>
      <c r="C18" s="11">
        <v>5719500</v>
      </c>
      <c r="D18" s="155" t="s">
        <v>7</v>
      </c>
      <c r="E18" s="155" t="s">
        <v>17</v>
      </c>
      <c r="F18" s="180" t="s">
        <v>221</v>
      </c>
    </row>
    <row r="19" spans="1:6" ht="111" customHeight="1">
      <c r="A19" s="185"/>
      <c r="B19" s="160"/>
      <c r="C19" s="9" t="s">
        <v>19</v>
      </c>
      <c r="D19" s="155"/>
      <c r="E19" s="155"/>
      <c r="F19" s="180"/>
    </row>
    <row r="20" spans="1:6" ht="23.25" customHeight="1">
      <c r="A20" s="177" t="s">
        <v>238</v>
      </c>
      <c r="B20" s="160">
        <v>2230</v>
      </c>
      <c r="C20" s="11">
        <v>3042000</v>
      </c>
      <c r="D20" s="155" t="s">
        <v>7</v>
      </c>
      <c r="E20" s="155" t="s">
        <v>17</v>
      </c>
      <c r="F20" s="180" t="s">
        <v>222</v>
      </c>
    </row>
    <row r="21" spans="1:6" ht="102" customHeight="1">
      <c r="A21" s="177"/>
      <c r="B21" s="160"/>
      <c r="C21" s="9" t="s">
        <v>20</v>
      </c>
      <c r="D21" s="155"/>
      <c r="E21" s="155"/>
      <c r="F21" s="180"/>
    </row>
    <row r="22" spans="1:6" ht="25.5" customHeight="1">
      <c r="A22" s="177" t="s">
        <v>239</v>
      </c>
      <c r="B22" s="160">
        <v>2230</v>
      </c>
      <c r="C22" s="11">
        <v>5950000</v>
      </c>
      <c r="D22" s="155" t="s">
        <v>7</v>
      </c>
      <c r="E22" s="155" t="s">
        <v>17</v>
      </c>
      <c r="F22" s="169" t="s">
        <v>223</v>
      </c>
    </row>
    <row r="23" spans="1:6" ht="114" customHeight="1">
      <c r="A23" s="177"/>
      <c r="B23" s="160"/>
      <c r="C23" s="9" t="s">
        <v>21</v>
      </c>
      <c r="D23" s="155"/>
      <c r="E23" s="155"/>
      <c r="F23" s="170"/>
    </row>
    <row r="24" spans="1:6" ht="26.25" customHeight="1">
      <c r="A24" s="177" t="s">
        <v>240</v>
      </c>
      <c r="B24" s="160">
        <v>2230</v>
      </c>
      <c r="C24" s="11">
        <v>2782500</v>
      </c>
      <c r="D24" s="155" t="s">
        <v>7</v>
      </c>
      <c r="E24" s="155" t="s">
        <v>17</v>
      </c>
      <c r="F24" s="169" t="s">
        <v>224</v>
      </c>
    </row>
    <row r="25" spans="1:6" ht="115.5" customHeight="1">
      <c r="A25" s="177"/>
      <c r="B25" s="160"/>
      <c r="C25" s="9" t="s">
        <v>22</v>
      </c>
      <c r="D25" s="155"/>
      <c r="E25" s="155"/>
      <c r="F25" s="170"/>
    </row>
    <row r="26" spans="1:6" ht="29.25" customHeight="1">
      <c r="A26" s="177" t="s">
        <v>241</v>
      </c>
      <c r="B26" s="160">
        <v>2230</v>
      </c>
      <c r="C26" s="11">
        <v>771528</v>
      </c>
      <c r="D26" s="155" t="s">
        <v>7</v>
      </c>
      <c r="E26" s="155" t="s">
        <v>17</v>
      </c>
      <c r="F26" s="169" t="s">
        <v>44</v>
      </c>
    </row>
    <row r="27" spans="1:6" ht="78.75" customHeight="1">
      <c r="A27" s="177"/>
      <c r="B27" s="160"/>
      <c r="C27" s="9" t="s">
        <v>23</v>
      </c>
      <c r="D27" s="155"/>
      <c r="E27" s="155"/>
      <c r="F27" s="170"/>
    </row>
    <row r="28" spans="1:6" ht="24" customHeight="1">
      <c r="A28" s="177" t="s">
        <v>242</v>
      </c>
      <c r="B28" s="160">
        <v>2230</v>
      </c>
      <c r="C28" s="11">
        <v>1877580</v>
      </c>
      <c r="D28" s="155" t="s">
        <v>7</v>
      </c>
      <c r="E28" s="155" t="s">
        <v>17</v>
      </c>
      <c r="F28" s="169" t="s">
        <v>45</v>
      </c>
    </row>
    <row r="29" spans="1:6" ht="81" customHeight="1">
      <c r="A29" s="177"/>
      <c r="B29" s="160"/>
      <c r="C29" s="9" t="s">
        <v>24</v>
      </c>
      <c r="D29" s="155"/>
      <c r="E29" s="155"/>
      <c r="F29" s="170"/>
    </row>
    <row r="30" spans="1:6" ht="27" customHeight="1">
      <c r="A30" s="138" t="s">
        <v>243</v>
      </c>
      <c r="B30" s="160">
        <v>2230</v>
      </c>
      <c r="C30" s="11">
        <v>340000</v>
      </c>
      <c r="D30" s="155" t="s">
        <v>7</v>
      </c>
      <c r="E30" s="155" t="s">
        <v>17</v>
      </c>
      <c r="F30" s="169" t="s">
        <v>262</v>
      </c>
    </row>
    <row r="31" spans="1:6" ht="112.5" customHeight="1">
      <c r="A31" s="138"/>
      <c r="B31" s="160"/>
      <c r="C31" s="9" t="s">
        <v>25</v>
      </c>
      <c r="D31" s="155"/>
      <c r="E31" s="155"/>
      <c r="F31" s="170"/>
    </row>
    <row r="32" spans="1:6" ht="25.5" customHeight="1">
      <c r="A32" s="138" t="s">
        <v>244</v>
      </c>
      <c r="B32" s="160">
        <v>2230</v>
      </c>
      <c r="C32" s="11">
        <v>2079280</v>
      </c>
      <c r="D32" s="155" t="s">
        <v>7</v>
      </c>
      <c r="E32" s="155" t="s">
        <v>17</v>
      </c>
      <c r="F32" s="169" t="s">
        <v>225</v>
      </c>
    </row>
    <row r="33" spans="1:6" ht="93.75" customHeight="1">
      <c r="A33" s="138"/>
      <c r="B33" s="160"/>
      <c r="C33" s="9" t="s">
        <v>26</v>
      </c>
      <c r="D33" s="155"/>
      <c r="E33" s="155"/>
      <c r="F33" s="170"/>
    </row>
    <row r="34" spans="1:6" ht="27.75" customHeight="1">
      <c r="A34" s="138" t="s">
        <v>245</v>
      </c>
      <c r="B34" s="160">
        <v>2230</v>
      </c>
      <c r="C34" s="11">
        <v>4655393.5</v>
      </c>
      <c r="D34" s="155" t="s">
        <v>7</v>
      </c>
      <c r="E34" s="155" t="s">
        <v>17</v>
      </c>
      <c r="F34" s="169" t="s">
        <v>226</v>
      </c>
    </row>
    <row r="35" spans="1:6" ht="102">
      <c r="A35" s="138"/>
      <c r="B35" s="160"/>
      <c r="C35" s="9" t="s">
        <v>27</v>
      </c>
      <c r="D35" s="155"/>
      <c r="E35" s="155"/>
      <c r="F35" s="170"/>
    </row>
    <row r="36" spans="1:6" ht="28.5" customHeight="1">
      <c r="A36" s="138" t="s">
        <v>246</v>
      </c>
      <c r="B36" s="160">
        <v>2230</v>
      </c>
      <c r="C36" s="11">
        <v>724632</v>
      </c>
      <c r="D36" s="155" t="s">
        <v>7</v>
      </c>
      <c r="E36" s="155" t="s">
        <v>217</v>
      </c>
      <c r="F36" s="169" t="s">
        <v>419</v>
      </c>
    </row>
    <row r="37" spans="1:6" ht="62.25" customHeight="1">
      <c r="A37" s="138"/>
      <c r="B37" s="160"/>
      <c r="C37" s="9" t="s">
        <v>227</v>
      </c>
      <c r="D37" s="155"/>
      <c r="E37" s="155"/>
      <c r="F37" s="170"/>
    </row>
    <row r="38" spans="1:6" ht="43.5" customHeight="1">
      <c r="A38" s="138" t="s">
        <v>247</v>
      </c>
      <c r="B38" s="160">
        <v>2230</v>
      </c>
      <c r="C38" s="11">
        <v>309000</v>
      </c>
      <c r="D38" s="155" t="s">
        <v>7</v>
      </c>
      <c r="E38" s="155" t="s">
        <v>17</v>
      </c>
      <c r="F38" s="169" t="s">
        <v>218</v>
      </c>
    </row>
    <row r="39" spans="1:6" ht="38.25" customHeight="1">
      <c r="A39" s="138"/>
      <c r="B39" s="160"/>
      <c r="C39" s="9" t="s">
        <v>28</v>
      </c>
      <c r="D39" s="155"/>
      <c r="E39" s="155"/>
      <c r="F39" s="170"/>
    </row>
    <row r="40" spans="1:6" ht="30" customHeight="1">
      <c r="A40" s="138" t="s">
        <v>248</v>
      </c>
      <c r="B40" s="160">
        <v>2230</v>
      </c>
      <c r="C40" s="11">
        <v>1232880</v>
      </c>
      <c r="D40" s="155" t="s">
        <v>7</v>
      </c>
      <c r="E40" s="155" t="s">
        <v>17</v>
      </c>
      <c r="F40" s="169" t="s">
        <v>229</v>
      </c>
    </row>
    <row r="41" spans="1:6" ht="99.75" customHeight="1">
      <c r="A41" s="138"/>
      <c r="B41" s="160"/>
      <c r="C41" s="9" t="s">
        <v>29</v>
      </c>
      <c r="D41" s="155"/>
      <c r="E41" s="155"/>
      <c r="F41" s="170"/>
    </row>
    <row r="42" spans="1:6" ht="28.5" customHeight="1">
      <c r="A42" s="138" t="s">
        <v>249</v>
      </c>
      <c r="B42" s="160">
        <v>2230</v>
      </c>
      <c r="C42" s="11">
        <v>942400</v>
      </c>
      <c r="D42" s="155" t="s">
        <v>7</v>
      </c>
      <c r="E42" s="155" t="s">
        <v>17</v>
      </c>
      <c r="F42" s="169" t="s">
        <v>46</v>
      </c>
    </row>
    <row r="43" spans="1:6" ht="72" customHeight="1">
      <c r="A43" s="138"/>
      <c r="B43" s="160"/>
      <c r="C43" s="9" t="s">
        <v>30</v>
      </c>
      <c r="D43" s="155"/>
      <c r="E43" s="155"/>
      <c r="F43" s="170"/>
    </row>
    <row r="44" spans="1:6" ht="33" customHeight="1">
      <c r="A44" s="138" t="s">
        <v>250</v>
      </c>
      <c r="B44" s="160">
        <v>2230</v>
      </c>
      <c r="C44" s="11">
        <v>416250</v>
      </c>
      <c r="D44" s="155" t="s">
        <v>7</v>
      </c>
      <c r="E44" s="155" t="s">
        <v>17</v>
      </c>
      <c r="F44" s="175" t="s">
        <v>421</v>
      </c>
    </row>
    <row r="45" spans="1:6" ht="150.75" customHeight="1">
      <c r="A45" s="138"/>
      <c r="B45" s="160"/>
      <c r="C45" s="9" t="s">
        <v>31</v>
      </c>
      <c r="D45" s="155"/>
      <c r="E45" s="155"/>
      <c r="F45" s="176"/>
    </row>
    <row r="46" spans="1:6" ht="24.75" customHeight="1">
      <c r="A46" s="138" t="s">
        <v>251</v>
      </c>
      <c r="B46" s="160">
        <v>2230</v>
      </c>
      <c r="C46" s="11">
        <v>260115</v>
      </c>
      <c r="D46" s="155" t="s">
        <v>7</v>
      </c>
      <c r="E46" s="155" t="s">
        <v>17</v>
      </c>
      <c r="F46" s="169" t="s">
        <v>47</v>
      </c>
    </row>
    <row r="47" spans="1:6" ht="57.75" customHeight="1">
      <c r="A47" s="138"/>
      <c r="B47" s="160"/>
      <c r="C47" s="9" t="s">
        <v>32</v>
      </c>
      <c r="D47" s="155"/>
      <c r="E47" s="155"/>
      <c r="F47" s="170"/>
    </row>
    <row r="48" spans="1:6" ht="30" customHeight="1">
      <c r="A48" s="138" t="s">
        <v>252</v>
      </c>
      <c r="B48" s="160">
        <v>2230</v>
      </c>
      <c r="C48" s="11">
        <v>297975</v>
      </c>
      <c r="D48" s="155" t="s">
        <v>7</v>
      </c>
      <c r="E48" s="155" t="s">
        <v>17</v>
      </c>
      <c r="F48" s="169" t="s">
        <v>230</v>
      </c>
    </row>
    <row r="49" spans="1:6" ht="75" customHeight="1">
      <c r="A49" s="138"/>
      <c r="B49" s="160"/>
      <c r="C49" s="9" t="s">
        <v>33</v>
      </c>
      <c r="D49" s="155"/>
      <c r="E49" s="155"/>
      <c r="F49" s="170"/>
    </row>
    <row r="50" spans="1:6" ht="33" customHeight="1">
      <c r="A50" s="172" t="s">
        <v>253</v>
      </c>
      <c r="B50" s="160">
        <v>2230</v>
      </c>
      <c r="C50" s="11">
        <v>613628</v>
      </c>
      <c r="D50" s="155" t="s">
        <v>7</v>
      </c>
      <c r="E50" s="155" t="s">
        <v>17</v>
      </c>
      <c r="F50" s="173" t="s">
        <v>231</v>
      </c>
    </row>
    <row r="51" spans="1:6" ht="74.25" customHeight="1">
      <c r="A51" s="172"/>
      <c r="B51" s="160"/>
      <c r="C51" s="9" t="s">
        <v>34</v>
      </c>
      <c r="D51" s="155"/>
      <c r="E51" s="155"/>
      <c r="F51" s="174"/>
    </row>
    <row r="52" spans="1:6" ht="31.5" customHeight="1">
      <c r="A52" s="138" t="s">
        <v>396</v>
      </c>
      <c r="B52" s="160">
        <v>2230</v>
      </c>
      <c r="C52" s="11">
        <v>980000</v>
      </c>
      <c r="D52" s="155" t="s">
        <v>7</v>
      </c>
      <c r="E52" s="155" t="s">
        <v>232</v>
      </c>
      <c r="F52" s="171"/>
    </row>
    <row r="53" spans="1:6" ht="69" customHeight="1">
      <c r="A53" s="138"/>
      <c r="B53" s="160"/>
      <c r="C53" s="103" t="s">
        <v>395</v>
      </c>
      <c r="D53" s="155"/>
      <c r="E53" s="155"/>
      <c r="F53" s="171"/>
    </row>
    <row r="54" spans="1:6" ht="30.75" customHeight="1">
      <c r="A54" s="138" t="s">
        <v>397</v>
      </c>
      <c r="B54" s="160">
        <v>2230</v>
      </c>
      <c r="C54" s="11">
        <v>328360</v>
      </c>
      <c r="D54" s="155" t="s">
        <v>7</v>
      </c>
      <c r="E54" s="155" t="s">
        <v>232</v>
      </c>
      <c r="F54" s="171" t="s">
        <v>269</v>
      </c>
    </row>
    <row r="55" spans="1:6" ht="102" customHeight="1">
      <c r="A55" s="138"/>
      <c r="B55" s="160"/>
      <c r="C55" s="103" t="s">
        <v>398</v>
      </c>
      <c r="D55" s="155"/>
      <c r="E55" s="155"/>
      <c r="F55" s="171"/>
    </row>
    <row r="56" spans="1:6" ht="29.25" customHeight="1">
      <c r="A56" s="138" t="s">
        <v>254</v>
      </c>
      <c r="B56" s="160">
        <v>2230</v>
      </c>
      <c r="C56" s="11">
        <v>472040</v>
      </c>
      <c r="D56" s="155" t="s">
        <v>7</v>
      </c>
      <c r="E56" s="155" t="s">
        <v>232</v>
      </c>
      <c r="F56" s="171" t="s">
        <v>270</v>
      </c>
    </row>
    <row r="57" spans="1:6" ht="105.75" customHeight="1">
      <c r="A57" s="138"/>
      <c r="B57" s="160"/>
      <c r="C57" s="103" t="s">
        <v>399</v>
      </c>
      <c r="D57" s="155"/>
      <c r="E57" s="155"/>
      <c r="F57" s="171"/>
    </row>
    <row r="58" spans="1:6" ht="28.5" customHeight="1">
      <c r="A58" s="138" t="s">
        <v>255</v>
      </c>
      <c r="B58" s="160">
        <v>2230</v>
      </c>
      <c r="C58" s="11">
        <v>229000</v>
      </c>
      <c r="D58" s="148" t="s">
        <v>7</v>
      </c>
      <c r="E58" s="155" t="s">
        <v>232</v>
      </c>
      <c r="F58" s="148" t="s">
        <v>420</v>
      </c>
    </row>
    <row r="59" spans="1:6" ht="96.75" customHeight="1">
      <c r="A59" s="138"/>
      <c r="B59" s="160"/>
      <c r="C59" s="9" t="s">
        <v>233</v>
      </c>
      <c r="D59" s="148"/>
      <c r="E59" s="155"/>
      <c r="F59" s="148"/>
    </row>
    <row r="60" spans="1:6" ht="32.25" customHeight="1">
      <c r="A60" s="138" t="s">
        <v>256</v>
      </c>
      <c r="B60" s="160">
        <v>2230</v>
      </c>
      <c r="C60" s="11">
        <v>175074</v>
      </c>
      <c r="D60" s="148" t="s">
        <v>7</v>
      </c>
      <c r="E60" s="155" t="s">
        <v>17</v>
      </c>
      <c r="F60" s="169" t="s">
        <v>535</v>
      </c>
    </row>
    <row r="61" spans="1:6" ht="129" customHeight="1">
      <c r="A61" s="138"/>
      <c r="B61" s="160"/>
      <c r="C61" s="9" t="s">
        <v>35</v>
      </c>
      <c r="D61" s="148"/>
      <c r="E61" s="155"/>
      <c r="F61" s="170"/>
    </row>
    <row r="62" spans="1:6" ht="30.75" customHeight="1">
      <c r="A62" s="152" t="s">
        <v>257</v>
      </c>
      <c r="B62" s="139">
        <v>2240</v>
      </c>
      <c r="C62" s="11">
        <v>125527</v>
      </c>
      <c r="D62" s="141" t="s">
        <v>36</v>
      </c>
      <c r="E62" s="155" t="s">
        <v>17</v>
      </c>
      <c r="F62" s="161" t="s">
        <v>377</v>
      </c>
    </row>
    <row r="63" spans="1:6" ht="162" customHeight="1">
      <c r="A63" s="159"/>
      <c r="B63" s="147"/>
      <c r="C63" s="87" t="s">
        <v>379</v>
      </c>
      <c r="D63" s="164"/>
      <c r="E63" s="155"/>
      <c r="F63" s="162"/>
    </row>
    <row r="64" spans="1:6" ht="30" customHeight="1">
      <c r="A64" s="152" t="s">
        <v>258</v>
      </c>
      <c r="B64" s="139">
        <v>2240</v>
      </c>
      <c r="C64" s="11">
        <v>188102.4</v>
      </c>
      <c r="D64" s="141" t="s">
        <v>36</v>
      </c>
      <c r="E64" s="155" t="s">
        <v>17</v>
      </c>
      <c r="F64" s="161" t="s">
        <v>48</v>
      </c>
    </row>
    <row r="65" spans="1:6" ht="76.5" customHeight="1">
      <c r="A65" s="159"/>
      <c r="B65" s="147"/>
      <c r="C65" s="9" t="s">
        <v>37</v>
      </c>
      <c r="D65" s="164"/>
      <c r="E65" s="155"/>
      <c r="F65" s="162"/>
    </row>
    <row r="66" spans="1:6" ht="32.25" customHeight="1">
      <c r="A66" s="152" t="s">
        <v>259</v>
      </c>
      <c r="B66" s="139">
        <v>2271</v>
      </c>
      <c r="C66" s="11">
        <f>31089858.01+7987.58+7933013.06+457727.49</f>
        <v>39488586.14</v>
      </c>
      <c r="D66" s="141" t="s">
        <v>36</v>
      </c>
      <c r="E66" s="155" t="s">
        <v>17</v>
      </c>
      <c r="F66" s="167" t="s">
        <v>294</v>
      </c>
    </row>
    <row r="67" spans="1:6" ht="230.25" customHeight="1">
      <c r="A67" s="159"/>
      <c r="B67" s="147"/>
      <c r="C67" s="9" t="s">
        <v>39</v>
      </c>
      <c r="D67" s="164"/>
      <c r="E67" s="155"/>
      <c r="F67" s="168"/>
    </row>
    <row r="68" spans="1:6" ht="35.25" customHeight="1">
      <c r="A68" s="152" t="s">
        <v>261</v>
      </c>
      <c r="B68" s="139">
        <v>2272</v>
      </c>
      <c r="C68" s="11">
        <f>4449837.12+1593.48+1261487.52</f>
        <v>5712918.120000001</v>
      </c>
      <c r="D68" s="141" t="s">
        <v>36</v>
      </c>
      <c r="E68" s="155" t="s">
        <v>17</v>
      </c>
      <c r="F68" s="165" t="s">
        <v>295</v>
      </c>
    </row>
    <row r="69" spans="1:6" ht="182.25" customHeight="1">
      <c r="A69" s="159"/>
      <c r="B69" s="147"/>
      <c r="C69" s="9" t="s">
        <v>38</v>
      </c>
      <c r="D69" s="164"/>
      <c r="E69" s="155"/>
      <c r="F69" s="166"/>
    </row>
    <row r="70" spans="1:6" ht="35.25" customHeight="1">
      <c r="A70" s="152" t="s">
        <v>159</v>
      </c>
      <c r="B70" s="139">
        <v>2274</v>
      </c>
      <c r="C70" s="11">
        <v>480502</v>
      </c>
      <c r="D70" s="141" t="s">
        <v>36</v>
      </c>
      <c r="E70" s="143" t="s">
        <v>40</v>
      </c>
      <c r="F70" s="161" t="s">
        <v>215</v>
      </c>
    </row>
    <row r="71" spans="1:6" ht="57" customHeight="1">
      <c r="A71" s="159"/>
      <c r="B71" s="147"/>
      <c r="C71" s="9" t="s">
        <v>41</v>
      </c>
      <c r="D71" s="164"/>
      <c r="E71" s="149"/>
      <c r="F71" s="162"/>
    </row>
    <row r="72" spans="1:6" ht="27.75" customHeight="1">
      <c r="A72" s="138" t="s">
        <v>160</v>
      </c>
      <c r="B72" s="160">
        <v>2273</v>
      </c>
      <c r="C72" s="11">
        <f>4968548.07+60631</f>
        <v>5029179.07</v>
      </c>
      <c r="D72" s="148" t="s">
        <v>36</v>
      </c>
      <c r="E72" s="155" t="s">
        <v>40</v>
      </c>
      <c r="F72" s="156" t="s">
        <v>384</v>
      </c>
    </row>
    <row r="73" spans="1:6" ht="158.25" customHeight="1">
      <c r="A73" s="138"/>
      <c r="B73" s="160"/>
      <c r="C73" s="9" t="s">
        <v>42</v>
      </c>
      <c r="D73" s="148"/>
      <c r="E73" s="155"/>
      <c r="F73" s="156"/>
    </row>
    <row r="74" spans="1:6" ht="30" customHeight="1">
      <c r="A74" s="138" t="s">
        <v>260</v>
      </c>
      <c r="B74" s="160">
        <v>2272</v>
      </c>
      <c r="C74" s="11">
        <f>1609415.29</f>
        <v>1609415.29</v>
      </c>
      <c r="D74" s="148" t="s">
        <v>36</v>
      </c>
      <c r="E74" s="155" t="s">
        <v>40</v>
      </c>
      <c r="F74" s="163" t="s">
        <v>383</v>
      </c>
    </row>
    <row r="75" spans="1:6" ht="233.25" customHeight="1">
      <c r="A75" s="138"/>
      <c r="B75" s="160"/>
      <c r="C75" s="9" t="s">
        <v>43</v>
      </c>
      <c r="D75" s="148"/>
      <c r="E75" s="155"/>
      <c r="F75" s="163"/>
    </row>
    <row r="76" spans="1:6" ht="30" customHeight="1">
      <c r="A76" s="138" t="s">
        <v>159</v>
      </c>
      <c r="B76" s="160">
        <v>2274</v>
      </c>
      <c r="C76" s="11">
        <v>494102.54</v>
      </c>
      <c r="D76" s="148" t="s">
        <v>36</v>
      </c>
      <c r="E76" s="155" t="s">
        <v>288</v>
      </c>
      <c r="F76" s="161" t="s">
        <v>538</v>
      </c>
    </row>
    <row r="77" spans="1:6" ht="167.25" customHeight="1">
      <c r="A77" s="138"/>
      <c r="B77" s="160"/>
      <c r="C77" s="87" t="s">
        <v>378</v>
      </c>
      <c r="D77" s="148"/>
      <c r="E77" s="155"/>
      <c r="F77" s="162"/>
    </row>
    <row r="78" spans="1:6" ht="35.25" customHeight="1">
      <c r="A78" s="138" t="s">
        <v>513</v>
      </c>
      <c r="B78" s="160">
        <v>3110</v>
      </c>
      <c r="C78" s="11">
        <v>381628</v>
      </c>
      <c r="D78" s="148" t="s">
        <v>7</v>
      </c>
      <c r="E78" s="155" t="s">
        <v>232</v>
      </c>
      <c r="F78" s="156"/>
    </row>
    <row r="79" spans="1:6" ht="69" customHeight="1">
      <c r="A79" s="138"/>
      <c r="B79" s="160"/>
      <c r="C79" s="110" t="s">
        <v>425</v>
      </c>
      <c r="D79" s="148"/>
      <c r="E79" s="155"/>
      <c r="F79" s="156"/>
    </row>
    <row r="80" spans="1:6" ht="36.75" customHeight="1">
      <c r="A80" s="138" t="s">
        <v>265</v>
      </c>
      <c r="B80" s="160">
        <v>2240</v>
      </c>
      <c r="C80" s="11">
        <f>517317-69350.11</f>
        <v>447966.89</v>
      </c>
      <c r="D80" s="148" t="s">
        <v>7</v>
      </c>
      <c r="E80" s="155" t="s">
        <v>232</v>
      </c>
      <c r="F80" s="156" t="s">
        <v>267</v>
      </c>
    </row>
    <row r="81" spans="1:6" ht="113.25" customHeight="1">
      <c r="A81" s="138"/>
      <c r="B81" s="160"/>
      <c r="C81" s="9" t="s">
        <v>289</v>
      </c>
      <c r="D81" s="148"/>
      <c r="E81" s="155"/>
      <c r="F81" s="156"/>
    </row>
    <row r="82" spans="1:6" ht="43.5" customHeight="1">
      <c r="A82" s="186" t="s">
        <v>263</v>
      </c>
      <c r="B82" s="139">
        <v>2240</v>
      </c>
      <c r="C82" s="11">
        <f>199000-33095.2</f>
        <v>165904.8</v>
      </c>
      <c r="D82" s="141" t="s">
        <v>7</v>
      </c>
      <c r="E82" s="143" t="s">
        <v>232</v>
      </c>
      <c r="F82" s="145" t="s">
        <v>268</v>
      </c>
    </row>
    <row r="83" spans="1:6" ht="96" customHeight="1">
      <c r="A83" s="187"/>
      <c r="B83" s="147"/>
      <c r="C83" s="9" t="s">
        <v>290</v>
      </c>
      <c r="D83" s="164"/>
      <c r="E83" s="149"/>
      <c r="F83" s="150"/>
    </row>
    <row r="84" spans="1:6" ht="52.5" customHeight="1">
      <c r="A84" s="138" t="s">
        <v>264</v>
      </c>
      <c r="B84" s="139">
        <v>2240</v>
      </c>
      <c r="C84" s="11">
        <f>153512-22532</f>
        <v>130980</v>
      </c>
      <c r="D84" s="141" t="s">
        <v>7</v>
      </c>
      <c r="E84" s="143" t="s">
        <v>232</v>
      </c>
      <c r="F84" s="145" t="s">
        <v>266</v>
      </c>
    </row>
    <row r="85" spans="1:6" ht="66" customHeight="1">
      <c r="A85" s="138"/>
      <c r="B85" s="147"/>
      <c r="C85" s="9" t="s">
        <v>291</v>
      </c>
      <c r="D85" s="164"/>
      <c r="E85" s="149"/>
      <c r="F85" s="150"/>
    </row>
    <row r="86" spans="1:6" ht="52.5" customHeight="1">
      <c r="A86" s="138" t="s">
        <v>158</v>
      </c>
      <c r="B86" s="160">
        <v>2240</v>
      </c>
      <c r="C86" s="11">
        <v>235434</v>
      </c>
      <c r="D86" s="148" t="s">
        <v>7</v>
      </c>
      <c r="E86" s="155" t="s">
        <v>232</v>
      </c>
      <c r="F86" s="156"/>
    </row>
    <row r="87" spans="1:6" ht="85.5" customHeight="1">
      <c r="A87" s="138"/>
      <c r="B87" s="160"/>
      <c r="C87" s="9" t="s">
        <v>292</v>
      </c>
      <c r="D87" s="148"/>
      <c r="E87" s="155"/>
      <c r="F87" s="156"/>
    </row>
    <row r="88" spans="1:6" ht="42.75" customHeight="1">
      <c r="A88" s="138" t="s">
        <v>157</v>
      </c>
      <c r="B88" s="160">
        <v>2240</v>
      </c>
      <c r="C88" s="11">
        <v>312000</v>
      </c>
      <c r="D88" s="148" t="s">
        <v>7</v>
      </c>
      <c r="E88" s="155" t="s">
        <v>232</v>
      </c>
      <c r="F88" s="156"/>
    </row>
    <row r="89" spans="1:6" ht="72" customHeight="1">
      <c r="A89" s="138"/>
      <c r="B89" s="160"/>
      <c r="C89" s="9" t="s">
        <v>293</v>
      </c>
      <c r="D89" s="148"/>
      <c r="E89" s="155"/>
      <c r="F89" s="156"/>
    </row>
    <row r="90" spans="1:6" ht="40.5" customHeight="1">
      <c r="A90" s="138" t="s">
        <v>169</v>
      </c>
      <c r="B90" s="160">
        <v>2240</v>
      </c>
      <c r="C90" s="11">
        <f>800000-105000</f>
        <v>695000</v>
      </c>
      <c r="D90" s="148" t="s">
        <v>7</v>
      </c>
      <c r="E90" s="155" t="s">
        <v>232</v>
      </c>
      <c r="F90" s="156"/>
    </row>
    <row r="91" spans="1:6" ht="72" customHeight="1">
      <c r="A91" s="138"/>
      <c r="B91" s="160"/>
      <c r="C91" s="103" t="s">
        <v>394</v>
      </c>
      <c r="D91" s="148"/>
      <c r="E91" s="155"/>
      <c r="F91" s="156"/>
    </row>
    <row r="92" spans="1:6" ht="72" customHeight="1">
      <c r="A92" s="152" t="s">
        <v>424</v>
      </c>
      <c r="B92" s="139">
        <v>3110</v>
      </c>
      <c r="C92" s="11">
        <v>250000</v>
      </c>
      <c r="D92" s="148" t="s">
        <v>7</v>
      </c>
      <c r="E92" s="143" t="s">
        <v>418</v>
      </c>
      <c r="F92" s="145"/>
    </row>
    <row r="93" spans="1:6" ht="72" customHeight="1">
      <c r="A93" s="159"/>
      <c r="B93" s="147"/>
      <c r="C93" s="103" t="s">
        <v>417</v>
      </c>
      <c r="D93" s="148"/>
      <c r="E93" s="149"/>
      <c r="F93" s="150"/>
    </row>
    <row r="94" spans="1:6" ht="47.25" customHeight="1">
      <c r="A94" s="138" t="s">
        <v>250</v>
      </c>
      <c r="B94" s="139">
        <v>2230</v>
      </c>
      <c r="C94" s="11">
        <v>251532</v>
      </c>
      <c r="D94" s="148" t="s">
        <v>7</v>
      </c>
      <c r="E94" s="143" t="s">
        <v>423</v>
      </c>
      <c r="F94" s="145"/>
    </row>
    <row r="95" spans="1:6" ht="51" customHeight="1">
      <c r="A95" s="138"/>
      <c r="B95" s="147"/>
      <c r="C95" s="105" t="s">
        <v>422</v>
      </c>
      <c r="D95" s="148"/>
      <c r="E95" s="149"/>
      <c r="F95" s="150"/>
    </row>
    <row r="96" spans="1:6" ht="51" customHeight="1">
      <c r="A96" s="152" t="s">
        <v>436</v>
      </c>
      <c r="B96" s="139">
        <v>2210</v>
      </c>
      <c r="C96" s="11">
        <v>300000</v>
      </c>
      <c r="D96" s="148" t="s">
        <v>7</v>
      </c>
      <c r="E96" s="143" t="s">
        <v>438</v>
      </c>
      <c r="F96" s="145"/>
    </row>
    <row r="97" spans="1:6" ht="51" customHeight="1">
      <c r="A97" s="153"/>
      <c r="B97" s="140"/>
      <c r="C97" s="115" t="s">
        <v>437</v>
      </c>
      <c r="D97" s="141"/>
      <c r="E97" s="144"/>
      <c r="F97" s="146"/>
    </row>
    <row r="98" spans="1:6" ht="51" customHeight="1">
      <c r="A98" s="138" t="s">
        <v>159</v>
      </c>
      <c r="B98" s="139">
        <v>2274</v>
      </c>
      <c r="C98" s="11">
        <v>366169.26</v>
      </c>
      <c r="D98" s="141" t="s">
        <v>36</v>
      </c>
      <c r="E98" s="143" t="s">
        <v>552</v>
      </c>
      <c r="F98" s="145"/>
    </row>
    <row r="99" spans="1:6" ht="60" customHeight="1" thickBot="1">
      <c r="A99" s="138"/>
      <c r="B99" s="140"/>
      <c r="C99" s="137" t="s">
        <v>553</v>
      </c>
      <c r="D99" s="142"/>
      <c r="E99" s="144"/>
      <c r="F99" s="146"/>
    </row>
    <row r="100" spans="1:6" ht="25.5" customHeight="1" thickBot="1">
      <c r="A100" s="157" t="s">
        <v>11</v>
      </c>
      <c r="B100" s="158"/>
      <c r="C100" s="120">
        <f>C12+C14+C16+C18+C20+C22+C24+C26+C30+C28+C32+C34+C36+C38+C40+C42+C44+C46+C48+C50+C52+C54+C56+C58+C60+C62+C64+C66+C68+C70+C72+C74+C76+C78+C80+C82+C84+C86+C88+C90+C92+C94+C96+C98</f>
        <v>105592039.01</v>
      </c>
      <c r="D100" s="121" t="s">
        <v>5</v>
      </c>
      <c r="E100" s="121" t="s">
        <v>5</v>
      </c>
      <c r="F100" s="122" t="s">
        <v>5</v>
      </c>
    </row>
    <row r="103" spans="1:6" ht="15" customHeight="1">
      <c r="A103" s="151" t="s">
        <v>536</v>
      </c>
      <c r="B103" s="151"/>
      <c r="C103" s="151"/>
      <c r="D103" s="151"/>
      <c r="E103" s="151"/>
      <c r="F103" s="151"/>
    </row>
    <row r="104" spans="1:6" ht="12.75">
      <c r="A104" s="5"/>
      <c r="B104" s="5"/>
      <c r="C104" s="5"/>
      <c r="D104" s="5"/>
      <c r="E104" s="4"/>
      <c r="F104" s="4" t="s">
        <v>532</v>
      </c>
    </row>
    <row r="105" spans="1:6" ht="15">
      <c r="A105" s="154" t="s">
        <v>9</v>
      </c>
      <c r="B105" s="154"/>
      <c r="C105" s="154"/>
      <c r="D105" s="154"/>
      <c r="E105" s="154"/>
      <c r="F105" s="154"/>
    </row>
    <row r="106" spans="1:6" ht="15">
      <c r="A106" s="154" t="s">
        <v>16</v>
      </c>
      <c r="B106" s="154"/>
      <c r="C106" s="154"/>
      <c r="D106" s="154"/>
      <c r="E106" s="154"/>
      <c r="F106" s="154"/>
    </row>
    <row r="107" spans="1:6" ht="15">
      <c r="A107" s="154" t="s">
        <v>10</v>
      </c>
      <c r="B107" s="154"/>
      <c r="C107" s="154"/>
      <c r="D107" s="154"/>
      <c r="E107" s="154"/>
      <c r="F107" s="154"/>
    </row>
  </sheetData>
  <sheetProtection/>
  <mergeCells count="234">
    <mergeCell ref="E88:E89"/>
    <mergeCell ref="A80:A81"/>
    <mergeCell ref="D88:D89"/>
    <mergeCell ref="D90:D91"/>
    <mergeCell ref="B90:B91"/>
    <mergeCell ref="F82:F83"/>
    <mergeCell ref="F80:F81"/>
    <mergeCell ref="F84:F85"/>
    <mergeCell ref="E82:E83"/>
    <mergeCell ref="E84:E85"/>
    <mergeCell ref="E86:E87"/>
    <mergeCell ref="B82:B83"/>
    <mergeCell ref="F88:F89"/>
    <mergeCell ref="F86:F87"/>
    <mergeCell ref="A88:A89"/>
    <mergeCell ref="A90:A91"/>
    <mergeCell ref="D80:D81"/>
    <mergeCell ref="E80:E81"/>
    <mergeCell ref="D82:D83"/>
    <mergeCell ref="D84:D85"/>
    <mergeCell ref="D86:D87"/>
    <mergeCell ref="D22:D23"/>
    <mergeCell ref="E22:E23"/>
    <mergeCell ref="F22:F23"/>
    <mergeCell ref="B80:B81"/>
    <mergeCell ref="B88:B89"/>
    <mergeCell ref="A82:A83"/>
    <mergeCell ref="A86:A87"/>
    <mergeCell ref="A84:A85"/>
    <mergeCell ref="B86:B87"/>
    <mergeCell ref="B84:B85"/>
    <mergeCell ref="A12:A13"/>
    <mergeCell ref="B12:B13"/>
    <mergeCell ref="D12:D13"/>
    <mergeCell ref="E12:E13"/>
    <mergeCell ref="F12:F13"/>
    <mergeCell ref="A14:A15"/>
    <mergeCell ref="B14:B15"/>
    <mergeCell ref="D14:D15"/>
    <mergeCell ref="E14:E15"/>
    <mergeCell ref="F14:F15"/>
    <mergeCell ref="A16:A17"/>
    <mergeCell ref="B16:B17"/>
    <mergeCell ref="D16:D17"/>
    <mergeCell ref="E16:E17"/>
    <mergeCell ref="F16:F17"/>
    <mergeCell ref="A18:A19"/>
    <mergeCell ref="D18:D19"/>
    <mergeCell ref="B18:B19"/>
    <mergeCell ref="E18:E19"/>
    <mergeCell ref="F18:F19"/>
    <mergeCell ref="E1:F1"/>
    <mergeCell ref="E2:F2"/>
    <mergeCell ref="E3:F3"/>
    <mergeCell ref="E4:F4"/>
    <mergeCell ref="E5:F5"/>
    <mergeCell ref="E6:F6"/>
    <mergeCell ref="A26:A27"/>
    <mergeCell ref="B26:B27"/>
    <mergeCell ref="D26:D27"/>
    <mergeCell ref="E26:E27"/>
    <mergeCell ref="F26:F27"/>
    <mergeCell ref="A9:F9"/>
    <mergeCell ref="A24:A25"/>
    <mergeCell ref="B24:B25"/>
    <mergeCell ref="D24:D25"/>
    <mergeCell ref="D20:D21"/>
    <mergeCell ref="A8:F8"/>
    <mergeCell ref="E24:E25"/>
    <mergeCell ref="F24:F25"/>
    <mergeCell ref="A20:A21"/>
    <mergeCell ref="B20:B21"/>
    <mergeCell ref="A7:F7"/>
    <mergeCell ref="E20:E21"/>
    <mergeCell ref="F20:F21"/>
    <mergeCell ref="A22:A23"/>
    <mergeCell ref="B22:B23"/>
    <mergeCell ref="A28:A29"/>
    <mergeCell ref="B28:B29"/>
    <mergeCell ref="D28:D29"/>
    <mergeCell ref="E28:E29"/>
    <mergeCell ref="F28:F29"/>
    <mergeCell ref="A30:A31"/>
    <mergeCell ref="B30:B31"/>
    <mergeCell ref="D30:D31"/>
    <mergeCell ref="E30:E31"/>
    <mergeCell ref="F30:F31"/>
    <mergeCell ref="A32:A33"/>
    <mergeCell ref="B32:B33"/>
    <mergeCell ref="D32:D33"/>
    <mergeCell ref="E32:E33"/>
    <mergeCell ref="F32:F33"/>
    <mergeCell ref="A34:A35"/>
    <mergeCell ref="B34:B35"/>
    <mergeCell ref="D34:D35"/>
    <mergeCell ref="E34:E35"/>
    <mergeCell ref="F34:F35"/>
    <mergeCell ref="A36:A37"/>
    <mergeCell ref="B36:B37"/>
    <mergeCell ref="D36:D37"/>
    <mergeCell ref="E36:E37"/>
    <mergeCell ref="F36:F37"/>
    <mergeCell ref="A38:A39"/>
    <mergeCell ref="B38:B39"/>
    <mergeCell ref="D38:D39"/>
    <mergeCell ref="E38:E39"/>
    <mergeCell ref="F38:F39"/>
    <mergeCell ref="A40:A41"/>
    <mergeCell ref="B40:B41"/>
    <mergeCell ref="D40:D41"/>
    <mergeCell ref="E40:E41"/>
    <mergeCell ref="F40:F41"/>
    <mergeCell ref="A42:A43"/>
    <mergeCell ref="B42:B43"/>
    <mergeCell ref="D42:D43"/>
    <mergeCell ref="E42:E43"/>
    <mergeCell ref="F42:F43"/>
    <mergeCell ref="A44:A45"/>
    <mergeCell ref="B44:B45"/>
    <mergeCell ref="D44:D45"/>
    <mergeCell ref="E44:E45"/>
    <mergeCell ref="F44:F45"/>
    <mergeCell ref="A46:A47"/>
    <mergeCell ref="B46:B47"/>
    <mergeCell ref="D46:D47"/>
    <mergeCell ref="E46:E47"/>
    <mergeCell ref="F46:F47"/>
    <mergeCell ref="A48:A49"/>
    <mergeCell ref="B48:B49"/>
    <mergeCell ref="D48:D49"/>
    <mergeCell ref="E48:E49"/>
    <mergeCell ref="F48:F49"/>
    <mergeCell ref="A50:A51"/>
    <mergeCell ref="B50:B51"/>
    <mergeCell ref="D50:D51"/>
    <mergeCell ref="E50:E51"/>
    <mergeCell ref="F50:F51"/>
    <mergeCell ref="A52:A53"/>
    <mergeCell ref="B52:B53"/>
    <mergeCell ref="D52:D53"/>
    <mergeCell ref="E52:E53"/>
    <mergeCell ref="F52:F53"/>
    <mergeCell ref="A54:A55"/>
    <mergeCell ref="B54:B55"/>
    <mergeCell ref="D54:D55"/>
    <mergeCell ref="E54:E55"/>
    <mergeCell ref="F54:F55"/>
    <mergeCell ref="A56:A57"/>
    <mergeCell ref="B56:B57"/>
    <mergeCell ref="D56:D57"/>
    <mergeCell ref="E56:E57"/>
    <mergeCell ref="F56:F57"/>
    <mergeCell ref="A58:A59"/>
    <mergeCell ref="B58:B59"/>
    <mergeCell ref="D58:D59"/>
    <mergeCell ref="E58:E59"/>
    <mergeCell ref="F58:F59"/>
    <mergeCell ref="A60:A61"/>
    <mergeCell ref="B60:B61"/>
    <mergeCell ref="D60:D61"/>
    <mergeCell ref="E60:E61"/>
    <mergeCell ref="F60:F61"/>
    <mergeCell ref="A62:A63"/>
    <mergeCell ref="B62:B63"/>
    <mergeCell ref="D62:D63"/>
    <mergeCell ref="E62:E63"/>
    <mergeCell ref="F62:F63"/>
    <mergeCell ref="A64:A65"/>
    <mergeCell ref="B64:B65"/>
    <mergeCell ref="D64:D65"/>
    <mergeCell ref="E64:E65"/>
    <mergeCell ref="F64:F65"/>
    <mergeCell ref="A66:A67"/>
    <mergeCell ref="B66:B67"/>
    <mergeCell ref="D66:D67"/>
    <mergeCell ref="E66:E67"/>
    <mergeCell ref="F66:F67"/>
    <mergeCell ref="A68:A69"/>
    <mergeCell ref="B68:B69"/>
    <mergeCell ref="D68:D69"/>
    <mergeCell ref="E68:E69"/>
    <mergeCell ref="F68:F69"/>
    <mergeCell ref="A70:A71"/>
    <mergeCell ref="B70:B71"/>
    <mergeCell ref="D70:D71"/>
    <mergeCell ref="E70:E71"/>
    <mergeCell ref="F70:F71"/>
    <mergeCell ref="A72:A73"/>
    <mergeCell ref="B72:B73"/>
    <mergeCell ref="D72:D73"/>
    <mergeCell ref="E72:E73"/>
    <mergeCell ref="F72:F73"/>
    <mergeCell ref="A74:A75"/>
    <mergeCell ref="B74:B75"/>
    <mergeCell ref="D74:D75"/>
    <mergeCell ref="E74:E75"/>
    <mergeCell ref="F74:F75"/>
    <mergeCell ref="A76:A77"/>
    <mergeCell ref="B76:B77"/>
    <mergeCell ref="D76:D77"/>
    <mergeCell ref="E76:E77"/>
    <mergeCell ref="F76:F77"/>
    <mergeCell ref="A78:A79"/>
    <mergeCell ref="B78:B79"/>
    <mergeCell ref="D78:D79"/>
    <mergeCell ref="E78:E79"/>
    <mergeCell ref="F78:F79"/>
    <mergeCell ref="A106:F106"/>
    <mergeCell ref="A107:F107"/>
    <mergeCell ref="E90:E91"/>
    <mergeCell ref="F90:F91"/>
    <mergeCell ref="A100:B100"/>
    <mergeCell ref="A92:A93"/>
    <mergeCell ref="B92:B93"/>
    <mergeCell ref="D92:D93"/>
    <mergeCell ref="E92:E93"/>
    <mergeCell ref="F92:F93"/>
    <mergeCell ref="A103:F103"/>
    <mergeCell ref="A96:A97"/>
    <mergeCell ref="B96:B97"/>
    <mergeCell ref="D96:D97"/>
    <mergeCell ref="E96:E97"/>
    <mergeCell ref="A105:F105"/>
    <mergeCell ref="F96:F97"/>
    <mergeCell ref="A98:A99"/>
    <mergeCell ref="B98:B99"/>
    <mergeCell ref="D98:D99"/>
    <mergeCell ref="E98:E99"/>
    <mergeCell ref="F98:F99"/>
    <mergeCell ref="A94:A95"/>
    <mergeCell ref="B94:B95"/>
    <mergeCell ref="D94:D95"/>
    <mergeCell ref="E94:E95"/>
    <mergeCell ref="F94:F95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425"/>
  <sheetViews>
    <sheetView workbookViewId="0" topLeftCell="A411">
      <selection activeCell="D95" sqref="D95"/>
    </sheetView>
  </sheetViews>
  <sheetFormatPr defaultColWidth="9.00390625" defaultRowHeight="12.75"/>
  <cols>
    <col min="1" max="1" width="39.75390625" style="0" customWidth="1"/>
    <col min="2" max="2" width="8.125" style="0" customWidth="1"/>
    <col min="3" max="3" width="14.00390625" style="0" customWidth="1"/>
    <col min="4" max="4" width="8.875" style="0" customWidth="1"/>
    <col min="5" max="5" width="13.00390625" style="0" customWidth="1"/>
    <col min="6" max="6" width="12.00390625" style="0" customWidth="1"/>
  </cols>
  <sheetData>
    <row r="1" spans="5:6" ht="12.75">
      <c r="E1" s="182" t="s">
        <v>12</v>
      </c>
      <c r="F1" s="182"/>
    </row>
    <row r="2" spans="5:6" ht="12.75">
      <c r="E2" s="182" t="s">
        <v>13</v>
      </c>
      <c r="F2" s="182"/>
    </row>
    <row r="3" spans="5:6" ht="12.75">
      <c r="E3" s="182" t="s">
        <v>4</v>
      </c>
      <c r="F3" s="182"/>
    </row>
    <row r="4" spans="5:6" ht="12.75">
      <c r="E4" s="182" t="s">
        <v>14</v>
      </c>
      <c r="F4" s="182"/>
    </row>
    <row r="5" spans="5:6" ht="12.75">
      <c r="E5" s="181"/>
      <c r="F5" s="181"/>
    </row>
    <row r="6" spans="1:6" ht="15.75">
      <c r="A6" s="179" t="s">
        <v>50</v>
      </c>
      <c r="B6" s="179"/>
      <c r="C6" s="179"/>
      <c r="D6" s="179"/>
      <c r="E6" s="179"/>
      <c r="F6" s="179"/>
    </row>
    <row r="7" spans="1:6" ht="15.75">
      <c r="A7" s="179" t="s">
        <v>386</v>
      </c>
      <c r="B7" s="179"/>
      <c r="C7" s="179"/>
      <c r="D7" s="179"/>
      <c r="E7" s="179"/>
      <c r="F7" s="179"/>
    </row>
    <row r="8" spans="1:6" ht="15.75">
      <c r="A8" s="178" t="s">
        <v>49</v>
      </c>
      <c r="B8" s="178"/>
      <c r="C8" s="178"/>
      <c r="D8" s="178"/>
      <c r="E8" s="178"/>
      <c r="F8" s="178"/>
    </row>
    <row r="9" spans="1:6" ht="15.75">
      <c r="A9" s="178" t="s">
        <v>15</v>
      </c>
      <c r="B9" s="178"/>
      <c r="C9" s="178"/>
      <c r="D9" s="178"/>
      <c r="E9" s="178"/>
      <c r="F9" s="178"/>
    </row>
    <row r="10" spans="1:6" ht="110.25">
      <c r="A10" s="12" t="s">
        <v>6</v>
      </c>
      <c r="B10" s="12" t="s">
        <v>0</v>
      </c>
      <c r="C10" s="12" t="s">
        <v>8</v>
      </c>
      <c r="D10" s="12" t="s">
        <v>1</v>
      </c>
      <c r="E10" s="12" t="s">
        <v>2</v>
      </c>
      <c r="F10" s="12" t="s">
        <v>3</v>
      </c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51">
      <c r="A12" s="16" t="s">
        <v>52</v>
      </c>
      <c r="B12" s="15">
        <v>2210</v>
      </c>
      <c r="C12" s="26">
        <f>19800+19800+24000</f>
        <v>63600</v>
      </c>
      <c r="D12" s="15"/>
      <c r="E12" s="15" t="s">
        <v>191</v>
      </c>
      <c r="F12" s="57" t="s">
        <v>273</v>
      </c>
    </row>
    <row r="13" spans="1:6" ht="89.25">
      <c r="A13" s="16" t="s">
        <v>61</v>
      </c>
      <c r="B13" s="15">
        <v>2210</v>
      </c>
      <c r="C13" s="26">
        <f>40062+3300+300+9800+5000+6400+2350+160+33730+1399-327+2349+2600.16</f>
        <v>107123.16</v>
      </c>
      <c r="D13" s="15"/>
      <c r="E13" s="15" t="s">
        <v>192</v>
      </c>
      <c r="F13" s="57" t="s">
        <v>273</v>
      </c>
    </row>
    <row r="14" spans="1:6" ht="38.25">
      <c r="A14" s="16" t="s">
        <v>73</v>
      </c>
      <c r="B14" s="15">
        <v>2210</v>
      </c>
      <c r="C14" s="26">
        <f>16260+1005+195</f>
        <v>17460</v>
      </c>
      <c r="D14" s="15"/>
      <c r="E14" s="15" t="s">
        <v>192</v>
      </c>
      <c r="F14" s="57" t="s">
        <v>273</v>
      </c>
    </row>
    <row r="15" spans="1:6" ht="38.25">
      <c r="A15" s="16" t="s">
        <v>64</v>
      </c>
      <c r="B15" s="15">
        <v>2210</v>
      </c>
      <c r="C15" s="26">
        <f>20000+700+35</f>
        <v>20735</v>
      </c>
      <c r="D15" s="15"/>
      <c r="E15" s="15" t="s">
        <v>192</v>
      </c>
      <c r="F15" s="57" t="s">
        <v>273</v>
      </c>
    </row>
    <row r="16" spans="1:6" ht="38.25">
      <c r="A16" s="16" t="s">
        <v>81</v>
      </c>
      <c r="B16" s="15">
        <v>2210</v>
      </c>
      <c r="C16" s="26">
        <f>3000+700</f>
        <v>3700</v>
      </c>
      <c r="D16" s="15"/>
      <c r="E16" s="15" t="s">
        <v>192</v>
      </c>
      <c r="F16" s="57" t="s">
        <v>273</v>
      </c>
    </row>
    <row r="17" spans="1:6" ht="63.75">
      <c r="A17" s="16" t="s">
        <v>53</v>
      </c>
      <c r="B17" s="15">
        <v>2210</v>
      </c>
      <c r="C17" s="26">
        <v>2700</v>
      </c>
      <c r="D17" s="15"/>
      <c r="E17" s="15" t="s">
        <v>192</v>
      </c>
      <c r="F17" s="57" t="s">
        <v>273</v>
      </c>
    </row>
    <row r="18" spans="1:6" ht="25.5">
      <c r="A18" s="16" t="s">
        <v>54</v>
      </c>
      <c r="B18" s="15">
        <v>2210</v>
      </c>
      <c r="C18" s="26">
        <f>1073-35+434.31</f>
        <v>1472.31</v>
      </c>
      <c r="D18" s="15"/>
      <c r="E18" s="15" t="s">
        <v>192</v>
      </c>
      <c r="F18" s="57" t="s">
        <v>273</v>
      </c>
    </row>
    <row r="19" spans="1:6" ht="25.5">
      <c r="A19" s="16" t="s">
        <v>55</v>
      </c>
      <c r="B19" s="15">
        <v>2210</v>
      </c>
      <c r="C19" s="26">
        <v>5000</v>
      </c>
      <c r="D19" s="15"/>
      <c r="E19" s="15" t="s">
        <v>192</v>
      </c>
      <c r="F19" s="57" t="s">
        <v>273</v>
      </c>
    </row>
    <row r="20" spans="1:6" ht="51">
      <c r="A20" s="16" t="s">
        <v>66</v>
      </c>
      <c r="B20" s="15">
        <v>2210</v>
      </c>
      <c r="C20" s="26">
        <f>1800+3000-1034.31</f>
        <v>3765.69</v>
      </c>
      <c r="D20" s="15"/>
      <c r="E20" s="15" t="s">
        <v>192</v>
      </c>
      <c r="F20" s="57" t="s">
        <v>273</v>
      </c>
    </row>
    <row r="21" spans="1:6" ht="25.5">
      <c r="A21" s="16" t="s">
        <v>56</v>
      </c>
      <c r="B21" s="15">
        <v>2210</v>
      </c>
      <c r="C21" s="26">
        <v>1800</v>
      </c>
      <c r="D21" s="15"/>
      <c r="E21" s="15" t="s">
        <v>192</v>
      </c>
      <c r="F21" s="57" t="s">
        <v>273</v>
      </c>
    </row>
    <row r="22" spans="1:6" ht="25.5">
      <c r="A22" s="16" t="s">
        <v>57</v>
      </c>
      <c r="B22" s="15">
        <v>2210</v>
      </c>
      <c r="C22" s="26">
        <f>40710-1399-2349-160.85-1500-2600.16</f>
        <v>32700.99</v>
      </c>
      <c r="D22" s="15"/>
      <c r="E22" s="15" t="s">
        <v>192</v>
      </c>
      <c r="F22" s="57" t="s">
        <v>273</v>
      </c>
    </row>
    <row r="23" spans="1:6" ht="25.5">
      <c r="A23" s="16" t="s">
        <v>58</v>
      </c>
      <c r="B23" s="15">
        <v>2210</v>
      </c>
      <c r="C23" s="26">
        <f>10000</f>
        <v>10000</v>
      </c>
      <c r="D23" s="15"/>
      <c r="E23" s="15" t="s">
        <v>192</v>
      </c>
      <c r="F23" s="57" t="s">
        <v>273</v>
      </c>
    </row>
    <row r="24" spans="1:6" ht="25.5">
      <c r="A24" s="16" t="s">
        <v>59</v>
      </c>
      <c r="B24" s="15">
        <v>2210</v>
      </c>
      <c r="C24" s="26">
        <v>1600</v>
      </c>
      <c r="D24" s="15"/>
      <c r="E24" s="15" t="s">
        <v>192</v>
      </c>
      <c r="F24" s="57" t="s">
        <v>273</v>
      </c>
    </row>
    <row r="25" spans="1:6" ht="25.5">
      <c r="A25" s="16" t="s">
        <v>60</v>
      </c>
      <c r="B25" s="15">
        <v>2210</v>
      </c>
      <c r="C25" s="26">
        <f>1500-741.93</f>
        <v>758.07</v>
      </c>
      <c r="D25" s="15"/>
      <c r="E25" s="15" t="s">
        <v>192</v>
      </c>
      <c r="F25" s="57" t="s">
        <v>273</v>
      </c>
    </row>
    <row r="26" spans="1:6" ht="25.5">
      <c r="A26" s="16" t="s">
        <v>62</v>
      </c>
      <c r="B26" s="15">
        <v>2210</v>
      </c>
      <c r="C26" s="26">
        <f>1990+160.85</f>
        <v>2150.85</v>
      </c>
      <c r="D26" s="15"/>
      <c r="E26" s="15" t="s">
        <v>192</v>
      </c>
      <c r="F26" s="57" t="s">
        <v>273</v>
      </c>
    </row>
    <row r="27" spans="1:6" ht="25.5">
      <c r="A27" s="16" t="s">
        <v>63</v>
      </c>
      <c r="B27" s="15">
        <v>2210</v>
      </c>
      <c r="C27" s="26">
        <v>150</v>
      </c>
      <c r="D27" s="15"/>
      <c r="E27" s="15" t="s">
        <v>192</v>
      </c>
      <c r="F27" s="57" t="s">
        <v>273</v>
      </c>
    </row>
    <row r="28" spans="1:6" ht="25.5">
      <c r="A28" s="16" t="s">
        <v>69</v>
      </c>
      <c r="B28" s="15">
        <v>2210</v>
      </c>
      <c r="C28" s="26">
        <f>150+5860</f>
        <v>6010</v>
      </c>
      <c r="D28" s="15"/>
      <c r="E28" s="15" t="s">
        <v>192</v>
      </c>
      <c r="F28" s="57" t="s">
        <v>273</v>
      </c>
    </row>
    <row r="29" spans="1:6" ht="25.5">
      <c r="A29" s="16" t="s">
        <v>65</v>
      </c>
      <c r="B29" s="15">
        <v>2210</v>
      </c>
      <c r="C29" s="26">
        <f>1500+600</f>
        <v>2100</v>
      </c>
      <c r="D29" s="15"/>
      <c r="E29" s="15" t="s">
        <v>192</v>
      </c>
      <c r="F29" s="57" t="s">
        <v>273</v>
      </c>
    </row>
    <row r="30" spans="1:6" ht="25.5">
      <c r="A30" s="16" t="s">
        <v>67</v>
      </c>
      <c r="B30" s="15">
        <v>2210</v>
      </c>
      <c r="C30" s="26">
        <f>300</f>
        <v>300</v>
      </c>
      <c r="D30" s="15"/>
      <c r="E30" s="15" t="s">
        <v>192</v>
      </c>
      <c r="F30" s="57" t="s">
        <v>273</v>
      </c>
    </row>
    <row r="31" spans="1:6" ht="25.5">
      <c r="A31" s="16" t="s">
        <v>68</v>
      </c>
      <c r="B31" s="15">
        <v>2210</v>
      </c>
      <c r="C31" s="26">
        <v>840</v>
      </c>
      <c r="D31" s="15"/>
      <c r="E31" s="15" t="s">
        <v>192</v>
      </c>
      <c r="F31" s="57" t="s">
        <v>273</v>
      </c>
    </row>
    <row r="32" spans="1:6" ht="38.25">
      <c r="A32" s="16" t="s">
        <v>75</v>
      </c>
      <c r="B32" s="15">
        <v>2210</v>
      </c>
      <c r="C32" s="26">
        <f>2940+49881+29760</f>
        <v>82581</v>
      </c>
      <c r="D32" s="15"/>
      <c r="E32" s="15" t="s">
        <v>192</v>
      </c>
      <c r="F32" s="57" t="s">
        <v>273</v>
      </c>
    </row>
    <row r="33" spans="1:6" ht="25.5">
      <c r="A33" s="16" t="s">
        <v>82</v>
      </c>
      <c r="B33" s="15">
        <v>2210</v>
      </c>
      <c r="C33" s="26">
        <f>10880+2500-1750</f>
        <v>11630</v>
      </c>
      <c r="D33" s="15"/>
      <c r="E33" s="15" t="s">
        <v>192</v>
      </c>
      <c r="F33" s="57" t="s">
        <v>273</v>
      </c>
    </row>
    <row r="34" spans="1:6" ht="25.5">
      <c r="A34" s="16" t="s">
        <v>70</v>
      </c>
      <c r="B34" s="15">
        <v>2210</v>
      </c>
      <c r="C34" s="26">
        <f>9000+1500-10500+10500</f>
        <v>10500</v>
      </c>
      <c r="D34" s="15"/>
      <c r="E34" s="15" t="s">
        <v>192</v>
      </c>
      <c r="F34" s="57" t="s">
        <v>273</v>
      </c>
    </row>
    <row r="35" spans="1:6" ht="25.5">
      <c r="A35" s="16" t="s">
        <v>71</v>
      </c>
      <c r="B35" s="15">
        <v>2210</v>
      </c>
      <c r="C35" s="26">
        <f>2000+1500</f>
        <v>3500</v>
      </c>
      <c r="D35" s="15"/>
      <c r="E35" s="15" t="s">
        <v>192</v>
      </c>
      <c r="F35" s="57" t="s">
        <v>273</v>
      </c>
    </row>
    <row r="36" spans="1:6" ht="25.5">
      <c r="A36" s="16" t="s">
        <v>72</v>
      </c>
      <c r="B36" s="15">
        <v>2210</v>
      </c>
      <c r="C36" s="26">
        <v>500</v>
      </c>
      <c r="D36" s="15"/>
      <c r="E36" s="15" t="s">
        <v>192</v>
      </c>
      <c r="F36" s="57" t="s">
        <v>273</v>
      </c>
    </row>
    <row r="37" spans="1:6" ht="25.5">
      <c r="A37" s="16" t="s">
        <v>74</v>
      </c>
      <c r="B37" s="55">
        <v>2210</v>
      </c>
      <c r="C37" s="26">
        <f>114560+4440</f>
        <v>119000</v>
      </c>
      <c r="D37" s="55"/>
      <c r="E37" s="55" t="s">
        <v>192</v>
      </c>
      <c r="F37" s="57" t="s">
        <v>273</v>
      </c>
    </row>
    <row r="38" spans="1:6" ht="25.5">
      <c r="A38" s="16" t="s">
        <v>76</v>
      </c>
      <c r="B38" s="15">
        <v>2210</v>
      </c>
      <c r="C38" s="26">
        <f>1400+741.93</f>
        <v>2141.93</v>
      </c>
      <c r="D38" s="15"/>
      <c r="E38" s="15" t="s">
        <v>192</v>
      </c>
      <c r="F38" s="57" t="s">
        <v>273</v>
      </c>
    </row>
    <row r="39" spans="1:6" ht="38.25">
      <c r="A39" s="16" t="s">
        <v>77</v>
      </c>
      <c r="B39" s="15">
        <v>2210</v>
      </c>
      <c r="C39" s="26">
        <f>20000+327</f>
        <v>20327</v>
      </c>
      <c r="D39" s="15"/>
      <c r="E39" s="15" t="s">
        <v>192</v>
      </c>
      <c r="F39" s="57" t="s">
        <v>273</v>
      </c>
    </row>
    <row r="40" spans="1:6" ht="38.25">
      <c r="A40" s="16" t="s">
        <v>78</v>
      </c>
      <c r="B40" s="15">
        <v>2210</v>
      </c>
      <c r="C40" s="26">
        <v>2700</v>
      </c>
      <c r="D40" s="15"/>
      <c r="E40" s="15" t="s">
        <v>192</v>
      </c>
      <c r="F40" s="57" t="s">
        <v>273</v>
      </c>
    </row>
    <row r="41" spans="1:6" ht="38.25">
      <c r="A41" s="16" t="s">
        <v>79</v>
      </c>
      <c r="B41" s="15">
        <v>2210</v>
      </c>
      <c r="C41" s="26">
        <v>300</v>
      </c>
      <c r="D41" s="15"/>
      <c r="E41" s="15" t="s">
        <v>192</v>
      </c>
      <c r="F41" s="57" t="s">
        <v>273</v>
      </c>
    </row>
    <row r="42" spans="1:6" ht="25.5">
      <c r="A42" s="16" t="s">
        <v>80</v>
      </c>
      <c r="B42" s="15">
        <v>2210</v>
      </c>
      <c r="C42" s="26">
        <f>36668+12800-1620</f>
        <v>47848</v>
      </c>
      <c r="D42" s="15"/>
      <c r="E42" s="15" t="s">
        <v>192</v>
      </c>
      <c r="F42" s="57" t="s">
        <v>273</v>
      </c>
    </row>
    <row r="43" spans="1:6" ht="25.5">
      <c r="A43" s="16" t="s">
        <v>83</v>
      </c>
      <c r="B43" s="15">
        <v>2210</v>
      </c>
      <c r="C43" s="26">
        <v>4000</v>
      </c>
      <c r="D43" s="15"/>
      <c r="E43" s="15" t="s">
        <v>192</v>
      </c>
      <c r="F43" s="57" t="s">
        <v>273</v>
      </c>
    </row>
    <row r="44" spans="1:6" ht="25.5">
      <c r="A44" s="16" t="s">
        <v>84</v>
      </c>
      <c r="B44" s="15">
        <v>2210</v>
      </c>
      <c r="C44" s="26">
        <v>3000</v>
      </c>
      <c r="D44" s="15"/>
      <c r="E44" s="15" t="s">
        <v>192</v>
      </c>
      <c r="F44" s="57" t="s">
        <v>273</v>
      </c>
    </row>
    <row r="45" spans="1:6" ht="25.5">
      <c r="A45" s="16" t="s">
        <v>85</v>
      </c>
      <c r="B45" s="89">
        <v>2210</v>
      </c>
      <c r="C45" s="82">
        <v>1500</v>
      </c>
      <c r="D45" s="89"/>
      <c r="E45" s="89" t="s">
        <v>192</v>
      </c>
      <c r="F45" s="89" t="s">
        <v>273</v>
      </c>
    </row>
    <row r="46" spans="1:6" ht="25.5">
      <c r="A46" s="16" t="s">
        <v>271</v>
      </c>
      <c r="B46" s="89">
        <v>2210</v>
      </c>
      <c r="C46" s="82">
        <v>500</v>
      </c>
      <c r="D46" s="89"/>
      <c r="E46" s="89" t="s">
        <v>192</v>
      </c>
      <c r="F46" s="89" t="s">
        <v>273</v>
      </c>
    </row>
    <row r="47" spans="1:6" ht="12.75">
      <c r="A47" s="28" t="s">
        <v>86</v>
      </c>
      <c r="B47" s="22">
        <v>2210</v>
      </c>
      <c r="C47" s="31">
        <v>108364</v>
      </c>
      <c r="D47" s="22"/>
      <c r="E47" s="22"/>
      <c r="F47" s="29" t="s">
        <v>273</v>
      </c>
    </row>
    <row r="48" spans="1:6" ht="25.5">
      <c r="A48" s="48" t="s">
        <v>388</v>
      </c>
      <c r="B48" s="89">
        <v>2210</v>
      </c>
      <c r="C48" s="82">
        <v>1620</v>
      </c>
      <c r="D48" s="88"/>
      <c r="E48" s="89" t="s">
        <v>192</v>
      </c>
      <c r="F48" s="89" t="s">
        <v>273</v>
      </c>
    </row>
    <row r="49" spans="1:6" ht="38.25">
      <c r="A49" s="48" t="s">
        <v>400</v>
      </c>
      <c r="B49" s="113">
        <v>2210</v>
      </c>
      <c r="C49" s="82">
        <v>3500</v>
      </c>
      <c r="D49" s="113"/>
      <c r="E49" s="113" t="s">
        <v>192</v>
      </c>
      <c r="F49" s="113" t="s">
        <v>401</v>
      </c>
    </row>
    <row r="50" spans="1:6" ht="38.25">
      <c r="A50" s="48" t="s">
        <v>402</v>
      </c>
      <c r="B50" s="113">
        <v>2210</v>
      </c>
      <c r="C50" s="82">
        <v>2500</v>
      </c>
      <c r="D50" s="113"/>
      <c r="E50" s="113" t="s">
        <v>192</v>
      </c>
      <c r="F50" s="113" t="s">
        <v>401</v>
      </c>
    </row>
    <row r="51" spans="1:6" ht="38.25">
      <c r="A51" s="16" t="s">
        <v>403</v>
      </c>
      <c r="B51" s="113">
        <v>2210</v>
      </c>
      <c r="C51" s="82">
        <v>1822.5</v>
      </c>
      <c r="D51" s="113"/>
      <c r="E51" s="113" t="s">
        <v>192</v>
      </c>
      <c r="F51" s="113" t="s">
        <v>401</v>
      </c>
    </row>
    <row r="52" spans="1:6" ht="38.25">
      <c r="A52" s="16" t="s">
        <v>89</v>
      </c>
      <c r="B52" s="113">
        <v>2210</v>
      </c>
      <c r="C52" s="82">
        <v>421.62</v>
      </c>
      <c r="D52" s="113"/>
      <c r="E52" s="113" t="s">
        <v>192</v>
      </c>
      <c r="F52" s="113" t="s">
        <v>401</v>
      </c>
    </row>
    <row r="53" spans="1:6" ht="38.25">
      <c r="A53" s="16" t="s">
        <v>109</v>
      </c>
      <c r="B53" s="113">
        <v>2210</v>
      </c>
      <c r="C53" s="82">
        <v>323.71</v>
      </c>
      <c r="D53" s="113"/>
      <c r="E53" s="113" t="s">
        <v>192</v>
      </c>
      <c r="F53" s="113" t="s">
        <v>401</v>
      </c>
    </row>
    <row r="54" spans="1:6" ht="38.25">
      <c r="A54" s="48" t="s">
        <v>404</v>
      </c>
      <c r="B54" s="113">
        <v>2210</v>
      </c>
      <c r="C54" s="82">
        <v>234.11</v>
      </c>
      <c r="D54" s="113"/>
      <c r="E54" s="113" t="s">
        <v>192</v>
      </c>
      <c r="F54" s="113" t="s">
        <v>401</v>
      </c>
    </row>
    <row r="55" spans="1:6" ht="38.25">
      <c r="A55" s="16" t="s">
        <v>87</v>
      </c>
      <c r="B55" s="113">
        <v>2210</v>
      </c>
      <c r="C55" s="82">
        <v>17657.56</v>
      </c>
      <c r="D55" s="113"/>
      <c r="E55" s="113" t="s">
        <v>192</v>
      </c>
      <c r="F55" s="113" t="s">
        <v>401</v>
      </c>
    </row>
    <row r="56" spans="1:6" ht="38.25">
      <c r="A56" s="16" t="s">
        <v>405</v>
      </c>
      <c r="B56" s="113">
        <v>2210</v>
      </c>
      <c r="C56" s="82">
        <v>2673.87</v>
      </c>
      <c r="D56" s="113"/>
      <c r="E56" s="113" t="s">
        <v>192</v>
      </c>
      <c r="F56" s="113" t="s">
        <v>401</v>
      </c>
    </row>
    <row r="57" spans="1:6" ht="38.25">
      <c r="A57" s="16" t="s">
        <v>406</v>
      </c>
      <c r="B57" s="113">
        <v>2210</v>
      </c>
      <c r="C57" s="82">
        <v>2767.22</v>
      </c>
      <c r="D57" s="113"/>
      <c r="E57" s="113" t="s">
        <v>192</v>
      </c>
      <c r="F57" s="113" t="s">
        <v>401</v>
      </c>
    </row>
    <row r="58" spans="1:6" ht="51">
      <c r="A58" s="16" t="s">
        <v>407</v>
      </c>
      <c r="B58" s="113">
        <v>2210</v>
      </c>
      <c r="C58" s="82">
        <v>1607.49</v>
      </c>
      <c r="D58" s="113"/>
      <c r="E58" s="113" t="s">
        <v>192</v>
      </c>
      <c r="F58" s="113" t="s">
        <v>401</v>
      </c>
    </row>
    <row r="59" spans="1:6" ht="38.25">
      <c r="A59" s="16" t="s">
        <v>91</v>
      </c>
      <c r="B59" s="113">
        <v>2210</v>
      </c>
      <c r="C59" s="82">
        <v>18000</v>
      </c>
      <c r="D59" s="113"/>
      <c r="E59" s="113" t="s">
        <v>192</v>
      </c>
      <c r="F59" s="113" t="s">
        <v>401</v>
      </c>
    </row>
    <row r="60" spans="1:6" ht="38.25">
      <c r="A60" s="16" t="s">
        <v>408</v>
      </c>
      <c r="B60" s="113">
        <v>2210</v>
      </c>
      <c r="C60" s="82">
        <v>2000</v>
      </c>
      <c r="D60" s="113"/>
      <c r="E60" s="113" t="s">
        <v>192</v>
      </c>
      <c r="F60" s="113" t="s">
        <v>401</v>
      </c>
    </row>
    <row r="61" spans="1:6" ht="38.25">
      <c r="A61" s="48" t="s">
        <v>409</v>
      </c>
      <c r="B61" s="113">
        <v>2210</v>
      </c>
      <c r="C61" s="82">
        <v>66</v>
      </c>
      <c r="D61" s="113"/>
      <c r="E61" s="113" t="s">
        <v>192</v>
      </c>
      <c r="F61" s="113" t="s">
        <v>401</v>
      </c>
    </row>
    <row r="62" spans="1:6" ht="38.25">
      <c r="A62" s="48" t="s">
        <v>410</v>
      </c>
      <c r="B62" s="113">
        <v>2210</v>
      </c>
      <c r="C62" s="82">
        <v>396.25</v>
      </c>
      <c r="D62" s="113"/>
      <c r="E62" s="113" t="s">
        <v>192</v>
      </c>
      <c r="F62" s="113" t="s">
        <v>401</v>
      </c>
    </row>
    <row r="63" spans="1:6" ht="38.25">
      <c r="A63" s="48" t="s">
        <v>411</v>
      </c>
      <c r="B63" s="113">
        <v>2210</v>
      </c>
      <c r="C63" s="82">
        <v>906.29</v>
      </c>
      <c r="D63" s="113"/>
      <c r="E63" s="113" t="s">
        <v>192</v>
      </c>
      <c r="F63" s="113" t="s">
        <v>401</v>
      </c>
    </row>
    <row r="64" spans="1:6" ht="38.25">
      <c r="A64" s="48" t="s">
        <v>412</v>
      </c>
      <c r="B64" s="113">
        <v>2210</v>
      </c>
      <c r="C64" s="82">
        <v>607.94</v>
      </c>
      <c r="D64" s="113"/>
      <c r="E64" s="113" t="s">
        <v>192</v>
      </c>
      <c r="F64" s="113" t="s">
        <v>401</v>
      </c>
    </row>
    <row r="65" spans="1:6" ht="38.25">
      <c r="A65" s="48" t="s">
        <v>413</v>
      </c>
      <c r="B65" s="113">
        <v>2210</v>
      </c>
      <c r="C65" s="82">
        <v>2922.69</v>
      </c>
      <c r="D65" s="113"/>
      <c r="E65" s="113" t="s">
        <v>192</v>
      </c>
      <c r="F65" s="113" t="s">
        <v>401</v>
      </c>
    </row>
    <row r="66" spans="1:6" ht="38.25">
      <c r="A66" s="48" t="s">
        <v>414</v>
      </c>
      <c r="B66" s="113">
        <v>2210</v>
      </c>
      <c r="C66" s="82">
        <v>349.6</v>
      </c>
      <c r="D66" s="113"/>
      <c r="E66" s="113" t="s">
        <v>192</v>
      </c>
      <c r="F66" s="113" t="s">
        <v>401</v>
      </c>
    </row>
    <row r="67" spans="1:6" ht="38.25">
      <c r="A67" s="48" t="s">
        <v>415</v>
      </c>
      <c r="B67" s="113">
        <v>2210</v>
      </c>
      <c r="C67" s="82">
        <v>431.85</v>
      </c>
      <c r="D67" s="113"/>
      <c r="E67" s="113" t="s">
        <v>192</v>
      </c>
      <c r="F67" s="113" t="s">
        <v>401</v>
      </c>
    </row>
    <row r="68" spans="1:6" ht="38.25">
      <c r="A68" s="48" t="s">
        <v>416</v>
      </c>
      <c r="B68" s="113">
        <v>2210</v>
      </c>
      <c r="C68" s="82">
        <v>311.3</v>
      </c>
      <c r="D68" s="113"/>
      <c r="E68" s="113" t="s">
        <v>192</v>
      </c>
      <c r="F68" s="113" t="s">
        <v>401</v>
      </c>
    </row>
    <row r="69" spans="1:6" ht="51">
      <c r="A69" s="48" t="s">
        <v>431</v>
      </c>
      <c r="B69" s="113">
        <v>2210</v>
      </c>
      <c r="C69" s="82">
        <v>40000</v>
      </c>
      <c r="D69" s="112"/>
      <c r="E69" s="113" t="s">
        <v>192</v>
      </c>
      <c r="F69" s="113"/>
    </row>
    <row r="70" spans="1:6" ht="63">
      <c r="A70" s="116" t="s">
        <v>432</v>
      </c>
      <c r="B70" s="117"/>
      <c r="C70" s="118"/>
      <c r="D70" s="119"/>
      <c r="E70" s="117"/>
      <c r="F70" s="117"/>
    </row>
    <row r="71" spans="1:6" ht="51">
      <c r="A71" s="16" t="s">
        <v>433</v>
      </c>
      <c r="B71" s="113">
        <v>2210</v>
      </c>
      <c r="C71" s="82">
        <v>47700</v>
      </c>
      <c r="D71" s="112"/>
      <c r="E71" s="113" t="s">
        <v>192</v>
      </c>
      <c r="F71" s="113" t="s">
        <v>273</v>
      </c>
    </row>
    <row r="72" spans="1:6" ht="51">
      <c r="A72" s="48" t="s">
        <v>434</v>
      </c>
      <c r="B72" s="113">
        <v>2210</v>
      </c>
      <c r="C72" s="82">
        <v>30000</v>
      </c>
      <c r="D72" s="112"/>
      <c r="E72" s="113" t="s">
        <v>192</v>
      </c>
      <c r="F72" s="113" t="s">
        <v>273</v>
      </c>
    </row>
    <row r="73" spans="1:6" ht="51">
      <c r="A73" s="48" t="s">
        <v>435</v>
      </c>
      <c r="B73" s="113">
        <v>2210</v>
      </c>
      <c r="C73" s="82">
        <v>60000</v>
      </c>
      <c r="D73" s="112"/>
      <c r="E73" s="113" t="s">
        <v>192</v>
      </c>
      <c r="F73" s="113" t="s">
        <v>273</v>
      </c>
    </row>
    <row r="74" spans="1:6" ht="38.25">
      <c r="A74" s="48" t="s">
        <v>439</v>
      </c>
      <c r="B74" s="113">
        <v>2210</v>
      </c>
      <c r="C74" s="82">
        <v>38000</v>
      </c>
      <c r="D74" s="112"/>
      <c r="E74" s="113" t="s">
        <v>192</v>
      </c>
      <c r="F74" s="113" t="s">
        <v>273</v>
      </c>
    </row>
    <row r="75" spans="1:6" ht="38.25">
      <c r="A75" s="48" t="s">
        <v>539</v>
      </c>
      <c r="B75" s="113">
        <v>2210</v>
      </c>
      <c r="C75" s="82">
        <v>22000</v>
      </c>
      <c r="D75" s="112"/>
      <c r="E75" s="113" t="s">
        <v>192</v>
      </c>
      <c r="F75" s="113" t="s">
        <v>401</v>
      </c>
    </row>
    <row r="76" spans="1:6" ht="38.25">
      <c r="A76" s="48" t="s">
        <v>540</v>
      </c>
      <c r="B76" s="113">
        <v>2210</v>
      </c>
      <c r="C76" s="82">
        <v>65000</v>
      </c>
      <c r="D76" s="112"/>
      <c r="E76" s="113" t="s">
        <v>192</v>
      </c>
      <c r="F76" s="113" t="s">
        <v>401</v>
      </c>
    </row>
    <row r="77" spans="1:6" ht="25.5">
      <c r="A77" s="48" t="s">
        <v>541</v>
      </c>
      <c r="B77" s="135">
        <v>2210</v>
      </c>
      <c r="C77" s="82">
        <v>1750</v>
      </c>
      <c r="D77" s="136"/>
      <c r="E77" s="135" t="s">
        <v>192</v>
      </c>
      <c r="F77" s="135" t="s">
        <v>273</v>
      </c>
    </row>
    <row r="78" spans="1:6" ht="25.5">
      <c r="A78" s="16" t="s">
        <v>87</v>
      </c>
      <c r="B78" s="135">
        <v>2210</v>
      </c>
      <c r="C78" s="82">
        <v>3786.48</v>
      </c>
      <c r="D78" s="136"/>
      <c r="E78" s="135" t="s">
        <v>192</v>
      </c>
      <c r="F78" s="135"/>
    </row>
    <row r="79" spans="1:6" ht="51">
      <c r="A79" s="48" t="s">
        <v>542</v>
      </c>
      <c r="B79" s="135">
        <v>2210</v>
      </c>
      <c r="C79" s="82">
        <v>336.45</v>
      </c>
      <c r="D79" s="136"/>
      <c r="E79" s="135" t="s">
        <v>192</v>
      </c>
      <c r="F79" s="135" t="s">
        <v>401</v>
      </c>
    </row>
    <row r="80" spans="1:6" ht="38.25">
      <c r="A80" s="16" t="s">
        <v>89</v>
      </c>
      <c r="B80" s="135">
        <v>2210</v>
      </c>
      <c r="C80" s="82">
        <v>45.98</v>
      </c>
      <c r="D80" s="136"/>
      <c r="E80" s="135" t="s">
        <v>192</v>
      </c>
      <c r="F80" s="135" t="s">
        <v>401</v>
      </c>
    </row>
    <row r="81" spans="1:6" ht="38.25">
      <c r="A81" s="16" t="s">
        <v>109</v>
      </c>
      <c r="B81" s="135">
        <v>2210</v>
      </c>
      <c r="C81" s="82">
        <v>44.98</v>
      </c>
      <c r="D81" s="136"/>
      <c r="E81" s="135" t="s">
        <v>192</v>
      </c>
      <c r="F81" s="135" t="s">
        <v>401</v>
      </c>
    </row>
    <row r="82" spans="1:6" ht="38.25">
      <c r="A82" s="48" t="s">
        <v>543</v>
      </c>
      <c r="B82" s="135">
        <v>2210</v>
      </c>
      <c r="C82" s="82">
        <v>3626.73</v>
      </c>
      <c r="D82" s="136"/>
      <c r="E82" s="135" t="s">
        <v>192</v>
      </c>
      <c r="F82" s="135" t="s">
        <v>401</v>
      </c>
    </row>
    <row r="83" spans="1:6" ht="38.25">
      <c r="A83" s="48" t="s">
        <v>544</v>
      </c>
      <c r="B83" s="135">
        <v>2210</v>
      </c>
      <c r="C83" s="82">
        <v>157.68</v>
      </c>
      <c r="D83" s="136"/>
      <c r="E83" s="135" t="s">
        <v>192</v>
      </c>
      <c r="F83" s="135" t="s">
        <v>401</v>
      </c>
    </row>
    <row r="84" spans="1:6" ht="38.25">
      <c r="A84" s="48" t="s">
        <v>545</v>
      </c>
      <c r="B84" s="135">
        <v>2210</v>
      </c>
      <c r="C84" s="82">
        <v>527.1</v>
      </c>
      <c r="D84" s="136"/>
      <c r="E84" s="135" t="s">
        <v>192</v>
      </c>
      <c r="F84" s="135" t="s">
        <v>401</v>
      </c>
    </row>
    <row r="85" spans="1:6" ht="38.25">
      <c r="A85" s="48" t="s">
        <v>416</v>
      </c>
      <c r="B85" s="135">
        <v>2210</v>
      </c>
      <c r="C85" s="82">
        <v>812.64</v>
      </c>
      <c r="D85" s="136"/>
      <c r="E85" s="135" t="s">
        <v>192</v>
      </c>
      <c r="F85" s="135" t="s">
        <v>401</v>
      </c>
    </row>
    <row r="86" spans="1:6" ht="38.25">
      <c r="A86" s="48" t="s">
        <v>546</v>
      </c>
      <c r="B86" s="135">
        <v>2210</v>
      </c>
      <c r="C86" s="82">
        <v>471.23</v>
      </c>
      <c r="D86" s="136"/>
      <c r="E86" s="135" t="s">
        <v>192</v>
      </c>
      <c r="F86" s="135" t="s">
        <v>401</v>
      </c>
    </row>
    <row r="87" spans="1:6" ht="38.25">
      <c r="A87" s="48" t="s">
        <v>547</v>
      </c>
      <c r="B87" s="135">
        <v>2210</v>
      </c>
      <c r="C87" s="82">
        <v>560.15</v>
      </c>
      <c r="D87" s="136"/>
      <c r="E87" s="135" t="s">
        <v>192</v>
      </c>
      <c r="F87" s="135" t="s">
        <v>401</v>
      </c>
    </row>
    <row r="88" spans="1:6" ht="38.25">
      <c r="A88" s="16" t="s">
        <v>548</v>
      </c>
      <c r="B88" s="135">
        <v>2210</v>
      </c>
      <c r="C88" s="82">
        <v>1179.9</v>
      </c>
      <c r="D88" s="136"/>
      <c r="E88" s="135" t="s">
        <v>192</v>
      </c>
      <c r="F88" s="135" t="s">
        <v>401</v>
      </c>
    </row>
    <row r="89" spans="1:6" ht="38.25">
      <c r="A89" s="48" t="s">
        <v>549</v>
      </c>
      <c r="B89" s="135">
        <v>2210</v>
      </c>
      <c r="C89" s="82">
        <v>86.65</v>
      </c>
      <c r="D89" s="136"/>
      <c r="E89" s="135" t="s">
        <v>192</v>
      </c>
      <c r="F89" s="135" t="s">
        <v>401</v>
      </c>
    </row>
    <row r="90" spans="1:6" ht="38.25">
      <c r="A90" s="16" t="s">
        <v>550</v>
      </c>
      <c r="B90" s="135">
        <v>2210</v>
      </c>
      <c r="C90" s="82">
        <v>75</v>
      </c>
      <c r="D90" s="136"/>
      <c r="E90" s="135" t="s">
        <v>192</v>
      </c>
      <c r="F90" s="135" t="s">
        <v>401</v>
      </c>
    </row>
    <row r="91" spans="1:6" ht="38.25">
      <c r="A91" s="16" t="s">
        <v>98</v>
      </c>
      <c r="B91" s="135">
        <v>2210</v>
      </c>
      <c r="C91" s="82">
        <v>701.09</v>
      </c>
      <c r="D91" s="136"/>
      <c r="E91" s="135" t="s">
        <v>192</v>
      </c>
      <c r="F91" s="135" t="s">
        <v>401</v>
      </c>
    </row>
    <row r="92" spans="1:6" ht="38.25">
      <c r="A92" s="16" t="s">
        <v>551</v>
      </c>
      <c r="B92" s="135">
        <v>2210</v>
      </c>
      <c r="C92" s="82">
        <v>587.94</v>
      </c>
      <c r="D92" s="136"/>
      <c r="E92" s="135" t="s">
        <v>192</v>
      </c>
      <c r="F92" s="135" t="s">
        <v>401</v>
      </c>
    </row>
    <row r="93" spans="1:6" ht="15.75">
      <c r="A93" s="134" t="s">
        <v>177</v>
      </c>
      <c r="B93" s="98"/>
      <c r="C93" s="99">
        <f>SUM(C12:C92)</f>
        <v>1080927.9999999995</v>
      </c>
      <c r="D93" s="98"/>
      <c r="E93" s="98"/>
      <c r="F93" s="98"/>
    </row>
    <row r="94" spans="1:6" ht="25.5">
      <c r="A94" s="17" t="s">
        <v>87</v>
      </c>
      <c r="B94" s="133">
        <v>2210</v>
      </c>
      <c r="C94" s="27">
        <f>118902.17-19000</f>
        <v>99902.17</v>
      </c>
      <c r="D94" s="14"/>
      <c r="E94" s="133" t="s">
        <v>192</v>
      </c>
      <c r="F94" s="56" t="s">
        <v>274</v>
      </c>
    </row>
    <row r="95" spans="1:6" ht="25.5">
      <c r="A95" s="17" t="s">
        <v>88</v>
      </c>
      <c r="B95" s="15">
        <v>2210</v>
      </c>
      <c r="C95" s="27">
        <v>14138.22</v>
      </c>
      <c r="D95" s="14"/>
      <c r="E95" s="15" t="s">
        <v>192</v>
      </c>
      <c r="F95" s="56" t="s">
        <v>274</v>
      </c>
    </row>
    <row r="96" spans="1:6" ht="25.5">
      <c r="A96" s="17" t="s">
        <v>89</v>
      </c>
      <c r="B96" s="15">
        <v>2210</v>
      </c>
      <c r="C96" s="27">
        <v>3882</v>
      </c>
      <c r="D96" s="14"/>
      <c r="E96" s="15" t="s">
        <v>192</v>
      </c>
      <c r="F96" s="56" t="s">
        <v>274</v>
      </c>
    </row>
    <row r="97" spans="1:6" ht="25.5">
      <c r="A97" s="17" t="s">
        <v>55</v>
      </c>
      <c r="B97" s="15">
        <v>2210</v>
      </c>
      <c r="C97" s="27">
        <v>5500</v>
      </c>
      <c r="D97" s="14"/>
      <c r="E97" s="15" t="s">
        <v>192</v>
      </c>
      <c r="F97" s="56" t="s">
        <v>274</v>
      </c>
    </row>
    <row r="98" spans="1:6" ht="25.5">
      <c r="A98" s="17" t="s">
        <v>90</v>
      </c>
      <c r="B98" s="15">
        <v>2210</v>
      </c>
      <c r="C98" s="27">
        <v>1922</v>
      </c>
      <c r="D98" s="14"/>
      <c r="E98" s="15" t="s">
        <v>192</v>
      </c>
      <c r="F98" s="56" t="s">
        <v>274</v>
      </c>
    </row>
    <row r="99" spans="1:6" ht="38.25">
      <c r="A99" s="17" t="s">
        <v>91</v>
      </c>
      <c r="B99" s="15">
        <v>2210</v>
      </c>
      <c r="C99" s="27">
        <v>101400</v>
      </c>
      <c r="D99" s="14"/>
      <c r="E99" s="15" t="s">
        <v>192</v>
      </c>
      <c r="F99" s="56" t="s">
        <v>274</v>
      </c>
    </row>
    <row r="100" spans="1:6" ht="25.5">
      <c r="A100" s="17" t="s">
        <v>92</v>
      </c>
      <c r="B100" s="15">
        <v>2210</v>
      </c>
      <c r="C100" s="27">
        <v>20190</v>
      </c>
      <c r="D100" s="14"/>
      <c r="E100" s="15" t="s">
        <v>192</v>
      </c>
      <c r="F100" s="56" t="s">
        <v>274</v>
      </c>
    </row>
    <row r="101" spans="1:6" ht="25.5">
      <c r="A101" s="17" t="s">
        <v>93</v>
      </c>
      <c r="B101" s="15">
        <v>2210</v>
      </c>
      <c r="C101" s="27">
        <v>11724</v>
      </c>
      <c r="D101" s="14"/>
      <c r="E101" s="15" t="s">
        <v>192</v>
      </c>
      <c r="F101" s="56" t="s">
        <v>274</v>
      </c>
    </row>
    <row r="102" spans="1:6" ht="25.5">
      <c r="A102" s="17" t="s">
        <v>94</v>
      </c>
      <c r="B102" s="15">
        <v>2210</v>
      </c>
      <c r="C102" s="27">
        <f>16030+19201</f>
        <v>35231</v>
      </c>
      <c r="D102" s="14"/>
      <c r="E102" s="15" t="s">
        <v>192</v>
      </c>
      <c r="F102" s="56" t="s">
        <v>274</v>
      </c>
    </row>
    <row r="103" spans="1:6" ht="25.5">
      <c r="A103" s="17" t="s">
        <v>95</v>
      </c>
      <c r="B103" s="15">
        <v>2210</v>
      </c>
      <c r="C103" s="27">
        <v>10416</v>
      </c>
      <c r="D103" s="14"/>
      <c r="E103" s="15" t="s">
        <v>192</v>
      </c>
      <c r="F103" s="56" t="s">
        <v>274</v>
      </c>
    </row>
    <row r="104" spans="1:6" ht="25.5">
      <c r="A104" s="17" t="s">
        <v>96</v>
      </c>
      <c r="B104" s="15">
        <v>2210</v>
      </c>
      <c r="C104" s="27">
        <v>5000</v>
      </c>
      <c r="D104" s="14"/>
      <c r="E104" s="15" t="s">
        <v>192</v>
      </c>
      <c r="F104" s="56" t="s">
        <v>274</v>
      </c>
    </row>
    <row r="105" spans="1:6" ht="25.5">
      <c r="A105" s="17" t="s">
        <v>97</v>
      </c>
      <c r="B105" s="15">
        <v>2210</v>
      </c>
      <c r="C105" s="27">
        <v>20490</v>
      </c>
      <c r="D105" s="14"/>
      <c r="E105" s="15" t="s">
        <v>192</v>
      </c>
      <c r="F105" s="56" t="s">
        <v>274</v>
      </c>
    </row>
    <row r="106" spans="1:6" ht="25.5">
      <c r="A106" s="17" t="s">
        <v>98</v>
      </c>
      <c r="B106" s="15">
        <v>2210</v>
      </c>
      <c r="C106" s="27">
        <f>3060-3060</f>
        <v>0</v>
      </c>
      <c r="D106" s="14"/>
      <c r="E106" s="15" t="s">
        <v>192</v>
      </c>
      <c r="F106" s="56" t="s">
        <v>274</v>
      </c>
    </row>
    <row r="107" spans="1:6" ht="25.5">
      <c r="A107" s="17" t="s">
        <v>99</v>
      </c>
      <c r="B107" s="15">
        <v>2210</v>
      </c>
      <c r="C107" s="27">
        <v>3200</v>
      </c>
      <c r="D107" s="14"/>
      <c r="E107" s="15" t="s">
        <v>192</v>
      </c>
      <c r="F107" s="56" t="s">
        <v>274</v>
      </c>
    </row>
    <row r="108" spans="1:6" ht="25.5">
      <c r="A108" s="17" t="s">
        <v>272</v>
      </c>
      <c r="B108" s="15">
        <v>2210</v>
      </c>
      <c r="C108" s="27">
        <f>17986-1350</f>
        <v>16636</v>
      </c>
      <c r="D108" s="14"/>
      <c r="E108" s="15" t="s">
        <v>192</v>
      </c>
      <c r="F108" s="56" t="s">
        <v>274</v>
      </c>
    </row>
    <row r="109" spans="1:6" ht="25.5">
      <c r="A109" s="17" t="s">
        <v>100</v>
      </c>
      <c r="B109" s="15">
        <v>2210</v>
      </c>
      <c r="C109" s="27">
        <v>2220</v>
      </c>
      <c r="D109" s="14"/>
      <c r="E109" s="15" t="s">
        <v>192</v>
      </c>
      <c r="F109" s="56" t="s">
        <v>274</v>
      </c>
    </row>
    <row r="110" spans="1:6" ht="51">
      <c r="A110" s="17" t="s">
        <v>101</v>
      </c>
      <c r="B110" s="15">
        <v>2210</v>
      </c>
      <c r="C110" s="27">
        <v>7400</v>
      </c>
      <c r="D110" s="14"/>
      <c r="E110" s="15" t="s">
        <v>192</v>
      </c>
      <c r="F110" s="56" t="s">
        <v>274</v>
      </c>
    </row>
    <row r="111" spans="1:6" ht="25.5">
      <c r="A111" s="17" t="s">
        <v>102</v>
      </c>
      <c r="B111" s="15">
        <v>2210</v>
      </c>
      <c r="C111" s="27">
        <v>4200</v>
      </c>
      <c r="D111" s="14"/>
      <c r="E111" s="15" t="s">
        <v>192</v>
      </c>
      <c r="F111" s="56" t="s">
        <v>274</v>
      </c>
    </row>
    <row r="112" spans="1:6" ht="25.5">
      <c r="A112" s="17" t="s">
        <v>103</v>
      </c>
      <c r="B112" s="15">
        <v>2210</v>
      </c>
      <c r="C112" s="27">
        <v>11876</v>
      </c>
      <c r="D112" s="14"/>
      <c r="E112" s="15" t="s">
        <v>192</v>
      </c>
      <c r="F112" s="56" t="s">
        <v>274</v>
      </c>
    </row>
    <row r="113" spans="1:6" ht="25.5">
      <c r="A113" s="17" t="s">
        <v>104</v>
      </c>
      <c r="B113" s="15">
        <v>2210</v>
      </c>
      <c r="C113" s="27">
        <v>1700</v>
      </c>
      <c r="D113" s="14"/>
      <c r="E113" s="15" t="s">
        <v>192</v>
      </c>
      <c r="F113" s="56" t="s">
        <v>274</v>
      </c>
    </row>
    <row r="114" spans="1:6" ht="25.5">
      <c r="A114" s="17" t="s">
        <v>105</v>
      </c>
      <c r="B114" s="15">
        <v>2210</v>
      </c>
      <c r="C114" s="27">
        <v>8610</v>
      </c>
      <c r="D114" s="14"/>
      <c r="E114" s="15" t="s">
        <v>192</v>
      </c>
      <c r="F114" s="56" t="s">
        <v>274</v>
      </c>
    </row>
    <row r="115" spans="1:6" ht="25.5">
      <c r="A115" s="17" t="s">
        <v>106</v>
      </c>
      <c r="B115" s="15">
        <v>2210</v>
      </c>
      <c r="C115" s="27">
        <v>2100</v>
      </c>
      <c r="D115" s="14"/>
      <c r="E115" s="15" t="s">
        <v>192</v>
      </c>
      <c r="F115" s="56" t="s">
        <v>274</v>
      </c>
    </row>
    <row r="116" spans="1:6" ht="25.5">
      <c r="A116" s="17" t="s">
        <v>107</v>
      </c>
      <c r="B116" s="15">
        <v>2210</v>
      </c>
      <c r="C116" s="27">
        <v>5500</v>
      </c>
      <c r="D116" s="14"/>
      <c r="E116" s="15" t="s">
        <v>192</v>
      </c>
      <c r="F116" s="56" t="s">
        <v>274</v>
      </c>
    </row>
    <row r="117" spans="1:6" ht="38.25">
      <c r="A117" s="17" t="s">
        <v>108</v>
      </c>
      <c r="B117" s="15">
        <v>2210</v>
      </c>
      <c r="C117" s="27">
        <v>2335</v>
      </c>
      <c r="D117" s="14"/>
      <c r="E117" s="15" t="s">
        <v>192</v>
      </c>
      <c r="F117" s="56" t="s">
        <v>274</v>
      </c>
    </row>
    <row r="118" spans="1:6" ht="25.5">
      <c r="A118" s="17" t="s">
        <v>109</v>
      </c>
      <c r="B118" s="15">
        <v>2210</v>
      </c>
      <c r="C118" s="27">
        <v>1630</v>
      </c>
      <c r="D118" s="14"/>
      <c r="E118" s="15" t="s">
        <v>192</v>
      </c>
      <c r="F118" s="56" t="s">
        <v>274</v>
      </c>
    </row>
    <row r="119" spans="1:6" ht="25.5">
      <c r="A119" s="17" t="s">
        <v>110</v>
      </c>
      <c r="B119" s="15">
        <v>2210</v>
      </c>
      <c r="C119" s="27">
        <v>10946</v>
      </c>
      <c r="D119" s="14"/>
      <c r="E119" s="15" t="s">
        <v>192</v>
      </c>
      <c r="F119" s="56" t="s">
        <v>274</v>
      </c>
    </row>
    <row r="120" spans="1:6" ht="25.5">
      <c r="A120" s="17" t="s">
        <v>111</v>
      </c>
      <c r="B120" s="15">
        <v>2210</v>
      </c>
      <c r="C120" s="27">
        <f>25756-25756</f>
        <v>0</v>
      </c>
      <c r="D120" s="14"/>
      <c r="E120" s="15" t="s">
        <v>192</v>
      </c>
      <c r="F120" s="56" t="s">
        <v>274</v>
      </c>
    </row>
    <row r="121" spans="1:6" ht="25.5">
      <c r="A121" s="17" t="s">
        <v>112</v>
      </c>
      <c r="B121" s="15">
        <v>2210</v>
      </c>
      <c r="C121" s="27">
        <f>445-445</f>
        <v>0</v>
      </c>
      <c r="D121" s="14"/>
      <c r="E121" s="15" t="s">
        <v>192</v>
      </c>
      <c r="F121" s="56" t="s">
        <v>274</v>
      </c>
    </row>
    <row r="122" spans="1:6" ht="25.5">
      <c r="A122" s="17" t="s">
        <v>113</v>
      </c>
      <c r="B122" s="15">
        <v>2210</v>
      </c>
      <c r="C122" s="27">
        <v>4670</v>
      </c>
      <c r="D122" s="14"/>
      <c r="E122" s="15" t="s">
        <v>192</v>
      </c>
      <c r="F122" s="56" t="s">
        <v>274</v>
      </c>
    </row>
    <row r="123" spans="1:6" ht="25.5">
      <c r="A123" s="17" t="s">
        <v>114</v>
      </c>
      <c r="B123" s="15">
        <v>2210</v>
      </c>
      <c r="C123" s="27">
        <v>5820</v>
      </c>
      <c r="D123" s="14"/>
      <c r="E123" s="15" t="s">
        <v>192</v>
      </c>
      <c r="F123" s="56" t="s">
        <v>274</v>
      </c>
    </row>
    <row r="124" spans="1:6" ht="25.5">
      <c r="A124" s="17" t="s">
        <v>115</v>
      </c>
      <c r="B124" s="15">
        <v>2210</v>
      </c>
      <c r="C124" s="27">
        <v>4400</v>
      </c>
      <c r="D124" s="14"/>
      <c r="E124" s="15" t="s">
        <v>192</v>
      </c>
      <c r="F124" s="56" t="s">
        <v>274</v>
      </c>
    </row>
    <row r="125" spans="1:6" ht="25.5">
      <c r="A125" s="17" t="s">
        <v>116</v>
      </c>
      <c r="B125" s="15">
        <v>2210</v>
      </c>
      <c r="C125" s="27">
        <v>5000</v>
      </c>
      <c r="D125" s="14"/>
      <c r="E125" s="15" t="s">
        <v>192</v>
      </c>
      <c r="F125" s="56" t="s">
        <v>274</v>
      </c>
    </row>
    <row r="126" spans="1:6" ht="25.5">
      <c r="A126" s="17" t="s">
        <v>117</v>
      </c>
      <c r="B126" s="15">
        <v>2210</v>
      </c>
      <c r="C126" s="27">
        <v>5192</v>
      </c>
      <c r="D126" s="14"/>
      <c r="E126" s="15" t="s">
        <v>192</v>
      </c>
      <c r="F126" s="56" t="s">
        <v>274</v>
      </c>
    </row>
    <row r="127" spans="1:6" ht="38.25">
      <c r="A127" s="17" t="s">
        <v>118</v>
      </c>
      <c r="B127" s="15">
        <v>2210</v>
      </c>
      <c r="C127" s="27">
        <v>1750</v>
      </c>
      <c r="D127" s="14"/>
      <c r="E127" s="15" t="s">
        <v>192</v>
      </c>
      <c r="F127" s="56" t="s">
        <v>274</v>
      </c>
    </row>
    <row r="128" spans="1:6" ht="25.5">
      <c r="A128" s="17" t="s">
        <v>57</v>
      </c>
      <c r="B128" s="15">
        <v>2210</v>
      </c>
      <c r="C128" s="27">
        <v>17000</v>
      </c>
      <c r="D128" s="14"/>
      <c r="E128" s="15" t="s">
        <v>192</v>
      </c>
      <c r="F128" s="56" t="s">
        <v>274</v>
      </c>
    </row>
    <row r="129" spans="1:6" ht="25.5">
      <c r="A129" s="17" t="s">
        <v>119</v>
      </c>
      <c r="B129" s="15">
        <v>2210</v>
      </c>
      <c r="C129" s="27">
        <v>2940</v>
      </c>
      <c r="D129" s="14"/>
      <c r="E129" s="15" t="s">
        <v>192</v>
      </c>
      <c r="F129" s="56" t="s">
        <v>274</v>
      </c>
    </row>
    <row r="130" spans="1:6" ht="25.5">
      <c r="A130" s="17" t="s">
        <v>120</v>
      </c>
      <c r="B130" s="15">
        <v>2210</v>
      </c>
      <c r="C130" s="27">
        <v>168</v>
      </c>
      <c r="D130" s="14"/>
      <c r="E130" s="15" t="s">
        <v>192</v>
      </c>
      <c r="F130" s="56" t="s">
        <v>274</v>
      </c>
    </row>
    <row r="131" spans="1:6" ht="25.5">
      <c r="A131" s="17" t="s">
        <v>121</v>
      </c>
      <c r="B131" s="15">
        <v>2210</v>
      </c>
      <c r="C131" s="27">
        <v>514</v>
      </c>
      <c r="D131" s="14"/>
      <c r="E131" s="15" t="s">
        <v>192</v>
      </c>
      <c r="F131" s="56" t="s">
        <v>274</v>
      </c>
    </row>
    <row r="132" spans="1:6" ht="25.5">
      <c r="A132" s="17" t="s">
        <v>122</v>
      </c>
      <c r="B132" s="15">
        <v>2210</v>
      </c>
      <c r="C132" s="27">
        <v>500</v>
      </c>
      <c r="D132" s="14"/>
      <c r="E132" s="15" t="s">
        <v>192</v>
      </c>
      <c r="F132" s="56" t="s">
        <v>274</v>
      </c>
    </row>
    <row r="133" spans="1:6" ht="25.5">
      <c r="A133" s="17" t="s">
        <v>123</v>
      </c>
      <c r="B133" s="15">
        <v>2210</v>
      </c>
      <c r="C133" s="27">
        <v>3950</v>
      </c>
      <c r="D133" s="14"/>
      <c r="E133" s="15" t="s">
        <v>192</v>
      </c>
      <c r="F133" s="56" t="s">
        <v>274</v>
      </c>
    </row>
    <row r="134" spans="1:6" ht="25.5">
      <c r="A134" s="17" t="s">
        <v>124</v>
      </c>
      <c r="B134" s="15">
        <v>2210</v>
      </c>
      <c r="C134" s="27">
        <v>550</v>
      </c>
      <c r="D134" s="14"/>
      <c r="E134" s="15" t="s">
        <v>192</v>
      </c>
      <c r="F134" s="56" t="s">
        <v>274</v>
      </c>
    </row>
    <row r="135" spans="1:6" ht="25.5">
      <c r="A135" s="17" t="s">
        <v>125</v>
      </c>
      <c r="B135" s="15">
        <v>2210</v>
      </c>
      <c r="C135" s="27">
        <v>2200</v>
      </c>
      <c r="D135" s="14"/>
      <c r="E135" s="15" t="s">
        <v>192</v>
      </c>
      <c r="F135" s="56" t="s">
        <v>274</v>
      </c>
    </row>
    <row r="136" spans="1:6" ht="25.5">
      <c r="A136" s="17" t="s">
        <v>126</v>
      </c>
      <c r="B136" s="15">
        <v>2210</v>
      </c>
      <c r="C136" s="27">
        <v>7400</v>
      </c>
      <c r="D136" s="14"/>
      <c r="E136" s="15" t="s">
        <v>192</v>
      </c>
      <c r="F136" s="56" t="s">
        <v>274</v>
      </c>
    </row>
    <row r="137" spans="1:6" ht="25.5">
      <c r="A137" s="17" t="s">
        <v>127</v>
      </c>
      <c r="B137" s="15">
        <v>2210</v>
      </c>
      <c r="C137" s="27">
        <v>64</v>
      </c>
      <c r="D137" s="14"/>
      <c r="E137" s="15" t="s">
        <v>192</v>
      </c>
      <c r="F137" s="56" t="s">
        <v>274</v>
      </c>
    </row>
    <row r="138" spans="1:6" ht="38.25">
      <c r="A138" s="17" t="s">
        <v>128</v>
      </c>
      <c r="B138" s="15">
        <v>2210</v>
      </c>
      <c r="C138" s="27">
        <v>400</v>
      </c>
      <c r="D138" s="14"/>
      <c r="E138" s="15" t="s">
        <v>192</v>
      </c>
      <c r="F138" s="56" t="s">
        <v>274</v>
      </c>
    </row>
    <row r="139" spans="1:6" ht="25.5">
      <c r="A139" s="17" t="s">
        <v>129</v>
      </c>
      <c r="B139" s="15">
        <v>2210</v>
      </c>
      <c r="C139" s="27">
        <f>6511</f>
        <v>6511</v>
      </c>
      <c r="D139" s="14"/>
      <c r="E139" s="15" t="s">
        <v>192</v>
      </c>
      <c r="F139" s="56" t="s">
        <v>274</v>
      </c>
    </row>
    <row r="140" spans="1:6" ht="25.5">
      <c r="A140" s="17" t="s">
        <v>130</v>
      </c>
      <c r="B140" s="15">
        <v>2210</v>
      </c>
      <c r="C140" s="27">
        <v>526</v>
      </c>
      <c r="D140" s="14"/>
      <c r="E140" s="15" t="s">
        <v>192</v>
      </c>
      <c r="F140" s="56" t="s">
        <v>274</v>
      </c>
    </row>
    <row r="141" spans="1:6" ht="25.5">
      <c r="A141" s="17" t="s">
        <v>131</v>
      </c>
      <c r="B141" s="15">
        <v>2210</v>
      </c>
      <c r="C141" s="27">
        <v>460</v>
      </c>
      <c r="D141" s="14"/>
      <c r="E141" s="15" t="s">
        <v>192</v>
      </c>
      <c r="F141" s="56" t="s">
        <v>274</v>
      </c>
    </row>
    <row r="142" spans="1:6" ht="25.5">
      <c r="A142" s="17" t="s">
        <v>132</v>
      </c>
      <c r="B142" s="15">
        <v>2210</v>
      </c>
      <c r="C142" s="27">
        <v>1620</v>
      </c>
      <c r="D142" s="14"/>
      <c r="E142" s="15" t="s">
        <v>192</v>
      </c>
      <c r="F142" s="56" t="s">
        <v>274</v>
      </c>
    </row>
    <row r="143" spans="1:6" ht="25.5">
      <c r="A143" s="16" t="s">
        <v>133</v>
      </c>
      <c r="B143" s="15">
        <v>2210</v>
      </c>
      <c r="C143" s="26">
        <v>1700</v>
      </c>
      <c r="D143" s="15"/>
      <c r="E143" s="15" t="s">
        <v>192</v>
      </c>
      <c r="F143" s="56" t="s">
        <v>274</v>
      </c>
    </row>
    <row r="144" spans="1:6" ht="38.25">
      <c r="A144" s="16" t="s">
        <v>134</v>
      </c>
      <c r="B144" s="15">
        <v>2210</v>
      </c>
      <c r="C144" s="26">
        <v>500</v>
      </c>
      <c r="D144" s="15"/>
      <c r="E144" s="15" t="s">
        <v>192</v>
      </c>
      <c r="F144" s="56" t="s">
        <v>274</v>
      </c>
    </row>
    <row r="145" spans="1:6" ht="25.5">
      <c r="A145" s="16" t="s">
        <v>135</v>
      </c>
      <c r="B145" s="15">
        <v>2210</v>
      </c>
      <c r="C145" s="26">
        <v>2000</v>
      </c>
      <c r="D145" s="15"/>
      <c r="E145" s="15" t="s">
        <v>192</v>
      </c>
      <c r="F145" s="56" t="s">
        <v>274</v>
      </c>
    </row>
    <row r="146" spans="1:6" ht="25.5">
      <c r="A146" s="16" t="s">
        <v>195</v>
      </c>
      <c r="B146" s="15">
        <v>2210</v>
      </c>
      <c r="C146" s="26">
        <v>20069.37</v>
      </c>
      <c r="D146" s="15"/>
      <c r="E146" s="15" t="s">
        <v>192</v>
      </c>
      <c r="F146" s="56" t="s">
        <v>274</v>
      </c>
    </row>
    <row r="147" spans="1:6" ht="25.5">
      <c r="A147" s="111" t="s">
        <v>429</v>
      </c>
      <c r="B147" s="106">
        <v>2210</v>
      </c>
      <c r="C147" s="46">
        <v>400</v>
      </c>
      <c r="D147" s="108"/>
      <c r="E147" s="106" t="s">
        <v>192</v>
      </c>
      <c r="F147" s="109" t="s">
        <v>274</v>
      </c>
    </row>
    <row r="148" spans="1:6" ht="25.5">
      <c r="A148" s="111" t="s">
        <v>430</v>
      </c>
      <c r="B148" s="106">
        <v>2210</v>
      </c>
      <c r="C148" s="46">
        <v>2660</v>
      </c>
      <c r="D148" s="108"/>
      <c r="E148" s="106" t="s">
        <v>192</v>
      </c>
      <c r="F148" s="109" t="s">
        <v>274</v>
      </c>
    </row>
    <row r="149" spans="1:6" ht="13.5" thickBot="1">
      <c r="A149" s="19" t="s">
        <v>174</v>
      </c>
      <c r="B149" s="29">
        <v>2210</v>
      </c>
      <c r="C149" s="21">
        <v>11536.56</v>
      </c>
      <c r="D149" s="20"/>
      <c r="E149" s="20"/>
      <c r="F149" s="66" t="s">
        <v>274</v>
      </c>
    </row>
    <row r="150" spans="1:6" ht="16.5" thickBot="1">
      <c r="A150" s="18" t="s">
        <v>176</v>
      </c>
      <c r="B150" s="23"/>
      <c r="C150" s="24">
        <f>SUM(C94:C149)</f>
        <v>518649.32</v>
      </c>
      <c r="D150" s="23"/>
      <c r="E150" s="23"/>
      <c r="F150" s="25"/>
    </row>
    <row r="151" spans="1:6" ht="16.5" thickBot="1">
      <c r="A151" s="193" t="s">
        <v>136</v>
      </c>
      <c r="B151" s="194"/>
      <c r="C151" s="37">
        <f>C93+C150</f>
        <v>1599577.3199999996</v>
      </c>
      <c r="D151" s="36"/>
      <c r="E151" s="36"/>
      <c r="F151" s="38"/>
    </row>
    <row r="152" spans="1:6" ht="25.5">
      <c r="A152" s="17" t="s">
        <v>137</v>
      </c>
      <c r="B152" s="14">
        <v>3110</v>
      </c>
      <c r="C152" s="27">
        <f>7000-7000</f>
        <v>0</v>
      </c>
      <c r="D152" s="14"/>
      <c r="E152" s="15" t="s">
        <v>192</v>
      </c>
      <c r="F152" s="56" t="s">
        <v>274</v>
      </c>
    </row>
    <row r="153" spans="1:6" ht="25.5">
      <c r="A153" s="16" t="s">
        <v>138</v>
      </c>
      <c r="B153" s="15">
        <v>3110</v>
      </c>
      <c r="C153" s="26">
        <f>13828-13828</f>
        <v>0</v>
      </c>
      <c r="D153" s="15"/>
      <c r="E153" s="15" t="s">
        <v>192</v>
      </c>
      <c r="F153" s="56" t="s">
        <v>274</v>
      </c>
    </row>
    <row r="154" spans="1:6" ht="25.5">
      <c r="A154" s="16" t="s">
        <v>139</v>
      </c>
      <c r="B154" s="15">
        <v>3110</v>
      </c>
      <c r="C154" s="26">
        <f>36000+7674-5000</f>
        <v>38674</v>
      </c>
      <c r="D154" s="15"/>
      <c r="E154" s="15" t="s">
        <v>192</v>
      </c>
      <c r="F154" s="56" t="s">
        <v>274</v>
      </c>
    </row>
    <row r="155" spans="1:6" ht="12.75">
      <c r="A155" s="28" t="s">
        <v>174</v>
      </c>
      <c r="B155" s="22">
        <v>3110</v>
      </c>
      <c r="C155" s="31">
        <f>14848+45225+66110+155850+23386+3002</f>
        <v>308421</v>
      </c>
      <c r="D155" s="22"/>
      <c r="E155" s="22"/>
      <c r="F155" s="66" t="s">
        <v>274</v>
      </c>
    </row>
    <row r="156" spans="1:6" ht="38.25">
      <c r="A156" s="16" t="s">
        <v>381</v>
      </c>
      <c r="B156" s="89">
        <v>3110</v>
      </c>
      <c r="C156" s="82">
        <v>119700</v>
      </c>
      <c r="D156" s="88"/>
      <c r="E156" s="89" t="s">
        <v>380</v>
      </c>
      <c r="F156" s="89" t="s">
        <v>382</v>
      </c>
    </row>
    <row r="157" spans="1:6" ht="25.5">
      <c r="A157" s="16" t="s">
        <v>389</v>
      </c>
      <c r="B157" s="100">
        <v>3110</v>
      </c>
      <c r="C157" s="82">
        <f>4600+4140</f>
        <v>8740</v>
      </c>
      <c r="D157" s="101"/>
      <c r="E157" s="100" t="s">
        <v>192</v>
      </c>
      <c r="F157" s="100" t="s">
        <v>274</v>
      </c>
    </row>
    <row r="158" spans="1:6" ht="25.5">
      <c r="A158" s="16" t="s">
        <v>390</v>
      </c>
      <c r="B158" s="100">
        <v>3110</v>
      </c>
      <c r="C158" s="82">
        <v>7000</v>
      </c>
      <c r="D158" s="101"/>
      <c r="E158" s="100" t="s">
        <v>192</v>
      </c>
      <c r="F158" s="100" t="s">
        <v>274</v>
      </c>
    </row>
    <row r="159" spans="1:6" ht="25.5">
      <c r="A159" s="16" t="s">
        <v>391</v>
      </c>
      <c r="B159" s="100">
        <v>3110</v>
      </c>
      <c r="C159" s="82">
        <v>5000</v>
      </c>
      <c r="D159" s="101"/>
      <c r="E159" s="100" t="s">
        <v>192</v>
      </c>
      <c r="F159" s="100" t="s">
        <v>392</v>
      </c>
    </row>
    <row r="160" spans="1:6" ht="25.5">
      <c r="A160" s="17" t="s">
        <v>426</v>
      </c>
      <c r="B160" s="106">
        <v>3110</v>
      </c>
      <c r="C160" s="82">
        <v>101150</v>
      </c>
      <c r="D160" s="107"/>
      <c r="E160" s="106" t="s">
        <v>192</v>
      </c>
      <c r="F160" s="106" t="s">
        <v>428</v>
      </c>
    </row>
    <row r="161" spans="1:6" ht="25.5">
      <c r="A161" s="17" t="s">
        <v>427</v>
      </c>
      <c r="B161" s="106">
        <v>3110</v>
      </c>
      <c r="C161" s="82">
        <v>17400</v>
      </c>
      <c r="D161" s="107"/>
      <c r="E161" s="106" t="s">
        <v>192</v>
      </c>
      <c r="F161" s="106" t="s">
        <v>428</v>
      </c>
    </row>
    <row r="162" spans="1:6" ht="29.25" customHeight="1">
      <c r="A162" s="45" t="s">
        <v>111</v>
      </c>
      <c r="B162" s="125">
        <v>3110</v>
      </c>
      <c r="C162" s="46">
        <f>119675-10500</f>
        <v>109175</v>
      </c>
      <c r="D162" s="124"/>
      <c r="E162" s="123" t="s">
        <v>192</v>
      </c>
      <c r="F162" s="123" t="s">
        <v>274</v>
      </c>
    </row>
    <row r="163" spans="1:6" ht="29.25" customHeight="1">
      <c r="A163" s="45" t="s">
        <v>514</v>
      </c>
      <c r="B163" s="125">
        <v>3110</v>
      </c>
      <c r="C163" s="46">
        <v>30000</v>
      </c>
      <c r="D163" s="124"/>
      <c r="E163" s="123" t="s">
        <v>192</v>
      </c>
      <c r="F163" s="123" t="s">
        <v>274</v>
      </c>
    </row>
    <row r="164" spans="1:6" ht="28.5" customHeight="1">
      <c r="A164" s="45" t="s">
        <v>139</v>
      </c>
      <c r="B164" s="125">
        <v>3110</v>
      </c>
      <c r="C164" s="46">
        <v>73000</v>
      </c>
      <c r="D164" s="124"/>
      <c r="E164" s="123" t="s">
        <v>192</v>
      </c>
      <c r="F164" s="123" t="s">
        <v>274</v>
      </c>
    </row>
    <row r="165" spans="1:6" ht="31.5" customHeight="1">
      <c r="A165" s="45" t="s">
        <v>515</v>
      </c>
      <c r="B165" s="125">
        <v>3110</v>
      </c>
      <c r="C165" s="46">
        <v>48500</v>
      </c>
      <c r="D165" s="124"/>
      <c r="E165" s="123" t="s">
        <v>192</v>
      </c>
      <c r="F165" s="123" t="s">
        <v>274</v>
      </c>
    </row>
    <row r="166" spans="1:6" ht="15.75">
      <c r="A166" s="127"/>
      <c r="B166" s="98"/>
      <c r="C166" s="99">
        <f>SUM(C152:C165)</f>
        <v>866760</v>
      </c>
      <c r="D166" s="98"/>
      <c r="E166" s="98"/>
      <c r="F166" s="98"/>
    </row>
    <row r="167" spans="1:6" ht="16.5" thickBot="1">
      <c r="A167" s="195" t="s">
        <v>140</v>
      </c>
      <c r="B167" s="196"/>
      <c r="C167" s="95">
        <f>C166</f>
        <v>866760</v>
      </c>
      <c r="D167" s="96"/>
      <c r="E167" s="96"/>
      <c r="F167" s="97"/>
    </row>
    <row r="168" spans="1:6" ht="38.25">
      <c r="A168" s="16" t="s">
        <v>285</v>
      </c>
      <c r="B168" s="57">
        <v>2240</v>
      </c>
      <c r="C168" s="26">
        <v>37872</v>
      </c>
      <c r="D168" s="57"/>
      <c r="E168" s="57" t="s">
        <v>192</v>
      </c>
      <c r="F168" s="57" t="s">
        <v>287</v>
      </c>
    </row>
    <row r="169" spans="1:6" ht="38.25">
      <c r="A169" s="16" t="s">
        <v>284</v>
      </c>
      <c r="B169" s="57">
        <v>2240</v>
      </c>
      <c r="C169" s="26">
        <f>103810</f>
        <v>103810</v>
      </c>
      <c r="D169" s="57"/>
      <c r="E169" s="57" t="s">
        <v>192</v>
      </c>
      <c r="F169" s="57" t="s">
        <v>287</v>
      </c>
    </row>
    <row r="170" spans="1:6" ht="38.25">
      <c r="A170" s="68" t="s">
        <v>283</v>
      </c>
      <c r="B170" s="57">
        <v>2240</v>
      </c>
      <c r="C170" s="26">
        <f>1200-100</f>
        <v>1100</v>
      </c>
      <c r="D170" s="57"/>
      <c r="E170" s="57" t="s">
        <v>192</v>
      </c>
      <c r="F170" s="57" t="s">
        <v>275</v>
      </c>
    </row>
    <row r="171" spans="1:6" ht="38.25">
      <c r="A171" s="69" t="s">
        <v>286</v>
      </c>
      <c r="B171" s="57">
        <v>2240</v>
      </c>
      <c r="C171" s="26">
        <v>958</v>
      </c>
      <c r="D171" s="57"/>
      <c r="E171" s="57" t="s">
        <v>192</v>
      </c>
      <c r="F171" s="57" t="s">
        <v>275</v>
      </c>
    </row>
    <row r="172" spans="1:6" ht="25.5">
      <c r="A172" s="48" t="s">
        <v>298</v>
      </c>
      <c r="B172" s="15">
        <v>2240</v>
      </c>
      <c r="C172" s="26">
        <f>3465-22.95+85.11</f>
        <v>3527.1600000000003</v>
      </c>
      <c r="D172" s="15"/>
      <c r="E172" s="15" t="s">
        <v>192</v>
      </c>
      <c r="F172" s="57" t="s">
        <v>275</v>
      </c>
    </row>
    <row r="173" spans="1:6" ht="25.5">
      <c r="A173" s="16" t="s">
        <v>141</v>
      </c>
      <c r="B173" s="15">
        <v>2240</v>
      </c>
      <c r="C173" s="26">
        <f>400+2250+400</f>
        <v>3050</v>
      </c>
      <c r="D173" s="15"/>
      <c r="E173" s="15" t="s">
        <v>192</v>
      </c>
      <c r="F173" s="57" t="s">
        <v>275</v>
      </c>
    </row>
    <row r="174" spans="1:6" ht="51">
      <c r="A174" s="16" t="s">
        <v>155</v>
      </c>
      <c r="B174" s="15">
        <v>2240</v>
      </c>
      <c r="C174" s="26">
        <f>2000+2500</f>
        <v>4500</v>
      </c>
      <c r="D174" s="15"/>
      <c r="E174" s="15" t="s">
        <v>192</v>
      </c>
      <c r="F174" s="57" t="s">
        <v>275</v>
      </c>
    </row>
    <row r="175" spans="1:6" ht="51">
      <c r="A175" s="16" t="s">
        <v>142</v>
      </c>
      <c r="B175" s="15">
        <v>2240</v>
      </c>
      <c r="C175" s="26">
        <f>2600-200-154.01</f>
        <v>2245.99</v>
      </c>
      <c r="D175" s="15"/>
      <c r="E175" s="15" t="s">
        <v>192</v>
      </c>
      <c r="F175" s="57" t="s">
        <v>275</v>
      </c>
    </row>
    <row r="176" spans="1:6" ht="51">
      <c r="A176" s="16" t="s">
        <v>143</v>
      </c>
      <c r="B176" s="15">
        <v>2240</v>
      </c>
      <c r="C176" s="26">
        <v>500</v>
      </c>
      <c r="D176" s="15"/>
      <c r="E176" s="15" t="s">
        <v>192</v>
      </c>
      <c r="F176" s="57" t="s">
        <v>275</v>
      </c>
    </row>
    <row r="177" spans="1:6" ht="51">
      <c r="A177" s="16" t="s">
        <v>228</v>
      </c>
      <c r="B177" s="15">
        <v>2240</v>
      </c>
      <c r="C177" s="26">
        <v>72000</v>
      </c>
      <c r="D177" s="15"/>
      <c r="E177" s="15" t="s">
        <v>192</v>
      </c>
      <c r="F177" s="57" t="s">
        <v>275</v>
      </c>
    </row>
    <row r="178" spans="1:6" ht="38.25">
      <c r="A178" s="16" t="s">
        <v>144</v>
      </c>
      <c r="B178" s="15">
        <v>2240</v>
      </c>
      <c r="C178" s="26">
        <v>360</v>
      </c>
      <c r="D178" s="15"/>
      <c r="E178" s="15" t="s">
        <v>192</v>
      </c>
      <c r="F178" s="57" t="s">
        <v>275</v>
      </c>
    </row>
    <row r="179" spans="1:6" ht="38.25">
      <c r="A179" s="16" t="s">
        <v>166</v>
      </c>
      <c r="B179" s="15">
        <v>2240</v>
      </c>
      <c r="C179" s="26">
        <f>18900+8400+156+100+953+1040.4-212</f>
        <v>29337.4</v>
      </c>
      <c r="D179" s="15"/>
      <c r="E179" s="15" t="s">
        <v>192</v>
      </c>
      <c r="F179" s="57" t="s">
        <v>275</v>
      </c>
    </row>
    <row r="180" spans="1:6" ht="38.25">
      <c r="A180" s="16" t="s">
        <v>145</v>
      </c>
      <c r="B180" s="15">
        <v>2240</v>
      </c>
      <c r="C180" s="26">
        <f>5320-85.11+375.59</f>
        <v>5610.4800000000005</v>
      </c>
      <c r="D180" s="15"/>
      <c r="E180" s="15" t="s">
        <v>192</v>
      </c>
      <c r="F180" s="57" t="s">
        <v>275</v>
      </c>
    </row>
    <row r="181" spans="1:6" ht="25.5">
      <c r="A181" s="16" t="s">
        <v>146</v>
      </c>
      <c r="B181" s="15">
        <v>2240</v>
      </c>
      <c r="C181" s="26">
        <v>35716</v>
      </c>
      <c r="D181" s="15"/>
      <c r="E181" s="15" t="s">
        <v>192</v>
      </c>
      <c r="F181" s="57" t="s">
        <v>275</v>
      </c>
    </row>
    <row r="182" spans="1:6" ht="25.5">
      <c r="A182" s="16" t="s">
        <v>188</v>
      </c>
      <c r="B182" s="15">
        <v>2240</v>
      </c>
      <c r="C182" s="26">
        <v>3000</v>
      </c>
      <c r="D182" s="15"/>
      <c r="E182" s="15" t="s">
        <v>192</v>
      </c>
      <c r="F182" s="57" t="s">
        <v>275</v>
      </c>
    </row>
    <row r="183" spans="1:6" ht="38.25">
      <c r="A183" s="16" t="s">
        <v>147</v>
      </c>
      <c r="B183" s="15">
        <v>2240</v>
      </c>
      <c r="C183" s="26">
        <f>30000+3670</f>
        <v>33670</v>
      </c>
      <c r="D183" s="15"/>
      <c r="E183" s="15" t="s">
        <v>192</v>
      </c>
      <c r="F183" s="57" t="s">
        <v>275</v>
      </c>
    </row>
    <row r="184" spans="1:6" ht="51">
      <c r="A184" s="16" t="s">
        <v>148</v>
      </c>
      <c r="B184" s="15">
        <v>2240</v>
      </c>
      <c r="C184" s="26">
        <f>4208+27500+1000+54500-1300</f>
        <v>85908</v>
      </c>
      <c r="D184" s="15"/>
      <c r="E184" s="15" t="s">
        <v>192</v>
      </c>
      <c r="F184" s="57" t="s">
        <v>275</v>
      </c>
    </row>
    <row r="185" spans="1:6" ht="38.25">
      <c r="A185" s="16" t="s">
        <v>149</v>
      </c>
      <c r="B185" s="15">
        <v>2240</v>
      </c>
      <c r="C185" s="26">
        <f>225+22.95</f>
        <v>247.95</v>
      </c>
      <c r="D185" s="15"/>
      <c r="E185" s="15" t="s">
        <v>192</v>
      </c>
      <c r="F185" s="57" t="s">
        <v>275</v>
      </c>
    </row>
    <row r="186" spans="1:6" ht="38.25">
      <c r="A186" s="16" t="s">
        <v>150</v>
      </c>
      <c r="B186" s="15">
        <v>2240</v>
      </c>
      <c r="C186" s="26">
        <f>109792-11772+9100-176.69-953-20-375.53+1300</f>
        <v>106894.78</v>
      </c>
      <c r="D186" s="15"/>
      <c r="E186" s="15" t="s">
        <v>192</v>
      </c>
      <c r="F186" s="57" t="s">
        <v>275</v>
      </c>
    </row>
    <row r="187" spans="1:6" ht="51">
      <c r="A187" s="16" t="s">
        <v>151</v>
      </c>
      <c r="B187" s="15">
        <v>2240</v>
      </c>
      <c r="C187" s="26">
        <f>94264-25000</f>
        <v>69264</v>
      </c>
      <c r="D187" s="15"/>
      <c r="E187" s="15" t="s">
        <v>192</v>
      </c>
      <c r="F187" s="57" t="s">
        <v>275</v>
      </c>
    </row>
    <row r="188" spans="1:6" ht="38.25">
      <c r="A188" s="16" t="s">
        <v>152</v>
      </c>
      <c r="B188" s="15">
        <v>2240</v>
      </c>
      <c r="C188" s="26">
        <v>20700</v>
      </c>
      <c r="D188" s="15"/>
      <c r="E188" s="15" t="s">
        <v>192</v>
      </c>
      <c r="F188" s="57" t="s">
        <v>275</v>
      </c>
    </row>
    <row r="189" spans="1:6" ht="105" customHeight="1">
      <c r="A189" s="48" t="s">
        <v>296</v>
      </c>
      <c r="B189" s="15">
        <v>2240</v>
      </c>
      <c r="C189" s="26">
        <f>2760+2460+4800+8784+9000-1040.4+212.1</f>
        <v>26975.699999999997</v>
      </c>
      <c r="D189" s="15"/>
      <c r="E189" s="15" t="s">
        <v>192</v>
      </c>
      <c r="F189" s="57" t="s">
        <v>275</v>
      </c>
    </row>
    <row r="190" spans="1:6" ht="76.5">
      <c r="A190" s="16" t="s">
        <v>153</v>
      </c>
      <c r="B190" s="15">
        <v>2240</v>
      </c>
      <c r="C190" s="26">
        <v>1000</v>
      </c>
      <c r="D190" s="15"/>
      <c r="E190" s="15" t="s">
        <v>192</v>
      </c>
      <c r="F190" s="57" t="s">
        <v>275</v>
      </c>
    </row>
    <row r="191" spans="1:6" ht="51">
      <c r="A191" s="16" t="s">
        <v>154</v>
      </c>
      <c r="B191" s="15">
        <v>2240</v>
      </c>
      <c r="C191" s="26">
        <v>45401</v>
      </c>
      <c r="D191" s="15"/>
      <c r="E191" s="15" t="s">
        <v>192</v>
      </c>
      <c r="F191" s="57" t="s">
        <v>275</v>
      </c>
    </row>
    <row r="192" spans="1:6" ht="51">
      <c r="A192" s="16" t="s">
        <v>164</v>
      </c>
      <c r="B192" s="15">
        <v>2240</v>
      </c>
      <c r="C192" s="26">
        <f>5390+15516</f>
        <v>20906</v>
      </c>
      <c r="D192" s="15"/>
      <c r="E192" s="15" t="s">
        <v>192</v>
      </c>
      <c r="F192" s="57" t="s">
        <v>275</v>
      </c>
    </row>
    <row r="193" spans="1:6" ht="25.5">
      <c r="A193" s="16" t="s">
        <v>156</v>
      </c>
      <c r="B193" s="15">
        <v>2240</v>
      </c>
      <c r="C193" s="26">
        <f>11615+154.01-1260.3</f>
        <v>10508.710000000001</v>
      </c>
      <c r="D193" s="15"/>
      <c r="E193" s="15" t="s">
        <v>192</v>
      </c>
      <c r="F193" s="57" t="s">
        <v>275</v>
      </c>
    </row>
    <row r="194" spans="1:6" ht="51">
      <c r="A194" s="16" t="s">
        <v>161</v>
      </c>
      <c r="B194" s="15">
        <v>2240</v>
      </c>
      <c r="C194" s="26">
        <v>10485</v>
      </c>
      <c r="D194" s="15"/>
      <c r="E194" s="15" t="s">
        <v>192</v>
      </c>
      <c r="F194" s="57" t="s">
        <v>275</v>
      </c>
    </row>
    <row r="195" spans="1:6" ht="25.5">
      <c r="A195" s="16" t="s">
        <v>162</v>
      </c>
      <c r="B195" s="15">
        <v>2240</v>
      </c>
      <c r="C195" s="26">
        <f>29212+176.69</f>
        <v>29388.69</v>
      </c>
      <c r="D195" s="15"/>
      <c r="E195" s="15" t="s">
        <v>192</v>
      </c>
      <c r="F195" s="57" t="s">
        <v>275</v>
      </c>
    </row>
    <row r="196" spans="1:6" ht="25.5">
      <c r="A196" s="16" t="s">
        <v>163</v>
      </c>
      <c r="B196" s="15">
        <v>2240</v>
      </c>
      <c r="C196" s="26">
        <f>59706+12936</f>
        <v>72642</v>
      </c>
      <c r="D196" s="15"/>
      <c r="E196" s="15" t="s">
        <v>192</v>
      </c>
      <c r="F196" s="57" t="s">
        <v>275</v>
      </c>
    </row>
    <row r="197" spans="1:6" ht="51">
      <c r="A197" s="48" t="s">
        <v>297</v>
      </c>
      <c r="B197" s="15">
        <v>2240</v>
      </c>
      <c r="C197" s="26">
        <f>120+120</f>
        <v>240</v>
      </c>
      <c r="D197" s="15"/>
      <c r="E197" s="15" t="s">
        <v>192</v>
      </c>
      <c r="F197" s="57" t="s">
        <v>275</v>
      </c>
    </row>
    <row r="198" spans="1:6" ht="38.25">
      <c r="A198" s="16" t="s">
        <v>165</v>
      </c>
      <c r="B198" s="15">
        <v>2240</v>
      </c>
      <c r="C198" s="26">
        <v>119200</v>
      </c>
      <c r="D198" s="15"/>
      <c r="E198" s="15" t="s">
        <v>192</v>
      </c>
      <c r="F198" s="57" t="s">
        <v>275</v>
      </c>
    </row>
    <row r="199" spans="1:6" ht="25.5">
      <c r="A199" s="16" t="s">
        <v>167</v>
      </c>
      <c r="B199" s="15">
        <v>2240</v>
      </c>
      <c r="C199" s="26">
        <v>820</v>
      </c>
      <c r="D199" s="15"/>
      <c r="E199" s="15" t="s">
        <v>192</v>
      </c>
      <c r="F199" s="57" t="s">
        <v>275</v>
      </c>
    </row>
    <row r="200" spans="1:6" ht="38.25">
      <c r="A200" s="16" t="s">
        <v>170</v>
      </c>
      <c r="B200" s="15">
        <v>2240</v>
      </c>
      <c r="C200" s="26">
        <f>2700+20000</f>
        <v>22700</v>
      </c>
      <c r="D200" s="15"/>
      <c r="E200" s="15" t="s">
        <v>192</v>
      </c>
      <c r="F200" s="57" t="s">
        <v>275</v>
      </c>
    </row>
    <row r="201" spans="1:6" ht="38.25">
      <c r="A201" s="16" t="s">
        <v>168</v>
      </c>
      <c r="B201" s="15">
        <v>2240</v>
      </c>
      <c r="C201" s="26">
        <v>2000</v>
      </c>
      <c r="D201" s="15"/>
      <c r="E201" s="15" t="s">
        <v>192</v>
      </c>
      <c r="F201" s="57" t="s">
        <v>275</v>
      </c>
    </row>
    <row r="202" spans="1:6" ht="25.5">
      <c r="A202" s="16" t="s">
        <v>171</v>
      </c>
      <c r="B202" s="15">
        <v>2240</v>
      </c>
      <c r="C202" s="26">
        <v>28887</v>
      </c>
      <c r="D202" s="15"/>
      <c r="E202" s="15" t="s">
        <v>192</v>
      </c>
      <c r="F202" s="57" t="s">
        <v>275</v>
      </c>
    </row>
    <row r="203" spans="1:6" ht="38.25">
      <c r="A203" s="16" t="s">
        <v>172</v>
      </c>
      <c r="B203" s="15">
        <v>2240</v>
      </c>
      <c r="C203" s="26">
        <v>14000</v>
      </c>
      <c r="D203" s="15"/>
      <c r="E203" s="15" t="s">
        <v>192</v>
      </c>
      <c r="F203" s="57" t="s">
        <v>275</v>
      </c>
    </row>
    <row r="204" spans="1:6" ht="38.25">
      <c r="A204" s="16" t="s">
        <v>173</v>
      </c>
      <c r="B204" s="15">
        <v>2240</v>
      </c>
      <c r="C204" s="26">
        <f>9100-9100+105000</f>
        <v>105000</v>
      </c>
      <c r="D204" s="15"/>
      <c r="E204" s="15" t="s">
        <v>192</v>
      </c>
      <c r="F204" s="57" t="s">
        <v>275</v>
      </c>
    </row>
    <row r="205" spans="1:6" ht="12.75">
      <c r="A205" s="19" t="s">
        <v>174</v>
      </c>
      <c r="B205" s="39">
        <v>2240</v>
      </c>
      <c r="C205" s="40">
        <f>173750+200</f>
        <v>173950</v>
      </c>
      <c r="D205" s="39"/>
      <c r="E205" s="39"/>
      <c r="F205" s="39" t="s">
        <v>275</v>
      </c>
    </row>
    <row r="206" spans="1:6" ht="38.25">
      <c r="A206" s="48" t="s">
        <v>393</v>
      </c>
      <c r="B206" s="102">
        <v>2240</v>
      </c>
      <c r="C206" s="82">
        <f>25000+20</f>
        <v>25020</v>
      </c>
      <c r="D206" s="102"/>
      <c r="E206" s="102" t="s">
        <v>192</v>
      </c>
      <c r="F206" s="102" t="s">
        <v>275</v>
      </c>
    </row>
    <row r="207" spans="1:6" ht="38.25">
      <c r="A207" s="48" t="s">
        <v>533</v>
      </c>
      <c r="B207" s="132">
        <v>2240</v>
      </c>
      <c r="C207" s="82">
        <v>2000</v>
      </c>
      <c r="D207" s="132"/>
      <c r="E207" s="132" t="s">
        <v>192</v>
      </c>
      <c r="F207" s="132" t="s">
        <v>275</v>
      </c>
    </row>
    <row r="208" spans="1:6" ht="38.25">
      <c r="A208" s="48" t="s">
        <v>534</v>
      </c>
      <c r="B208" s="132">
        <v>2240</v>
      </c>
      <c r="C208" s="82">
        <v>1260.3</v>
      </c>
      <c r="D208" s="132"/>
      <c r="E208" s="132" t="s">
        <v>192</v>
      </c>
      <c r="F208" s="132" t="s">
        <v>275</v>
      </c>
    </row>
    <row r="209" spans="1:6" ht="63">
      <c r="A209" s="116" t="s">
        <v>432</v>
      </c>
      <c r="B209" s="117"/>
      <c r="C209" s="118"/>
      <c r="D209" s="119"/>
      <c r="E209" s="117"/>
      <c r="F209" s="117"/>
    </row>
    <row r="210" spans="1:6" ht="38.25">
      <c r="A210" s="48" t="s">
        <v>440</v>
      </c>
      <c r="B210" s="113">
        <v>2240</v>
      </c>
      <c r="C210" s="82">
        <v>50000</v>
      </c>
      <c r="D210" s="113"/>
      <c r="E210" s="113" t="s">
        <v>192</v>
      </c>
      <c r="F210" s="113" t="s">
        <v>275</v>
      </c>
    </row>
    <row r="211" spans="1:6" ht="38.25">
      <c r="A211" s="48" t="s">
        <v>441</v>
      </c>
      <c r="B211" s="113">
        <v>2240</v>
      </c>
      <c r="C211" s="82">
        <v>50000</v>
      </c>
      <c r="D211" s="113"/>
      <c r="E211" s="113" t="s">
        <v>192</v>
      </c>
      <c r="F211" s="113" t="s">
        <v>275</v>
      </c>
    </row>
    <row r="212" spans="1:6" ht="38.25">
      <c r="A212" s="48" t="s">
        <v>442</v>
      </c>
      <c r="B212" s="113">
        <v>2240</v>
      </c>
      <c r="C212" s="82">
        <v>45000</v>
      </c>
      <c r="D212" s="113"/>
      <c r="E212" s="113" t="s">
        <v>192</v>
      </c>
      <c r="F212" s="113" t="s">
        <v>275</v>
      </c>
    </row>
    <row r="213" spans="1:6" ht="38.25">
      <c r="A213" s="48" t="s">
        <v>443</v>
      </c>
      <c r="B213" s="113">
        <v>2240</v>
      </c>
      <c r="C213" s="82">
        <v>12000</v>
      </c>
      <c r="D213" s="113"/>
      <c r="E213" s="113" t="s">
        <v>192</v>
      </c>
      <c r="F213" s="113" t="s">
        <v>275</v>
      </c>
    </row>
    <row r="214" spans="1:6" ht="38.25">
      <c r="A214" s="48" t="s">
        <v>444</v>
      </c>
      <c r="B214" s="113">
        <v>2240</v>
      </c>
      <c r="C214" s="82">
        <v>50000</v>
      </c>
      <c r="D214" s="113"/>
      <c r="E214" s="113" t="s">
        <v>192</v>
      </c>
      <c r="F214" s="113" t="s">
        <v>275</v>
      </c>
    </row>
    <row r="215" spans="1:6" ht="38.25">
      <c r="A215" s="48" t="s">
        <v>445</v>
      </c>
      <c r="B215" s="113">
        <v>2240</v>
      </c>
      <c r="C215" s="82">
        <v>60000</v>
      </c>
      <c r="D215" s="113"/>
      <c r="E215" s="113" t="s">
        <v>192</v>
      </c>
      <c r="F215" s="113" t="s">
        <v>275</v>
      </c>
    </row>
    <row r="216" spans="1:6" ht="38.25">
      <c r="A216" s="48" t="s">
        <v>446</v>
      </c>
      <c r="B216" s="113">
        <v>2240</v>
      </c>
      <c r="C216" s="82">
        <v>50000</v>
      </c>
      <c r="D216" s="113"/>
      <c r="E216" s="113" t="s">
        <v>192</v>
      </c>
      <c r="F216" s="113" t="s">
        <v>275</v>
      </c>
    </row>
    <row r="217" spans="1:6" ht="38.25">
      <c r="A217" s="48" t="s">
        <v>447</v>
      </c>
      <c r="B217" s="113">
        <v>2240</v>
      </c>
      <c r="C217" s="82">
        <v>70000</v>
      </c>
      <c r="D217" s="113"/>
      <c r="E217" s="113" t="s">
        <v>192</v>
      </c>
      <c r="F217" s="113" t="s">
        <v>275</v>
      </c>
    </row>
    <row r="218" spans="1:6" ht="38.25">
      <c r="A218" s="48" t="s">
        <v>448</v>
      </c>
      <c r="B218" s="113">
        <v>2240</v>
      </c>
      <c r="C218" s="82">
        <v>70000</v>
      </c>
      <c r="D218" s="113"/>
      <c r="E218" s="113" t="s">
        <v>192</v>
      </c>
      <c r="F218" s="113" t="s">
        <v>275</v>
      </c>
    </row>
    <row r="219" spans="1:6" ht="38.25">
      <c r="A219" s="48" t="s">
        <v>449</v>
      </c>
      <c r="B219" s="113">
        <v>2240</v>
      </c>
      <c r="C219" s="82">
        <v>50000</v>
      </c>
      <c r="D219" s="113"/>
      <c r="E219" s="113" t="s">
        <v>192</v>
      </c>
      <c r="F219" s="113" t="s">
        <v>275</v>
      </c>
    </row>
    <row r="220" spans="1:6" ht="38.25">
      <c r="A220" s="48" t="s">
        <v>450</v>
      </c>
      <c r="B220" s="113">
        <v>2240</v>
      </c>
      <c r="C220" s="82">
        <v>1000</v>
      </c>
      <c r="D220" s="113"/>
      <c r="E220" s="113" t="s">
        <v>192</v>
      </c>
      <c r="F220" s="113" t="s">
        <v>275</v>
      </c>
    </row>
    <row r="221" spans="1:6" ht="38.25">
      <c r="A221" s="48" t="s">
        <v>451</v>
      </c>
      <c r="B221" s="113">
        <v>2240</v>
      </c>
      <c r="C221" s="82">
        <v>1500</v>
      </c>
      <c r="D221" s="113"/>
      <c r="E221" s="113" t="s">
        <v>192</v>
      </c>
      <c r="F221" s="113" t="s">
        <v>275</v>
      </c>
    </row>
    <row r="222" spans="1:6" ht="38.25">
      <c r="A222" s="48" t="s">
        <v>452</v>
      </c>
      <c r="B222" s="113">
        <v>2240</v>
      </c>
      <c r="C222" s="82">
        <v>1500</v>
      </c>
      <c r="D222" s="113"/>
      <c r="E222" s="113" t="s">
        <v>192</v>
      </c>
      <c r="F222" s="113" t="s">
        <v>275</v>
      </c>
    </row>
    <row r="223" spans="1:6" ht="38.25">
      <c r="A223" s="48" t="s">
        <v>453</v>
      </c>
      <c r="B223" s="113">
        <v>2240</v>
      </c>
      <c r="C223" s="82">
        <v>2000</v>
      </c>
      <c r="D223" s="113"/>
      <c r="E223" s="113" t="s">
        <v>192</v>
      </c>
      <c r="F223" s="113" t="s">
        <v>275</v>
      </c>
    </row>
    <row r="224" spans="1:6" ht="38.25">
      <c r="A224" s="48" t="s">
        <v>454</v>
      </c>
      <c r="B224" s="113">
        <v>2240</v>
      </c>
      <c r="C224" s="82">
        <v>1000</v>
      </c>
      <c r="D224" s="113"/>
      <c r="E224" s="113" t="s">
        <v>192</v>
      </c>
      <c r="F224" s="113" t="s">
        <v>275</v>
      </c>
    </row>
    <row r="225" spans="1:6" ht="38.25">
      <c r="A225" s="48" t="s">
        <v>455</v>
      </c>
      <c r="B225" s="113">
        <v>2240</v>
      </c>
      <c r="C225" s="82">
        <v>3000</v>
      </c>
      <c r="D225" s="113"/>
      <c r="E225" s="113" t="s">
        <v>192</v>
      </c>
      <c r="F225" s="113" t="s">
        <v>275</v>
      </c>
    </row>
    <row r="226" spans="1:6" ht="38.25">
      <c r="A226" s="48" t="s">
        <v>456</v>
      </c>
      <c r="B226" s="113">
        <v>2240</v>
      </c>
      <c r="C226" s="82">
        <v>5000</v>
      </c>
      <c r="D226" s="113"/>
      <c r="E226" s="113" t="s">
        <v>192</v>
      </c>
      <c r="F226" s="113" t="s">
        <v>275</v>
      </c>
    </row>
    <row r="227" spans="1:6" ht="38.25">
      <c r="A227" s="48" t="s">
        <v>457</v>
      </c>
      <c r="B227" s="113">
        <v>2240</v>
      </c>
      <c r="C227" s="82">
        <v>5000</v>
      </c>
      <c r="D227" s="113"/>
      <c r="E227" s="113" t="s">
        <v>192</v>
      </c>
      <c r="F227" s="113" t="s">
        <v>275</v>
      </c>
    </row>
    <row r="228" spans="1:6" ht="38.25">
      <c r="A228" s="48" t="s">
        <v>458</v>
      </c>
      <c r="B228" s="113">
        <v>2240</v>
      </c>
      <c r="C228" s="82">
        <v>5000</v>
      </c>
      <c r="D228" s="113"/>
      <c r="E228" s="113" t="s">
        <v>192</v>
      </c>
      <c r="F228" s="113" t="s">
        <v>275</v>
      </c>
    </row>
    <row r="229" spans="1:6" ht="38.25">
      <c r="A229" s="48" t="s">
        <v>459</v>
      </c>
      <c r="B229" s="113">
        <v>2240</v>
      </c>
      <c r="C229" s="82">
        <v>5000</v>
      </c>
      <c r="D229" s="113"/>
      <c r="E229" s="113" t="s">
        <v>192</v>
      </c>
      <c r="F229" s="113" t="s">
        <v>275</v>
      </c>
    </row>
    <row r="230" spans="1:6" ht="38.25">
      <c r="A230" s="48" t="s">
        <v>460</v>
      </c>
      <c r="B230" s="113">
        <v>2240</v>
      </c>
      <c r="C230" s="82">
        <v>5000</v>
      </c>
      <c r="D230" s="113"/>
      <c r="E230" s="113" t="s">
        <v>192</v>
      </c>
      <c r="F230" s="113" t="s">
        <v>275</v>
      </c>
    </row>
    <row r="231" spans="1:6" ht="38.25">
      <c r="A231" s="48" t="s">
        <v>461</v>
      </c>
      <c r="B231" s="113">
        <v>2240</v>
      </c>
      <c r="C231" s="82">
        <v>5000</v>
      </c>
      <c r="D231" s="113"/>
      <c r="E231" s="113" t="s">
        <v>192</v>
      </c>
      <c r="F231" s="113" t="s">
        <v>275</v>
      </c>
    </row>
    <row r="232" spans="1:6" ht="38.25">
      <c r="A232" s="48" t="s">
        <v>462</v>
      </c>
      <c r="B232" s="113">
        <v>2240</v>
      </c>
      <c r="C232" s="82">
        <v>5000</v>
      </c>
      <c r="D232" s="113"/>
      <c r="E232" s="113" t="s">
        <v>192</v>
      </c>
      <c r="F232" s="113" t="s">
        <v>275</v>
      </c>
    </row>
    <row r="233" spans="1:6" ht="51">
      <c r="A233" s="48" t="s">
        <v>463</v>
      </c>
      <c r="B233" s="113">
        <v>2240</v>
      </c>
      <c r="C233" s="82">
        <v>5000</v>
      </c>
      <c r="D233" s="113"/>
      <c r="E233" s="113" t="s">
        <v>192</v>
      </c>
      <c r="F233" s="113" t="s">
        <v>275</v>
      </c>
    </row>
    <row r="234" spans="1:6" ht="51">
      <c r="A234" s="48" t="s">
        <v>464</v>
      </c>
      <c r="B234" s="113">
        <v>2240</v>
      </c>
      <c r="C234" s="82">
        <v>200</v>
      </c>
      <c r="D234" s="113"/>
      <c r="E234" s="113" t="s">
        <v>192</v>
      </c>
      <c r="F234" s="113" t="s">
        <v>275</v>
      </c>
    </row>
    <row r="235" spans="1:6" ht="51">
      <c r="A235" s="48" t="s">
        <v>465</v>
      </c>
      <c r="B235" s="113">
        <v>2240</v>
      </c>
      <c r="C235" s="82">
        <v>200</v>
      </c>
      <c r="D235" s="113"/>
      <c r="E235" s="113" t="s">
        <v>192</v>
      </c>
      <c r="F235" s="113" t="s">
        <v>275</v>
      </c>
    </row>
    <row r="236" spans="1:6" ht="51">
      <c r="A236" s="48" t="s">
        <v>466</v>
      </c>
      <c r="B236" s="113">
        <v>2240</v>
      </c>
      <c r="C236" s="82">
        <v>200</v>
      </c>
      <c r="D236" s="113"/>
      <c r="E236" s="113" t="s">
        <v>192</v>
      </c>
      <c r="F236" s="113" t="s">
        <v>275</v>
      </c>
    </row>
    <row r="237" spans="1:6" ht="51">
      <c r="A237" s="48" t="s">
        <v>467</v>
      </c>
      <c r="B237" s="113">
        <v>2240</v>
      </c>
      <c r="C237" s="82">
        <v>200</v>
      </c>
      <c r="D237" s="113"/>
      <c r="E237" s="113" t="s">
        <v>192</v>
      </c>
      <c r="F237" s="113" t="s">
        <v>275</v>
      </c>
    </row>
    <row r="238" spans="1:6" ht="51">
      <c r="A238" s="48" t="s">
        <v>468</v>
      </c>
      <c r="B238" s="113">
        <v>2240</v>
      </c>
      <c r="C238" s="82">
        <v>200</v>
      </c>
      <c r="D238" s="113"/>
      <c r="E238" s="113" t="s">
        <v>192</v>
      </c>
      <c r="F238" s="113" t="s">
        <v>275</v>
      </c>
    </row>
    <row r="239" spans="1:6" ht="51">
      <c r="A239" s="48" t="s">
        <v>469</v>
      </c>
      <c r="B239" s="113">
        <v>2240</v>
      </c>
      <c r="C239" s="82">
        <v>200</v>
      </c>
      <c r="D239" s="113"/>
      <c r="E239" s="113" t="s">
        <v>192</v>
      </c>
      <c r="F239" s="113" t="s">
        <v>275</v>
      </c>
    </row>
    <row r="240" spans="1:6" ht="51">
      <c r="A240" s="48" t="s">
        <v>470</v>
      </c>
      <c r="B240" s="113">
        <v>2240</v>
      </c>
      <c r="C240" s="82">
        <v>200</v>
      </c>
      <c r="D240" s="113"/>
      <c r="E240" s="113" t="s">
        <v>192</v>
      </c>
      <c r="F240" s="113" t="s">
        <v>275</v>
      </c>
    </row>
    <row r="241" spans="1:6" ht="51">
      <c r="A241" s="48" t="s">
        <v>471</v>
      </c>
      <c r="B241" s="113">
        <v>2240</v>
      </c>
      <c r="C241" s="82">
        <v>200</v>
      </c>
      <c r="D241" s="113"/>
      <c r="E241" s="113" t="s">
        <v>192</v>
      </c>
      <c r="F241" s="113" t="s">
        <v>275</v>
      </c>
    </row>
    <row r="242" spans="1:6" ht="51">
      <c r="A242" s="48" t="s">
        <v>472</v>
      </c>
      <c r="B242" s="113">
        <v>2240</v>
      </c>
      <c r="C242" s="82">
        <v>200</v>
      </c>
      <c r="D242" s="113"/>
      <c r="E242" s="113" t="s">
        <v>192</v>
      </c>
      <c r="F242" s="113" t="s">
        <v>275</v>
      </c>
    </row>
    <row r="243" spans="1:6" ht="51">
      <c r="A243" s="48" t="s">
        <v>473</v>
      </c>
      <c r="B243" s="113">
        <v>2240</v>
      </c>
      <c r="C243" s="82">
        <v>200</v>
      </c>
      <c r="D243" s="113"/>
      <c r="E243" s="113" t="s">
        <v>192</v>
      </c>
      <c r="F243" s="113" t="s">
        <v>275</v>
      </c>
    </row>
    <row r="244" spans="1:6" ht="38.25">
      <c r="A244" s="48" t="s">
        <v>474</v>
      </c>
      <c r="B244" s="113">
        <v>2240</v>
      </c>
      <c r="C244" s="82">
        <v>3400</v>
      </c>
      <c r="D244" s="113"/>
      <c r="E244" s="113" t="s">
        <v>192</v>
      </c>
      <c r="F244" s="113" t="s">
        <v>275</v>
      </c>
    </row>
    <row r="245" spans="1:6" ht="38.25">
      <c r="A245" s="48" t="s">
        <v>475</v>
      </c>
      <c r="B245" s="113">
        <v>2240</v>
      </c>
      <c r="C245" s="82">
        <v>3500</v>
      </c>
      <c r="D245" s="113"/>
      <c r="E245" s="113" t="s">
        <v>192</v>
      </c>
      <c r="F245" s="113" t="s">
        <v>275</v>
      </c>
    </row>
    <row r="246" spans="1:6" ht="38.25">
      <c r="A246" s="48" t="s">
        <v>476</v>
      </c>
      <c r="B246" s="113">
        <v>2240</v>
      </c>
      <c r="C246" s="82">
        <v>3400</v>
      </c>
      <c r="D246" s="113"/>
      <c r="E246" s="113" t="s">
        <v>192</v>
      </c>
      <c r="F246" s="113" t="s">
        <v>275</v>
      </c>
    </row>
    <row r="247" spans="1:6" ht="38.25">
      <c r="A247" s="48" t="s">
        <v>477</v>
      </c>
      <c r="B247" s="113">
        <v>2240</v>
      </c>
      <c r="C247" s="82">
        <v>3500</v>
      </c>
      <c r="D247" s="113"/>
      <c r="E247" s="113" t="s">
        <v>192</v>
      </c>
      <c r="F247" s="113" t="s">
        <v>275</v>
      </c>
    </row>
    <row r="248" spans="1:6" ht="38.25">
      <c r="A248" s="48" t="s">
        <v>478</v>
      </c>
      <c r="B248" s="113">
        <v>2240</v>
      </c>
      <c r="C248" s="82">
        <v>3500</v>
      </c>
      <c r="D248" s="113"/>
      <c r="E248" s="113" t="s">
        <v>192</v>
      </c>
      <c r="F248" s="113" t="s">
        <v>275</v>
      </c>
    </row>
    <row r="249" spans="1:6" ht="38.25">
      <c r="A249" s="48" t="s">
        <v>479</v>
      </c>
      <c r="B249" s="113">
        <v>2240</v>
      </c>
      <c r="C249" s="82">
        <v>3500</v>
      </c>
      <c r="D249" s="113"/>
      <c r="E249" s="113" t="s">
        <v>192</v>
      </c>
      <c r="F249" s="113" t="s">
        <v>275</v>
      </c>
    </row>
    <row r="250" spans="1:6" ht="38.25">
      <c r="A250" s="48" t="s">
        <v>480</v>
      </c>
      <c r="B250" s="113">
        <v>2240</v>
      </c>
      <c r="C250" s="82">
        <v>55000</v>
      </c>
      <c r="D250" s="113"/>
      <c r="E250" s="113" t="s">
        <v>192</v>
      </c>
      <c r="F250" s="113" t="s">
        <v>275</v>
      </c>
    </row>
    <row r="251" spans="1:6" ht="38.25">
      <c r="A251" s="48" t="s">
        <v>481</v>
      </c>
      <c r="B251" s="113">
        <v>2240</v>
      </c>
      <c r="C251" s="82">
        <v>60000</v>
      </c>
      <c r="D251" s="113"/>
      <c r="E251" s="113" t="s">
        <v>192</v>
      </c>
      <c r="F251" s="113" t="s">
        <v>275</v>
      </c>
    </row>
    <row r="252" spans="1:6" ht="25.5">
      <c r="A252" s="48" t="s">
        <v>482</v>
      </c>
      <c r="B252" s="113">
        <v>2240</v>
      </c>
      <c r="C252" s="82">
        <v>6000</v>
      </c>
      <c r="D252" s="113"/>
      <c r="E252" s="113" t="s">
        <v>192</v>
      </c>
      <c r="F252" s="113" t="s">
        <v>275</v>
      </c>
    </row>
    <row r="253" spans="1:6" ht="25.5">
      <c r="A253" s="48" t="s">
        <v>483</v>
      </c>
      <c r="B253" s="113">
        <v>2240</v>
      </c>
      <c r="C253" s="82">
        <v>8000</v>
      </c>
      <c r="D253" s="113"/>
      <c r="E253" s="113" t="s">
        <v>192</v>
      </c>
      <c r="F253" s="113" t="s">
        <v>275</v>
      </c>
    </row>
    <row r="254" spans="1:6" ht="25.5">
      <c r="A254" s="48" t="s">
        <v>484</v>
      </c>
      <c r="B254" s="113">
        <v>2240</v>
      </c>
      <c r="C254" s="82">
        <v>6000</v>
      </c>
      <c r="D254" s="113"/>
      <c r="E254" s="113" t="s">
        <v>192</v>
      </c>
      <c r="F254" s="113" t="s">
        <v>275</v>
      </c>
    </row>
    <row r="255" spans="1:6" ht="25.5">
      <c r="A255" s="48" t="s">
        <v>485</v>
      </c>
      <c r="B255" s="113">
        <v>2240</v>
      </c>
      <c r="C255" s="82">
        <v>15000</v>
      </c>
      <c r="D255" s="113"/>
      <c r="E255" s="113" t="s">
        <v>192</v>
      </c>
      <c r="F255" s="113" t="s">
        <v>275</v>
      </c>
    </row>
    <row r="256" spans="1:6" ht="25.5">
      <c r="A256" s="48" t="s">
        <v>486</v>
      </c>
      <c r="B256" s="113">
        <v>2240</v>
      </c>
      <c r="C256" s="82">
        <v>9000</v>
      </c>
      <c r="D256" s="113"/>
      <c r="E256" s="113" t="s">
        <v>192</v>
      </c>
      <c r="F256" s="113" t="s">
        <v>275</v>
      </c>
    </row>
    <row r="257" spans="1:6" ht="25.5">
      <c r="A257" s="48" t="s">
        <v>487</v>
      </c>
      <c r="B257" s="113">
        <v>2240</v>
      </c>
      <c r="C257" s="82">
        <v>6000</v>
      </c>
      <c r="D257" s="113"/>
      <c r="E257" s="113" t="s">
        <v>192</v>
      </c>
      <c r="F257" s="113" t="s">
        <v>275</v>
      </c>
    </row>
    <row r="258" spans="1:6" ht="25.5">
      <c r="A258" s="48" t="s">
        <v>488</v>
      </c>
      <c r="B258" s="113">
        <v>2240</v>
      </c>
      <c r="C258" s="82">
        <v>4000</v>
      </c>
      <c r="D258" s="113"/>
      <c r="E258" s="113" t="s">
        <v>192</v>
      </c>
      <c r="F258" s="113" t="s">
        <v>275</v>
      </c>
    </row>
    <row r="259" spans="1:6" ht="25.5">
      <c r="A259" s="48" t="s">
        <v>489</v>
      </c>
      <c r="B259" s="113">
        <v>2240</v>
      </c>
      <c r="C259" s="82">
        <v>12000</v>
      </c>
      <c r="D259" s="113"/>
      <c r="E259" s="113" t="s">
        <v>192</v>
      </c>
      <c r="F259" s="113" t="s">
        <v>275</v>
      </c>
    </row>
    <row r="260" spans="1:6" ht="25.5">
      <c r="A260" s="48" t="s">
        <v>490</v>
      </c>
      <c r="B260" s="113">
        <v>2240</v>
      </c>
      <c r="C260" s="82">
        <v>6000</v>
      </c>
      <c r="D260" s="113"/>
      <c r="E260" s="113" t="s">
        <v>192</v>
      </c>
      <c r="F260" s="113" t="s">
        <v>275</v>
      </c>
    </row>
    <row r="261" spans="1:6" ht="25.5">
      <c r="A261" s="48" t="s">
        <v>491</v>
      </c>
      <c r="B261" s="113">
        <v>2240</v>
      </c>
      <c r="C261" s="82">
        <v>15000</v>
      </c>
      <c r="D261" s="113"/>
      <c r="E261" s="113" t="s">
        <v>192</v>
      </c>
      <c r="F261" s="113" t="s">
        <v>275</v>
      </c>
    </row>
    <row r="262" spans="1:6" ht="25.5">
      <c r="A262" s="48" t="s">
        <v>492</v>
      </c>
      <c r="B262" s="113">
        <v>2240</v>
      </c>
      <c r="C262" s="82">
        <v>12000</v>
      </c>
      <c r="D262" s="113"/>
      <c r="E262" s="113" t="s">
        <v>192</v>
      </c>
      <c r="F262" s="113" t="s">
        <v>275</v>
      </c>
    </row>
    <row r="263" spans="1:6" ht="25.5">
      <c r="A263" s="48" t="s">
        <v>493</v>
      </c>
      <c r="B263" s="113">
        <v>2240</v>
      </c>
      <c r="C263" s="82">
        <v>6000</v>
      </c>
      <c r="D263" s="113"/>
      <c r="E263" s="113" t="s">
        <v>192</v>
      </c>
      <c r="F263" s="113" t="s">
        <v>275</v>
      </c>
    </row>
    <row r="264" spans="1:6" ht="25.5">
      <c r="A264" s="48" t="s">
        <v>494</v>
      </c>
      <c r="B264" s="113">
        <v>2240</v>
      </c>
      <c r="C264" s="82">
        <v>15000</v>
      </c>
      <c r="D264" s="113"/>
      <c r="E264" s="113" t="s">
        <v>192</v>
      </c>
      <c r="F264" s="113" t="s">
        <v>275</v>
      </c>
    </row>
    <row r="265" spans="1:6" ht="25.5">
      <c r="A265" s="69" t="s">
        <v>495</v>
      </c>
      <c r="B265" s="113">
        <v>2240</v>
      </c>
      <c r="C265" s="46">
        <v>15000</v>
      </c>
      <c r="D265" s="114"/>
      <c r="E265" s="113" t="s">
        <v>192</v>
      </c>
      <c r="F265" s="113" t="s">
        <v>275</v>
      </c>
    </row>
    <row r="266" spans="1:6" ht="25.5">
      <c r="A266" s="48" t="s">
        <v>496</v>
      </c>
      <c r="B266" s="113">
        <v>2240</v>
      </c>
      <c r="C266" s="82">
        <v>15000</v>
      </c>
      <c r="D266" s="113"/>
      <c r="E266" s="113" t="s">
        <v>192</v>
      </c>
      <c r="F266" s="113" t="s">
        <v>275</v>
      </c>
    </row>
    <row r="267" spans="1:6" ht="25.5">
      <c r="A267" s="48" t="s">
        <v>497</v>
      </c>
      <c r="B267" s="113">
        <v>2240</v>
      </c>
      <c r="C267" s="82">
        <v>15000</v>
      </c>
      <c r="D267" s="113"/>
      <c r="E267" s="113" t="s">
        <v>192</v>
      </c>
      <c r="F267" s="113" t="s">
        <v>275</v>
      </c>
    </row>
    <row r="268" spans="1:6" ht="25.5">
      <c r="A268" s="48" t="s">
        <v>498</v>
      </c>
      <c r="B268" s="113">
        <v>2240</v>
      </c>
      <c r="C268" s="82">
        <v>18000</v>
      </c>
      <c r="D268" s="113"/>
      <c r="E268" s="113" t="s">
        <v>192</v>
      </c>
      <c r="F268" s="113" t="s">
        <v>275</v>
      </c>
    </row>
    <row r="269" spans="1:6" ht="25.5">
      <c r="A269" s="48" t="s">
        <v>499</v>
      </c>
      <c r="B269" s="113">
        <v>2240</v>
      </c>
      <c r="C269" s="82">
        <v>9000</v>
      </c>
      <c r="D269" s="113"/>
      <c r="E269" s="113" t="s">
        <v>192</v>
      </c>
      <c r="F269" s="113" t="s">
        <v>275</v>
      </c>
    </row>
    <row r="270" spans="1:6" ht="25.5">
      <c r="A270" s="48" t="s">
        <v>500</v>
      </c>
      <c r="B270" s="113">
        <v>2240</v>
      </c>
      <c r="C270" s="82">
        <v>9000</v>
      </c>
      <c r="D270" s="113"/>
      <c r="E270" s="113" t="s">
        <v>192</v>
      </c>
      <c r="F270" s="113" t="s">
        <v>275</v>
      </c>
    </row>
    <row r="271" spans="1:6" ht="25.5">
      <c r="A271" s="48" t="s">
        <v>501</v>
      </c>
      <c r="B271" s="113">
        <v>2240</v>
      </c>
      <c r="C271" s="82">
        <v>18000</v>
      </c>
      <c r="D271" s="113"/>
      <c r="E271" s="113" t="s">
        <v>192</v>
      </c>
      <c r="F271" s="113" t="s">
        <v>275</v>
      </c>
    </row>
    <row r="272" spans="1:6" ht="25.5">
      <c r="A272" s="48" t="s">
        <v>502</v>
      </c>
      <c r="B272" s="113">
        <v>2240</v>
      </c>
      <c r="C272" s="82">
        <v>6000</v>
      </c>
      <c r="D272" s="113"/>
      <c r="E272" s="113" t="s">
        <v>192</v>
      </c>
      <c r="F272" s="113" t="s">
        <v>275</v>
      </c>
    </row>
    <row r="273" spans="1:6" ht="38.25">
      <c r="A273" s="48" t="s">
        <v>503</v>
      </c>
      <c r="B273" s="113">
        <v>2240</v>
      </c>
      <c r="C273" s="82">
        <v>12000</v>
      </c>
      <c r="D273" s="113"/>
      <c r="E273" s="113" t="s">
        <v>192</v>
      </c>
      <c r="F273" s="113" t="s">
        <v>275</v>
      </c>
    </row>
    <row r="274" spans="1:6" ht="38.25">
      <c r="A274" s="48" t="s">
        <v>504</v>
      </c>
      <c r="B274" s="113">
        <v>2240</v>
      </c>
      <c r="C274" s="82">
        <v>12000</v>
      </c>
      <c r="D274" s="113"/>
      <c r="E274" s="113" t="s">
        <v>192</v>
      </c>
      <c r="F274" s="113" t="s">
        <v>275</v>
      </c>
    </row>
    <row r="275" spans="1:6" ht="38.25">
      <c r="A275" s="48" t="s">
        <v>505</v>
      </c>
      <c r="B275" s="113">
        <v>2240</v>
      </c>
      <c r="C275" s="82">
        <v>12000</v>
      </c>
      <c r="D275" s="113"/>
      <c r="E275" s="113" t="s">
        <v>192</v>
      </c>
      <c r="F275" s="113" t="s">
        <v>275</v>
      </c>
    </row>
    <row r="276" spans="1:6" ht="38.25">
      <c r="A276" s="48" t="s">
        <v>506</v>
      </c>
      <c r="B276" s="113">
        <v>2240</v>
      </c>
      <c r="C276" s="82">
        <v>12000</v>
      </c>
      <c r="D276" s="113"/>
      <c r="E276" s="113" t="s">
        <v>192</v>
      </c>
      <c r="F276" s="113" t="s">
        <v>275</v>
      </c>
    </row>
    <row r="277" spans="1:6" ht="38.25">
      <c r="A277" s="48" t="s">
        <v>507</v>
      </c>
      <c r="B277" s="113">
        <v>2240</v>
      </c>
      <c r="C277" s="82">
        <v>12000</v>
      </c>
      <c r="D277" s="113"/>
      <c r="E277" s="113" t="s">
        <v>192</v>
      </c>
      <c r="F277" s="113" t="s">
        <v>275</v>
      </c>
    </row>
    <row r="278" spans="1:6" ht="38.25">
      <c r="A278" s="48" t="s">
        <v>508</v>
      </c>
      <c r="B278" s="113">
        <v>2240</v>
      </c>
      <c r="C278" s="82">
        <v>12000</v>
      </c>
      <c r="D278" s="113"/>
      <c r="E278" s="113" t="s">
        <v>192</v>
      </c>
      <c r="F278" s="113" t="s">
        <v>275</v>
      </c>
    </row>
    <row r="279" spans="1:6" ht="38.25">
      <c r="A279" s="48" t="s">
        <v>509</v>
      </c>
      <c r="B279" s="113">
        <v>2240</v>
      </c>
      <c r="C279" s="82">
        <v>12000</v>
      </c>
      <c r="D279" s="113"/>
      <c r="E279" s="113" t="s">
        <v>192</v>
      </c>
      <c r="F279" s="113" t="s">
        <v>275</v>
      </c>
    </row>
    <row r="280" spans="1:6" ht="38.25">
      <c r="A280" s="48" t="s">
        <v>510</v>
      </c>
      <c r="B280" s="113">
        <v>2240</v>
      </c>
      <c r="C280" s="82">
        <v>12000</v>
      </c>
      <c r="D280" s="113"/>
      <c r="E280" s="113" t="s">
        <v>192</v>
      </c>
      <c r="F280" s="113" t="s">
        <v>275</v>
      </c>
    </row>
    <row r="281" spans="1:6" ht="38.25">
      <c r="A281" s="48" t="s">
        <v>511</v>
      </c>
      <c r="B281" s="113">
        <v>2240</v>
      </c>
      <c r="C281" s="82">
        <v>12000</v>
      </c>
      <c r="D281" s="113"/>
      <c r="E281" s="113" t="s">
        <v>192</v>
      </c>
      <c r="F281" s="113" t="s">
        <v>275</v>
      </c>
    </row>
    <row r="282" spans="1:6" ht="39" thickBot="1">
      <c r="A282" s="69" t="s">
        <v>512</v>
      </c>
      <c r="B282" s="131">
        <v>2240</v>
      </c>
      <c r="C282" s="46">
        <v>12000</v>
      </c>
      <c r="D282" s="131"/>
      <c r="E282" s="131" t="s">
        <v>192</v>
      </c>
      <c r="F282" s="131" t="s">
        <v>275</v>
      </c>
    </row>
    <row r="283" spans="1:6" ht="16.5" thickBot="1">
      <c r="A283" s="41" t="s">
        <v>175</v>
      </c>
      <c r="B283" s="42"/>
      <c r="C283" s="24">
        <f>SUM(C168:C282)</f>
        <v>2372456.16</v>
      </c>
      <c r="D283" s="32"/>
      <c r="E283" s="32"/>
      <c r="F283" s="33"/>
    </row>
    <row r="284" spans="1:6" ht="38.25">
      <c r="A284" s="16" t="s">
        <v>187</v>
      </c>
      <c r="B284" s="14">
        <v>2240</v>
      </c>
      <c r="C284" s="27">
        <v>1480.09</v>
      </c>
      <c r="D284" s="14"/>
      <c r="E284" s="15" t="s">
        <v>192</v>
      </c>
      <c r="F284" s="56" t="s">
        <v>274</v>
      </c>
    </row>
    <row r="285" spans="1:6" ht="38.25">
      <c r="A285" s="43" t="s">
        <v>186</v>
      </c>
      <c r="B285" s="14">
        <v>2240</v>
      </c>
      <c r="C285" s="27">
        <v>19369.09</v>
      </c>
      <c r="D285" s="14"/>
      <c r="E285" s="15" t="s">
        <v>192</v>
      </c>
      <c r="F285" s="56" t="s">
        <v>274</v>
      </c>
    </row>
    <row r="286" spans="1:6" ht="38.25">
      <c r="A286" s="43" t="s">
        <v>279</v>
      </c>
      <c r="B286" s="14">
        <v>2240</v>
      </c>
      <c r="C286" s="27">
        <v>2232</v>
      </c>
      <c r="D286" s="14"/>
      <c r="E286" s="15" t="s">
        <v>192</v>
      </c>
      <c r="F286" s="56" t="s">
        <v>274</v>
      </c>
    </row>
    <row r="287" spans="1:6" ht="38.25">
      <c r="A287" s="16" t="s">
        <v>189</v>
      </c>
      <c r="B287" s="14">
        <v>2240</v>
      </c>
      <c r="C287" s="27">
        <v>7.5</v>
      </c>
      <c r="D287" s="14"/>
      <c r="E287" s="15" t="s">
        <v>192</v>
      </c>
      <c r="F287" s="56" t="s">
        <v>274</v>
      </c>
    </row>
    <row r="288" spans="1:6" ht="25.5">
      <c r="A288" s="16" t="s">
        <v>299</v>
      </c>
      <c r="B288" s="14">
        <v>2240</v>
      </c>
      <c r="C288" s="27">
        <v>98200</v>
      </c>
      <c r="D288" s="14"/>
      <c r="E288" s="15" t="s">
        <v>192</v>
      </c>
      <c r="F288" s="56" t="s">
        <v>274</v>
      </c>
    </row>
    <row r="289" spans="1:6" ht="25.5">
      <c r="A289" s="16" t="s">
        <v>300</v>
      </c>
      <c r="B289" s="74">
        <v>2240</v>
      </c>
      <c r="C289" s="27">
        <v>150000</v>
      </c>
      <c r="D289" s="74"/>
      <c r="E289" s="75" t="s">
        <v>192</v>
      </c>
      <c r="F289" s="74" t="s">
        <v>274</v>
      </c>
    </row>
    <row r="290" spans="1:6" ht="25.5">
      <c r="A290" s="16" t="s">
        <v>301</v>
      </c>
      <c r="B290" s="72">
        <v>2240</v>
      </c>
      <c r="C290" s="27">
        <v>43000</v>
      </c>
      <c r="D290" s="72"/>
      <c r="E290" s="73" t="s">
        <v>192</v>
      </c>
      <c r="F290" s="72" t="s">
        <v>274</v>
      </c>
    </row>
    <row r="291" spans="1:6" ht="25.5">
      <c r="A291" s="16" t="s">
        <v>302</v>
      </c>
      <c r="B291" s="14">
        <v>2240</v>
      </c>
      <c r="C291" s="27">
        <v>99000</v>
      </c>
      <c r="D291" s="14"/>
      <c r="E291" s="15" t="s">
        <v>192</v>
      </c>
      <c r="F291" s="56" t="s">
        <v>274</v>
      </c>
    </row>
    <row r="292" spans="1:6" ht="25.5">
      <c r="A292" s="16" t="s">
        <v>303</v>
      </c>
      <c r="B292" s="14">
        <v>2240</v>
      </c>
      <c r="C292" s="27">
        <v>60000</v>
      </c>
      <c r="D292" s="14"/>
      <c r="E292" s="15" t="s">
        <v>192</v>
      </c>
      <c r="F292" s="56" t="s">
        <v>274</v>
      </c>
    </row>
    <row r="293" spans="1:6" ht="25.5">
      <c r="A293" s="16" t="s">
        <v>304</v>
      </c>
      <c r="B293" s="14">
        <v>2240</v>
      </c>
      <c r="C293" s="27">
        <v>43300</v>
      </c>
      <c r="D293" s="14"/>
      <c r="E293" s="15" t="s">
        <v>192</v>
      </c>
      <c r="F293" s="56" t="s">
        <v>274</v>
      </c>
    </row>
    <row r="294" spans="1:6" ht="13.5" thickBot="1">
      <c r="A294" s="28" t="s">
        <v>190</v>
      </c>
      <c r="B294" s="29">
        <v>2240</v>
      </c>
      <c r="C294" s="30">
        <v>542.32</v>
      </c>
      <c r="D294" s="29"/>
      <c r="E294" s="29"/>
      <c r="F294" s="66" t="s">
        <v>274</v>
      </c>
    </row>
    <row r="295" spans="1:6" ht="16.5" thickBot="1">
      <c r="A295" s="41" t="s">
        <v>185</v>
      </c>
      <c r="B295" s="42"/>
      <c r="C295" s="24">
        <f>SUM(C284:C294)</f>
        <v>517131</v>
      </c>
      <c r="D295" s="32"/>
      <c r="E295" s="32"/>
      <c r="F295" s="33"/>
    </row>
    <row r="296" spans="1:6" ht="16.5" thickBot="1">
      <c r="A296" s="193" t="s">
        <v>180</v>
      </c>
      <c r="B296" s="194"/>
      <c r="C296" s="37">
        <f>C283+C295</f>
        <v>2889587.16</v>
      </c>
      <c r="D296" s="34"/>
      <c r="E296" s="34"/>
      <c r="F296" s="35"/>
    </row>
    <row r="297" spans="1:6" ht="25.5">
      <c r="A297" s="44" t="s">
        <v>178</v>
      </c>
      <c r="B297" s="15">
        <v>2220</v>
      </c>
      <c r="C297" s="26">
        <v>68597</v>
      </c>
      <c r="D297" s="15"/>
      <c r="E297" s="15" t="s">
        <v>192</v>
      </c>
      <c r="F297" s="57" t="s">
        <v>275</v>
      </c>
    </row>
    <row r="298" spans="1:6" ht="26.25" thickBot="1">
      <c r="A298" s="45" t="s">
        <v>179</v>
      </c>
      <c r="B298" s="13">
        <v>2220</v>
      </c>
      <c r="C298" s="46">
        <v>31166</v>
      </c>
      <c r="D298" s="13"/>
      <c r="E298" s="15" t="s">
        <v>192</v>
      </c>
      <c r="F298" s="57" t="s">
        <v>275</v>
      </c>
    </row>
    <row r="299" spans="1:6" ht="16.5" thickBot="1">
      <c r="A299" s="41" t="s">
        <v>183</v>
      </c>
      <c r="B299" s="42"/>
      <c r="C299" s="24">
        <f>SUM(C297:C298)</f>
        <v>99763</v>
      </c>
      <c r="D299" s="32"/>
      <c r="E299" s="32"/>
      <c r="F299" s="33"/>
    </row>
    <row r="300" spans="1:6" ht="16.5" thickBot="1">
      <c r="A300" s="193" t="s">
        <v>184</v>
      </c>
      <c r="B300" s="194"/>
      <c r="C300" s="37">
        <f>C299</f>
        <v>99763</v>
      </c>
      <c r="D300" s="34"/>
      <c r="E300" s="34"/>
      <c r="F300" s="35"/>
    </row>
    <row r="301" spans="1:6" ht="25.5">
      <c r="A301" s="49" t="s">
        <v>196</v>
      </c>
      <c r="B301" s="13">
        <v>2250</v>
      </c>
      <c r="C301" s="46">
        <f>5056+368</f>
        <v>5424</v>
      </c>
      <c r="D301" s="13"/>
      <c r="E301" s="15" t="s">
        <v>192</v>
      </c>
      <c r="F301" s="57" t="s">
        <v>275</v>
      </c>
    </row>
    <row r="302" spans="1:6" ht="13.5" thickBot="1">
      <c r="A302" s="28" t="s">
        <v>190</v>
      </c>
      <c r="B302" s="29">
        <v>2250</v>
      </c>
      <c r="C302" s="30">
        <v>1428</v>
      </c>
      <c r="D302" s="29"/>
      <c r="E302" s="29"/>
      <c r="F302" s="29" t="s">
        <v>275</v>
      </c>
    </row>
    <row r="303" spans="1:6" ht="16.5" thickBot="1">
      <c r="A303" s="41" t="s">
        <v>181</v>
      </c>
      <c r="B303" s="42"/>
      <c r="C303" s="24">
        <f>SUM(C301:C302)</f>
        <v>6852</v>
      </c>
      <c r="D303" s="32"/>
      <c r="E303" s="32"/>
      <c r="F303" s="33"/>
    </row>
    <row r="304" spans="1:6" ht="15.75">
      <c r="A304" s="189" t="s">
        <v>182</v>
      </c>
      <c r="B304" s="190"/>
      <c r="C304" s="63">
        <f>C303</f>
        <v>6852</v>
      </c>
      <c r="D304" s="64"/>
      <c r="E304" s="64"/>
      <c r="F304" s="65"/>
    </row>
    <row r="305" spans="1:6" ht="15.75">
      <c r="A305" s="50" t="s">
        <v>193</v>
      </c>
      <c r="B305" s="51"/>
      <c r="C305" s="70"/>
      <c r="D305" s="71"/>
      <c r="E305" s="52"/>
      <c r="F305" s="71"/>
    </row>
    <row r="306" spans="1:6" ht="25.5">
      <c r="A306" s="47" t="s">
        <v>305</v>
      </c>
      <c r="B306" s="57">
        <v>3132</v>
      </c>
      <c r="C306" s="26">
        <v>250000</v>
      </c>
      <c r="D306" s="57"/>
      <c r="E306" s="57" t="s">
        <v>192</v>
      </c>
      <c r="F306" s="57" t="s">
        <v>274</v>
      </c>
    </row>
    <row r="307" spans="1:6" ht="38.25">
      <c r="A307" s="47" t="s">
        <v>306</v>
      </c>
      <c r="B307" s="57">
        <v>3132</v>
      </c>
      <c r="C307" s="26">
        <v>200000</v>
      </c>
      <c r="D307" s="57"/>
      <c r="E307" s="57" t="s">
        <v>192</v>
      </c>
      <c r="F307" s="57" t="s">
        <v>274</v>
      </c>
    </row>
    <row r="308" spans="1:6" ht="25.5">
      <c r="A308" s="47" t="s">
        <v>307</v>
      </c>
      <c r="B308" s="15">
        <v>3132</v>
      </c>
      <c r="C308" s="26">
        <v>130000</v>
      </c>
      <c r="D308" s="15"/>
      <c r="E308" s="15" t="s">
        <v>192</v>
      </c>
      <c r="F308" s="56" t="s">
        <v>274</v>
      </c>
    </row>
    <row r="309" spans="1:6" ht="25.5">
      <c r="A309" s="47" t="s">
        <v>308</v>
      </c>
      <c r="B309" s="15">
        <v>3132</v>
      </c>
      <c r="C309" s="26">
        <v>300000</v>
      </c>
      <c r="D309" s="15"/>
      <c r="E309" s="15" t="s">
        <v>192</v>
      </c>
      <c r="F309" s="56" t="s">
        <v>274</v>
      </c>
    </row>
    <row r="310" spans="1:6" ht="25.5">
      <c r="A310" s="47" t="s">
        <v>309</v>
      </c>
      <c r="B310" s="15">
        <v>3132</v>
      </c>
      <c r="C310" s="26">
        <v>100000</v>
      </c>
      <c r="D310" s="15"/>
      <c r="E310" s="15" t="s">
        <v>192</v>
      </c>
      <c r="F310" s="56" t="s">
        <v>274</v>
      </c>
    </row>
    <row r="311" spans="1:6" ht="25.5">
      <c r="A311" s="47" t="s">
        <v>310</v>
      </c>
      <c r="B311" s="15">
        <v>3132</v>
      </c>
      <c r="C311" s="26">
        <v>150000</v>
      </c>
      <c r="D311" s="15"/>
      <c r="E311" s="15" t="s">
        <v>192</v>
      </c>
      <c r="F311" s="56" t="s">
        <v>274</v>
      </c>
    </row>
    <row r="312" spans="1:6" ht="25.5">
      <c r="A312" s="47" t="s">
        <v>311</v>
      </c>
      <c r="B312" s="15">
        <v>3132</v>
      </c>
      <c r="C312" s="26">
        <v>140000</v>
      </c>
      <c r="D312" s="15"/>
      <c r="E312" s="15" t="s">
        <v>192</v>
      </c>
      <c r="F312" s="56" t="s">
        <v>274</v>
      </c>
    </row>
    <row r="313" spans="1:6" ht="25.5">
      <c r="A313" s="48" t="s">
        <v>312</v>
      </c>
      <c r="B313" s="15">
        <v>3132</v>
      </c>
      <c r="C313" s="26">
        <v>60000</v>
      </c>
      <c r="D313" s="15"/>
      <c r="E313" s="15" t="s">
        <v>192</v>
      </c>
      <c r="F313" s="56" t="s">
        <v>274</v>
      </c>
    </row>
    <row r="314" spans="1:6" ht="25.5">
      <c r="A314" s="47" t="s">
        <v>313</v>
      </c>
      <c r="B314" s="15">
        <v>3132</v>
      </c>
      <c r="C314" s="26">
        <v>300000</v>
      </c>
      <c r="D314" s="15"/>
      <c r="E314" s="15" t="s">
        <v>192</v>
      </c>
      <c r="F314" s="56" t="s">
        <v>274</v>
      </c>
    </row>
    <row r="315" spans="1:6" ht="25.5">
      <c r="A315" s="48" t="s">
        <v>314</v>
      </c>
      <c r="B315" s="15">
        <v>3132</v>
      </c>
      <c r="C315" s="26">
        <v>200000</v>
      </c>
      <c r="D315" s="15"/>
      <c r="E315" s="15" t="s">
        <v>192</v>
      </c>
      <c r="F315" s="56" t="s">
        <v>274</v>
      </c>
    </row>
    <row r="316" spans="1:6" ht="38.25">
      <c r="A316" s="48" t="s">
        <v>315</v>
      </c>
      <c r="B316" s="15">
        <v>3132</v>
      </c>
      <c r="C316" s="26">
        <v>200000</v>
      </c>
      <c r="D316" s="15"/>
      <c r="E316" s="15" t="s">
        <v>192</v>
      </c>
      <c r="F316" s="56" t="s">
        <v>274</v>
      </c>
    </row>
    <row r="317" spans="1:6" ht="25.5">
      <c r="A317" s="48" t="s">
        <v>316</v>
      </c>
      <c r="B317" s="15">
        <v>3132</v>
      </c>
      <c r="C317" s="26">
        <v>80000</v>
      </c>
      <c r="D317" s="15"/>
      <c r="E317" s="15" t="s">
        <v>192</v>
      </c>
      <c r="F317" s="56" t="s">
        <v>274</v>
      </c>
    </row>
    <row r="318" spans="1:6" ht="25.5">
      <c r="A318" s="48" t="s">
        <v>317</v>
      </c>
      <c r="B318" s="15">
        <v>3132</v>
      </c>
      <c r="C318" s="26">
        <v>50000</v>
      </c>
      <c r="D318" s="15"/>
      <c r="E318" s="15" t="s">
        <v>192</v>
      </c>
      <c r="F318" s="56" t="s">
        <v>274</v>
      </c>
    </row>
    <row r="319" spans="1:6" ht="38.25">
      <c r="A319" s="48" t="s">
        <v>318</v>
      </c>
      <c r="B319" s="15">
        <v>3132</v>
      </c>
      <c r="C319" s="26">
        <v>80000</v>
      </c>
      <c r="D319" s="15"/>
      <c r="E319" s="15" t="s">
        <v>192</v>
      </c>
      <c r="F319" s="56" t="s">
        <v>274</v>
      </c>
    </row>
    <row r="320" spans="1:6" ht="25.5">
      <c r="A320" s="48" t="s">
        <v>319</v>
      </c>
      <c r="B320" s="15">
        <v>3132</v>
      </c>
      <c r="C320" s="26">
        <v>100000</v>
      </c>
      <c r="D320" s="15"/>
      <c r="E320" s="15" t="s">
        <v>192</v>
      </c>
      <c r="F320" s="56" t="s">
        <v>274</v>
      </c>
    </row>
    <row r="321" spans="1:6" ht="25.5">
      <c r="A321" s="48" t="s">
        <v>320</v>
      </c>
      <c r="B321" s="15">
        <v>3132</v>
      </c>
      <c r="C321" s="26">
        <v>90000</v>
      </c>
      <c r="D321" s="15"/>
      <c r="E321" s="15" t="s">
        <v>192</v>
      </c>
      <c r="F321" s="56" t="s">
        <v>274</v>
      </c>
    </row>
    <row r="322" spans="1:6" ht="25.5">
      <c r="A322" s="48" t="s">
        <v>321</v>
      </c>
      <c r="B322" s="15">
        <v>3132</v>
      </c>
      <c r="C322" s="26">
        <v>72500</v>
      </c>
      <c r="D322" s="15"/>
      <c r="E322" s="15" t="s">
        <v>192</v>
      </c>
      <c r="F322" s="56" t="s">
        <v>274</v>
      </c>
    </row>
    <row r="323" spans="1:6" ht="38.25">
      <c r="A323" s="48" t="s">
        <v>322</v>
      </c>
      <c r="B323" s="15">
        <v>3132</v>
      </c>
      <c r="C323" s="26">
        <v>40694</v>
      </c>
      <c r="D323" s="15"/>
      <c r="E323" s="15" t="s">
        <v>192</v>
      </c>
      <c r="F323" s="56" t="s">
        <v>274</v>
      </c>
    </row>
    <row r="324" spans="1:6" ht="25.5">
      <c r="A324" s="48" t="s">
        <v>323</v>
      </c>
      <c r="B324" s="15">
        <v>3132</v>
      </c>
      <c r="C324" s="26">
        <v>120000</v>
      </c>
      <c r="D324" s="15"/>
      <c r="E324" s="15" t="s">
        <v>192</v>
      </c>
      <c r="F324" s="56" t="s">
        <v>274</v>
      </c>
    </row>
    <row r="325" spans="1:6" ht="25.5">
      <c r="A325" s="48" t="s">
        <v>324</v>
      </c>
      <c r="B325" s="15">
        <v>3132</v>
      </c>
      <c r="C325" s="26">
        <v>150000</v>
      </c>
      <c r="D325" s="15"/>
      <c r="E325" s="15" t="s">
        <v>192</v>
      </c>
      <c r="F325" s="56" t="s">
        <v>274</v>
      </c>
    </row>
    <row r="326" spans="1:6" ht="25.5">
      <c r="A326" s="48" t="s">
        <v>325</v>
      </c>
      <c r="B326" s="15">
        <v>3132</v>
      </c>
      <c r="C326" s="26">
        <v>72000</v>
      </c>
      <c r="D326" s="15"/>
      <c r="E326" s="15" t="s">
        <v>192</v>
      </c>
      <c r="F326" s="56" t="s">
        <v>274</v>
      </c>
    </row>
    <row r="327" spans="1:6" ht="25.5">
      <c r="A327" s="48" t="s">
        <v>326</v>
      </c>
      <c r="B327" s="15">
        <v>3132</v>
      </c>
      <c r="C327" s="26">
        <v>70000</v>
      </c>
      <c r="D327" s="15"/>
      <c r="E327" s="15" t="s">
        <v>192</v>
      </c>
      <c r="F327" s="56" t="s">
        <v>274</v>
      </c>
    </row>
    <row r="328" spans="1:6" ht="25.5">
      <c r="A328" s="48" t="s">
        <v>327</v>
      </c>
      <c r="B328" s="15">
        <v>3132</v>
      </c>
      <c r="C328" s="26">
        <v>60000</v>
      </c>
      <c r="D328" s="15"/>
      <c r="E328" s="15" t="s">
        <v>192</v>
      </c>
      <c r="F328" s="56" t="s">
        <v>274</v>
      </c>
    </row>
    <row r="329" spans="1:6" ht="25.5">
      <c r="A329" s="48" t="s">
        <v>328</v>
      </c>
      <c r="B329" s="15">
        <v>3132</v>
      </c>
      <c r="C329" s="26">
        <v>120000</v>
      </c>
      <c r="D329" s="15"/>
      <c r="E329" s="15" t="s">
        <v>192</v>
      </c>
      <c r="F329" s="56" t="s">
        <v>274</v>
      </c>
    </row>
    <row r="330" spans="1:6" ht="25.5">
      <c r="A330" s="48" t="s">
        <v>329</v>
      </c>
      <c r="B330" s="15">
        <v>3132</v>
      </c>
      <c r="C330" s="26">
        <v>70000</v>
      </c>
      <c r="D330" s="15"/>
      <c r="E330" s="15" t="s">
        <v>192</v>
      </c>
      <c r="F330" s="56" t="s">
        <v>274</v>
      </c>
    </row>
    <row r="331" spans="1:6" ht="25.5">
      <c r="A331" s="48" t="s">
        <v>330</v>
      </c>
      <c r="B331" s="15">
        <v>3132</v>
      </c>
      <c r="C331" s="26">
        <v>450000</v>
      </c>
      <c r="D331" s="15"/>
      <c r="E331" s="15" t="s">
        <v>192</v>
      </c>
      <c r="F331" s="56" t="s">
        <v>274</v>
      </c>
    </row>
    <row r="332" spans="1:6" ht="25.5">
      <c r="A332" s="48" t="s">
        <v>331</v>
      </c>
      <c r="B332" s="15">
        <v>3132</v>
      </c>
      <c r="C332" s="26">
        <v>250000</v>
      </c>
      <c r="D332" s="15"/>
      <c r="E332" s="15" t="s">
        <v>192</v>
      </c>
      <c r="F332" s="56" t="s">
        <v>274</v>
      </c>
    </row>
    <row r="333" spans="1:6" ht="25.5">
      <c r="A333" s="48" t="s">
        <v>332</v>
      </c>
      <c r="B333" s="15">
        <v>3132</v>
      </c>
      <c r="C333" s="26">
        <v>238000</v>
      </c>
      <c r="D333" s="15"/>
      <c r="E333" s="15" t="s">
        <v>192</v>
      </c>
      <c r="F333" s="56" t="s">
        <v>274</v>
      </c>
    </row>
    <row r="334" spans="1:6" ht="25.5">
      <c r="A334" s="48" t="s">
        <v>333</v>
      </c>
      <c r="B334" s="15">
        <v>3132</v>
      </c>
      <c r="C334" s="26">
        <v>120000</v>
      </c>
      <c r="D334" s="15"/>
      <c r="E334" s="15" t="s">
        <v>192</v>
      </c>
      <c r="F334" s="56" t="s">
        <v>274</v>
      </c>
    </row>
    <row r="335" spans="1:6" ht="25.5">
      <c r="A335" s="48" t="s">
        <v>334</v>
      </c>
      <c r="B335" s="15">
        <v>3132</v>
      </c>
      <c r="C335" s="26">
        <v>400000</v>
      </c>
      <c r="D335" s="15"/>
      <c r="E335" s="15" t="s">
        <v>192</v>
      </c>
      <c r="F335" s="56" t="s">
        <v>274</v>
      </c>
    </row>
    <row r="336" spans="1:6" ht="25.5">
      <c r="A336" s="48" t="s">
        <v>335</v>
      </c>
      <c r="B336" s="15">
        <v>3132</v>
      </c>
      <c r="C336" s="26">
        <v>80000</v>
      </c>
      <c r="D336" s="15"/>
      <c r="E336" s="15" t="s">
        <v>192</v>
      </c>
      <c r="F336" s="56" t="s">
        <v>274</v>
      </c>
    </row>
    <row r="337" spans="1:6" ht="38.25">
      <c r="A337" s="48" t="s">
        <v>336</v>
      </c>
      <c r="B337" s="15">
        <v>3132</v>
      </c>
      <c r="C337" s="26">
        <v>200186</v>
      </c>
      <c r="D337" s="15"/>
      <c r="E337" s="15" t="s">
        <v>192</v>
      </c>
      <c r="F337" s="56" t="s">
        <v>274</v>
      </c>
    </row>
    <row r="338" spans="1:6" ht="25.5">
      <c r="A338" s="48" t="s">
        <v>337</v>
      </c>
      <c r="B338" s="15">
        <v>3132</v>
      </c>
      <c r="C338" s="26">
        <v>100000</v>
      </c>
      <c r="D338" s="15"/>
      <c r="E338" s="15" t="s">
        <v>192</v>
      </c>
      <c r="F338" s="56" t="s">
        <v>274</v>
      </c>
    </row>
    <row r="339" spans="1:6" ht="45">
      <c r="A339" s="53" t="s">
        <v>194</v>
      </c>
      <c r="B339" s="52"/>
      <c r="C339" s="54"/>
      <c r="D339" s="52"/>
      <c r="E339" s="52"/>
      <c r="F339" s="52"/>
    </row>
    <row r="340" spans="1:6" ht="38.25">
      <c r="A340" s="48" t="s">
        <v>338</v>
      </c>
      <c r="B340" s="15">
        <v>3132</v>
      </c>
      <c r="C340" s="26">
        <v>17000</v>
      </c>
      <c r="D340" s="15"/>
      <c r="E340" s="15" t="s">
        <v>192</v>
      </c>
      <c r="F340" s="56" t="s">
        <v>274</v>
      </c>
    </row>
    <row r="341" spans="1:6" ht="38.25">
      <c r="A341" s="48" t="s">
        <v>339</v>
      </c>
      <c r="B341" s="15">
        <v>3132</v>
      </c>
      <c r="C341" s="26">
        <v>17000</v>
      </c>
      <c r="D341" s="15"/>
      <c r="E341" s="15" t="s">
        <v>192</v>
      </c>
      <c r="F341" s="56" t="s">
        <v>274</v>
      </c>
    </row>
    <row r="342" spans="1:6" ht="38.25">
      <c r="A342" s="48" t="s">
        <v>340</v>
      </c>
      <c r="B342" s="15">
        <v>3132</v>
      </c>
      <c r="C342" s="26">
        <v>17000</v>
      </c>
      <c r="D342" s="15"/>
      <c r="E342" s="15" t="s">
        <v>192</v>
      </c>
      <c r="F342" s="56" t="s">
        <v>274</v>
      </c>
    </row>
    <row r="343" spans="1:6" ht="38.25">
      <c r="A343" s="48" t="s">
        <v>341</v>
      </c>
      <c r="B343" s="15">
        <v>3132</v>
      </c>
      <c r="C343" s="26">
        <v>17000</v>
      </c>
      <c r="D343" s="15"/>
      <c r="E343" s="15" t="s">
        <v>192</v>
      </c>
      <c r="F343" s="56" t="s">
        <v>274</v>
      </c>
    </row>
    <row r="344" spans="1:6" ht="38.25">
      <c r="A344" s="48" t="s">
        <v>342</v>
      </c>
      <c r="B344" s="15">
        <v>3132</v>
      </c>
      <c r="C344" s="26">
        <v>17000</v>
      </c>
      <c r="D344" s="15"/>
      <c r="E344" s="15" t="s">
        <v>192</v>
      </c>
      <c r="F344" s="56" t="s">
        <v>274</v>
      </c>
    </row>
    <row r="345" spans="1:6" ht="38.25">
      <c r="A345" s="48" t="s">
        <v>343</v>
      </c>
      <c r="B345" s="15">
        <v>3132</v>
      </c>
      <c r="C345" s="26">
        <v>180000</v>
      </c>
      <c r="D345" s="15"/>
      <c r="E345" s="15" t="s">
        <v>192</v>
      </c>
      <c r="F345" s="56" t="s">
        <v>274</v>
      </c>
    </row>
    <row r="346" spans="1:6" ht="38.25">
      <c r="A346" s="48" t="s">
        <v>344</v>
      </c>
      <c r="B346" s="15">
        <v>3132</v>
      </c>
      <c r="C346" s="26">
        <v>190000</v>
      </c>
      <c r="D346" s="15"/>
      <c r="E346" s="15" t="s">
        <v>192</v>
      </c>
      <c r="F346" s="56" t="s">
        <v>274</v>
      </c>
    </row>
    <row r="347" spans="1:6" ht="38.25">
      <c r="A347" s="48" t="s">
        <v>345</v>
      </c>
      <c r="B347" s="15">
        <v>3132</v>
      </c>
      <c r="C347" s="26">
        <v>189000</v>
      </c>
      <c r="D347" s="15"/>
      <c r="E347" s="15" t="s">
        <v>192</v>
      </c>
      <c r="F347" s="56" t="s">
        <v>274</v>
      </c>
    </row>
    <row r="348" spans="1:6" ht="38.25">
      <c r="A348" s="48" t="s">
        <v>346</v>
      </c>
      <c r="B348" s="15">
        <v>3132</v>
      </c>
      <c r="C348" s="26">
        <v>180000</v>
      </c>
      <c r="D348" s="15"/>
      <c r="E348" s="15" t="s">
        <v>192</v>
      </c>
      <c r="F348" s="56" t="s">
        <v>274</v>
      </c>
    </row>
    <row r="349" spans="1:6" ht="38.25">
      <c r="A349" s="48" t="s">
        <v>347</v>
      </c>
      <c r="B349" s="15">
        <v>3132</v>
      </c>
      <c r="C349" s="26">
        <v>180000</v>
      </c>
      <c r="D349" s="15"/>
      <c r="E349" s="15" t="s">
        <v>192</v>
      </c>
      <c r="F349" s="56" t="s">
        <v>274</v>
      </c>
    </row>
    <row r="350" spans="1:6" ht="38.25">
      <c r="A350" s="48" t="s">
        <v>348</v>
      </c>
      <c r="B350" s="15">
        <v>3132</v>
      </c>
      <c r="C350" s="26">
        <v>17000</v>
      </c>
      <c r="D350" s="15"/>
      <c r="E350" s="15" t="s">
        <v>192</v>
      </c>
      <c r="F350" s="56" t="s">
        <v>274</v>
      </c>
    </row>
    <row r="351" spans="1:6" ht="38.25">
      <c r="A351" s="48" t="s">
        <v>349</v>
      </c>
      <c r="B351" s="15">
        <v>3132</v>
      </c>
      <c r="C351" s="26">
        <v>17000</v>
      </c>
      <c r="D351" s="15"/>
      <c r="E351" s="15" t="s">
        <v>192</v>
      </c>
      <c r="F351" s="56" t="s">
        <v>274</v>
      </c>
    </row>
    <row r="352" spans="1:6" ht="38.25">
      <c r="A352" s="48" t="s">
        <v>350</v>
      </c>
      <c r="B352" s="15">
        <v>3132</v>
      </c>
      <c r="C352" s="26">
        <v>17000</v>
      </c>
      <c r="D352" s="15"/>
      <c r="E352" s="15" t="s">
        <v>192</v>
      </c>
      <c r="F352" s="56" t="s">
        <v>274</v>
      </c>
    </row>
    <row r="353" spans="1:6" ht="38.25">
      <c r="A353" s="48" t="s">
        <v>351</v>
      </c>
      <c r="B353" s="15">
        <v>3132</v>
      </c>
      <c r="C353" s="26">
        <v>17000</v>
      </c>
      <c r="D353" s="15"/>
      <c r="E353" s="15" t="s">
        <v>192</v>
      </c>
      <c r="F353" s="56" t="s">
        <v>274</v>
      </c>
    </row>
    <row r="354" spans="1:6" ht="38.25">
      <c r="A354" s="48" t="s">
        <v>352</v>
      </c>
      <c r="B354" s="15">
        <v>3132</v>
      </c>
      <c r="C354" s="26">
        <v>17000</v>
      </c>
      <c r="D354" s="15"/>
      <c r="E354" s="15" t="s">
        <v>192</v>
      </c>
      <c r="F354" s="56" t="s">
        <v>274</v>
      </c>
    </row>
    <row r="355" spans="1:6" ht="33.75" customHeight="1">
      <c r="A355" s="78" t="s">
        <v>197</v>
      </c>
      <c r="B355" s="78"/>
      <c r="C355" s="78"/>
      <c r="D355" s="78"/>
      <c r="E355" s="78"/>
      <c r="F355" s="78"/>
    </row>
    <row r="356" spans="1:6" ht="25.5">
      <c r="A356" s="48" t="s">
        <v>353</v>
      </c>
      <c r="B356" s="15">
        <v>3132</v>
      </c>
      <c r="C356" s="26">
        <v>40000</v>
      </c>
      <c r="D356" s="15"/>
      <c r="E356" s="15" t="s">
        <v>192</v>
      </c>
      <c r="F356" s="56" t="s">
        <v>274</v>
      </c>
    </row>
    <row r="357" spans="1:6" ht="25.5">
      <c r="A357" s="48" t="s">
        <v>354</v>
      </c>
      <c r="B357" s="15">
        <v>3132</v>
      </c>
      <c r="C357" s="26">
        <v>40000</v>
      </c>
      <c r="D357" s="15"/>
      <c r="E357" s="15" t="s">
        <v>192</v>
      </c>
      <c r="F357" s="56" t="s">
        <v>274</v>
      </c>
    </row>
    <row r="358" spans="1:6" ht="25.5">
      <c r="A358" s="48" t="s">
        <v>355</v>
      </c>
      <c r="B358" s="15">
        <v>3132</v>
      </c>
      <c r="C358" s="26">
        <v>40000</v>
      </c>
      <c r="D358" s="15"/>
      <c r="E358" s="15" t="s">
        <v>192</v>
      </c>
      <c r="F358" s="56" t="s">
        <v>274</v>
      </c>
    </row>
    <row r="359" spans="1:6" ht="25.5">
      <c r="A359" s="48" t="s">
        <v>356</v>
      </c>
      <c r="B359" s="15">
        <v>3132</v>
      </c>
      <c r="C359" s="26">
        <v>40000</v>
      </c>
      <c r="D359" s="15"/>
      <c r="E359" s="15" t="s">
        <v>192</v>
      </c>
      <c r="F359" s="56" t="s">
        <v>274</v>
      </c>
    </row>
    <row r="360" spans="1:6" ht="25.5">
      <c r="A360" s="48" t="s">
        <v>357</v>
      </c>
      <c r="B360" s="15">
        <v>3132</v>
      </c>
      <c r="C360" s="26">
        <v>40000</v>
      </c>
      <c r="D360" s="15"/>
      <c r="E360" s="15" t="s">
        <v>192</v>
      </c>
      <c r="F360" s="56" t="s">
        <v>274</v>
      </c>
    </row>
    <row r="361" spans="1:6" ht="15">
      <c r="A361" s="53" t="s">
        <v>198</v>
      </c>
      <c r="B361" s="76"/>
      <c r="C361" s="77"/>
      <c r="D361" s="76"/>
      <c r="E361" s="76"/>
      <c r="F361" s="76"/>
    </row>
    <row r="362" spans="1:6" ht="25.5">
      <c r="A362" s="48" t="s">
        <v>361</v>
      </c>
      <c r="B362" s="80">
        <v>3132</v>
      </c>
      <c r="C362" s="82">
        <v>509110.23</v>
      </c>
      <c r="D362" s="80"/>
      <c r="E362" s="80" t="s">
        <v>192</v>
      </c>
      <c r="F362" s="81" t="s">
        <v>274</v>
      </c>
    </row>
    <row r="363" spans="1:6" ht="25.5">
      <c r="A363" s="48" t="s">
        <v>362</v>
      </c>
      <c r="B363" s="80">
        <v>3132</v>
      </c>
      <c r="C363" s="82">
        <v>115718.64</v>
      </c>
      <c r="D363" s="80"/>
      <c r="E363" s="80" t="s">
        <v>192</v>
      </c>
      <c r="F363" s="81" t="s">
        <v>274</v>
      </c>
    </row>
    <row r="364" spans="1:6" ht="25.5">
      <c r="A364" s="48" t="s">
        <v>363</v>
      </c>
      <c r="B364" s="80">
        <v>3132</v>
      </c>
      <c r="C364" s="82">
        <v>832174.27</v>
      </c>
      <c r="D364" s="80"/>
      <c r="E364" s="80" t="s">
        <v>192</v>
      </c>
      <c r="F364" s="81" t="s">
        <v>274</v>
      </c>
    </row>
    <row r="365" spans="1:6" ht="24.75" customHeight="1">
      <c r="A365" s="48" t="s">
        <v>364</v>
      </c>
      <c r="B365" s="80">
        <v>3132</v>
      </c>
      <c r="C365" s="82">
        <v>2716</v>
      </c>
      <c r="D365" s="80"/>
      <c r="E365" s="80" t="s">
        <v>192</v>
      </c>
      <c r="F365" s="81" t="s">
        <v>274</v>
      </c>
    </row>
    <row r="366" spans="1:6" ht="45">
      <c r="A366" s="53" t="s">
        <v>360</v>
      </c>
      <c r="B366" s="76"/>
      <c r="C366" s="77"/>
      <c r="D366" s="76"/>
      <c r="E366" s="76"/>
      <c r="F366" s="76"/>
    </row>
    <row r="367" spans="1:6" ht="25.5">
      <c r="A367" s="48" t="s">
        <v>365</v>
      </c>
      <c r="B367" s="80">
        <v>3132</v>
      </c>
      <c r="C367" s="82">
        <v>8849.32</v>
      </c>
      <c r="D367" s="80"/>
      <c r="E367" s="80" t="s">
        <v>192</v>
      </c>
      <c r="F367" s="81" t="s">
        <v>274</v>
      </c>
    </row>
    <row r="368" spans="1:6" ht="25.5">
      <c r="A368" s="48" t="s">
        <v>366</v>
      </c>
      <c r="B368" s="80">
        <v>3132</v>
      </c>
      <c r="C368" s="82">
        <v>2459.02</v>
      </c>
      <c r="D368" s="80"/>
      <c r="E368" s="80" t="s">
        <v>192</v>
      </c>
      <c r="F368" s="81" t="s">
        <v>274</v>
      </c>
    </row>
    <row r="369" spans="1:6" ht="25.5">
      <c r="A369" s="48" t="s">
        <v>367</v>
      </c>
      <c r="B369" s="80">
        <v>3132</v>
      </c>
      <c r="C369" s="82">
        <v>17812.66</v>
      </c>
      <c r="D369" s="80"/>
      <c r="E369" s="80" t="s">
        <v>192</v>
      </c>
      <c r="F369" s="81" t="s">
        <v>274</v>
      </c>
    </row>
    <row r="370" spans="1:6" ht="29.25" customHeight="1">
      <c r="A370" s="48" t="s">
        <v>368</v>
      </c>
      <c r="B370" s="80">
        <v>3132</v>
      </c>
      <c r="C370" s="82">
        <v>67000</v>
      </c>
      <c r="D370" s="80"/>
      <c r="E370" s="80" t="s">
        <v>192</v>
      </c>
      <c r="F370" s="81" t="s">
        <v>274</v>
      </c>
    </row>
    <row r="371" spans="1:6" ht="12.75">
      <c r="A371" s="28" t="s">
        <v>190</v>
      </c>
      <c r="B371" s="29">
        <v>3132</v>
      </c>
      <c r="C371" s="30">
        <f>541122.6+466514.1+40000</f>
        <v>1047636.7</v>
      </c>
      <c r="D371" s="29"/>
      <c r="E371" s="29"/>
      <c r="F371" s="29"/>
    </row>
    <row r="372" spans="1:6" ht="25.5">
      <c r="A372" s="130" t="s">
        <v>516</v>
      </c>
      <c r="B372" s="123">
        <v>3132</v>
      </c>
      <c r="C372" s="129">
        <v>90000</v>
      </c>
      <c r="D372" s="128"/>
      <c r="E372" s="123" t="s">
        <v>192</v>
      </c>
      <c r="F372" s="128" t="s">
        <v>428</v>
      </c>
    </row>
    <row r="373" spans="1:6" ht="25.5">
      <c r="A373" s="130" t="s">
        <v>517</v>
      </c>
      <c r="B373" s="123">
        <v>3132</v>
      </c>
      <c r="C373" s="129">
        <v>79000</v>
      </c>
      <c r="D373" s="128"/>
      <c r="E373" s="123" t="s">
        <v>192</v>
      </c>
      <c r="F373" s="128" t="s">
        <v>428</v>
      </c>
    </row>
    <row r="374" spans="1:6" ht="25.5">
      <c r="A374" s="130" t="s">
        <v>518</v>
      </c>
      <c r="B374" s="123">
        <v>3132</v>
      </c>
      <c r="C374" s="129">
        <v>101000</v>
      </c>
      <c r="D374" s="128"/>
      <c r="E374" s="123" t="s">
        <v>192</v>
      </c>
      <c r="F374" s="128" t="s">
        <v>428</v>
      </c>
    </row>
    <row r="375" spans="1:6" ht="25.5">
      <c r="A375" s="130" t="s">
        <v>519</v>
      </c>
      <c r="B375" s="123">
        <v>3132</v>
      </c>
      <c r="C375" s="129">
        <v>155000</v>
      </c>
      <c r="D375" s="128"/>
      <c r="E375" s="123" t="s">
        <v>192</v>
      </c>
      <c r="F375" s="128" t="s">
        <v>428</v>
      </c>
    </row>
    <row r="376" spans="1:6" ht="25.5">
      <c r="A376" s="130" t="s">
        <v>520</v>
      </c>
      <c r="B376" s="123">
        <v>3132</v>
      </c>
      <c r="C376" s="129">
        <v>98000</v>
      </c>
      <c r="D376" s="128"/>
      <c r="E376" s="123" t="s">
        <v>192</v>
      </c>
      <c r="F376" s="128" t="s">
        <v>428</v>
      </c>
    </row>
    <row r="377" spans="1:6" ht="25.5">
      <c r="A377" s="130" t="s">
        <v>521</v>
      </c>
      <c r="B377" s="123">
        <v>3132</v>
      </c>
      <c r="C377" s="129">
        <v>90000</v>
      </c>
      <c r="D377" s="128"/>
      <c r="E377" s="123" t="s">
        <v>192</v>
      </c>
      <c r="F377" s="128" t="s">
        <v>428</v>
      </c>
    </row>
    <row r="378" spans="1:6" ht="25.5">
      <c r="A378" s="130" t="s">
        <v>522</v>
      </c>
      <c r="B378" s="123">
        <v>3132</v>
      </c>
      <c r="C378" s="129">
        <v>152000</v>
      </c>
      <c r="D378" s="128"/>
      <c r="E378" s="123" t="s">
        <v>192</v>
      </c>
      <c r="F378" s="128" t="s">
        <v>428</v>
      </c>
    </row>
    <row r="379" spans="1:6" ht="25.5">
      <c r="A379" s="130" t="s">
        <v>523</v>
      </c>
      <c r="B379" s="123">
        <v>3132</v>
      </c>
      <c r="C379" s="129">
        <v>118000</v>
      </c>
      <c r="D379" s="128"/>
      <c r="E379" s="123" t="s">
        <v>192</v>
      </c>
      <c r="F379" s="128" t="s">
        <v>428</v>
      </c>
    </row>
    <row r="380" spans="1:6" ht="25.5">
      <c r="A380" s="130" t="s">
        <v>524</v>
      </c>
      <c r="B380" s="123">
        <v>3132</v>
      </c>
      <c r="C380" s="129">
        <v>90000</v>
      </c>
      <c r="D380" s="128"/>
      <c r="E380" s="123" t="s">
        <v>192</v>
      </c>
      <c r="F380" s="128" t="s">
        <v>428</v>
      </c>
    </row>
    <row r="381" spans="1:6" ht="25.5">
      <c r="A381" s="130" t="s">
        <v>525</v>
      </c>
      <c r="B381" s="123">
        <v>3132</v>
      </c>
      <c r="C381" s="129">
        <v>98000</v>
      </c>
      <c r="D381" s="128"/>
      <c r="E381" s="123" t="s">
        <v>192</v>
      </c>
      <c r="F381" s="128" t="s">
        <v>428</v>
      </c>
    </row>
    <row r="382" spans="1:6" ht="25.5">
      <c r="A382" s="130" t="s">
        <v>526</v>
      </c>
      <c r="B382" s="123">
        <v>3132</v>
      </c>
      <c r="C382" s="129">
        <v>97000</v>
      </c>
      <c r="D382" s="128"/>
      <c r="E382" s="123" t="s">
        <v>192</v>
      </c>
      <c r="F382" s="128" t="s">
        <v>428</v>
      </c>
    </row>
    <row r="383" spans="1:6" ht="12.75">
      <c r="A383" s="130"/>
      <c r="B383" s="123"/>
      <c r="C383" s="129"/>
      <c r="D383" s="128"/>
      <c r="E383" s="123"/>
      <c r="F383" s="128"/>
    </row>
    <row r="384" spans="1:6" ht="16.5" thickBot="1">
      <c r="A384" s="91" t="s">
        <v>199</v>
      </c>
      <c r="B384" s="92"/>
      <c r="C384" s="90">
        <f>SUM(C306:C383)</f>
        <v>10103856.84</v>
      </c>
      <c r="D384" s="93"/>
      <c r="E384" s="93"/>
      <c r="F384" s="94"/>
    </row>
    <row r="385" spans="1:6" ht="15.75">
      <c r="A385" s="189" t="s">
        <v>200</v>
      </c>
      <c r="B385" s="190"/>
      <c r="C385" s="63">
        <f>C384</f>
        <v>10103856.84</v>
      </c>
      <c r="D385" s="64"/>
      <c r="E385" s="64"/>
      <c r="F385" s="65"/>
    </row>
    <row r="386" spans="1:6" ht="63.75">
      <c r="A386" s="130" t="s">
        <v>527</v>
      </c>
      <c r="B386" s="128">
        <v>3142</v>
      </c>
      <c r="C386" s="129">
        <v>98000</v>
      </c>
      <c r="D386" s="128"/>
      <c r="E386" s="126" t="s">
        <v>192</v>
      </c>
      <c r="F386" s="128" t="s">
        <v>428</v>
      </c>
    </row>
    <row r="387" spans="1:6" ht="58.5" customHeight="1">
      <c r="A387" s="130" t="s">
        <v>528</v>
      </c>
      <c r="B387" s="128">
        <v>3142</v>
      </c>
      <c r="C387" s="129">
        <v>819675</v>
      </c>
      <c r="D387" s="128"/>
      <c r="E387" s="126" t="s">
        <v>192</v>
      </c>
      <c r="F387" s="128" t="s">
        <v>428</v>
      </c>
    </row>
    <row r="388" spans="1:6" ht="89.25">
      <c r="A388" s="130" t="s">
        <v>529</v>
      </c>
      <c r="B388" s="128">
        <v>3142</v>
      </c>
      <c r="C388" s="129">
        <v>15700</v>
      </c>
      <c r="D388" s="128"/>
      <c r="E388" s="126" t="s">
        <v>192</v>
      </c>
      <c r="F388" s="128" t="s">
        <v>428</v>
      </c>
    </row>
    <row r="389" spans="1:6" ht="16.5" thickBot="1">
      <c r="A389" s="91" t="s">
        <v>530</v>
      </c>
      <c r="B389" s="92"/>
      <c r="C389" s="90">
        <f>SUM(C386:C388)</f>
        <v>933375</v>
      </c>
      <c r="D389" s="93"/>
      <c r="E389" s="93"/>
      <c r="F389" s="94"/>
    </row>
    <row r="390" spans="1:6" ht="15.75">
      <c r="A390" s="189" t="s">
        <v>531</v>
      </c>
      <c r="B390" s="190"/>
      <c r="C390" s="63">
        <f>C389</f>
        <v>933375</v>
      </c>
      <c r="D390" s="64"/>
      <c r="E390" s="64"/>
      <c r="F390" s="65"/>
    </row>
    <row r="391" spans="1:6" ht="63.75">
      <c r="A391" s="16" t="s">
        <v>201</v>
      </c>
      <c r="B391" s="15">
        <v>2230</v>
      </c>
      <c r="C391" s="26">
        <v>99200</v>
      </c>
      <c r="D391" s="15"/>
      <c r="E391" s="15" t="s">
        <v>192</v>
      </c>
      <c r="F391" s="86" t="s">
        <v>369</v>
      </c>
    </row>
    <row r="392" spans="1:6" ht="63.75">
      <c r="A392" s="16" t="s">
        <v>202</v>
      </c>
      <c r="B392" s="15">
        <v>2230</v>
      </c>
      <c r="C392" s="26">
        <v>23320</v>
      </c>
      <c r="D392" s="15"/>
      <c r="E392" s="15" t="s">
        <v>192</v>
      </c>
      <c r="F392" s="86" t="s">
        <v>375</v>
      </c>
    </row>
    <row r="393" spans="1:6" ht="63.75">
      <c r="A393" s="16" t="s">
        <v>204</v>
      </c>
      <c r="B393" s="15">
        <v>2230</v>
      </c>
      <c r="C393" s="26">
        <v>25743</v>
      </c>
      <c r="D393" s="15"/>
      <c r="E393" s="15" t="s">
        <v>192</v>
      </c>
      <c r="F393" s="86" t="s">
        <v>373</v>
      </c>
    </row>
    <row r="394" spans="1:6" ht="63.75">
      <c r="A394" s="16" t="s">
        <v>203</v>
      </c>
      <c r="B394" s="15">
        <v>2230</v>
      </c>
      <c r="C394" s="26">
        <v>24600</v>
      </c>
      <c r="D394" s="15"/>
      <c r="E394" s="15" t="s">
        <v>192</v>
      </c>
      <c r="F394" s="86" t="s">
        <v>372</v>
      </c>
    </row>
    <row r="395" spans="1:6" ht="63.75">
      <c r="A395" s="16" t="s">
        <v>205</v>
      </c>
      <c r="B395" s="15">
        <v>2230</v>
      </c>
      <c r="C395" s="26">
        <v>32400</v>
      </c>
      <c r="D395" s="15"/>
      <c r="E395" s="15" t="s">
        <v>192</v>
      </c>
      <c r="F395" s="86" t="s">
        <v>370</v>
      </c>
    </row>
    <row r="396" spans="1:6" ht="63.75">
      <c r="A396" s="16" t="s">
        <v>206</v>
      </c>
      <c r="B396" s="15">
        <v>2230</v>
      </c>
      <c r="C396" s="26">
        <v>64050</v>
      </c>
      <c r="D396" s="15"/>
      <c r="E396" s="15" t="s">
        <v>192</v>
      </c>
      <c r="F396" s="86" t="s">
        <v>374</v>
      </c>
    </row>
    <row r="397" spans="1:6" ht="63.75">
      <c r="A397" s="16" t="s">
        <v>207</v>
      </c>
      <c r="B397" s="15">
        <v>2230</v>
      </c>
      <c r="C397" s="26">
        <v>9180</v>
      </c>
      <c r="D397" s="15"/>
      <c r="E397" s="15" t="s">
        <v>192</v>
      </c>
      <c r="F397" s="86" t="s">
        <v>371</v>
      </c>
    </row>
    <row r="398" spans="1:6" ht="25.5">
      <c r="A398" s="16" t="s">
        <v>208</v>
      </c>
      <c r="B398" s="15">
        <v>2230</v>
      </c>
      <c r="C398" s="26">
        <v>48400</v>
      </c>
      <c r="D398" s="15"/>
      <c r="E398" s="15" t="s">
        <v>192</v>
      </c>
      <c r="F398" s="57" t="s">
        <v>275</v>
      </c>
    </row>
    <row r="399" spans="1:6" ht="25.5">
      <c r="A399" s="16" t="s">
        <v>209</v>
      </c>
      <c r="B399" s="15">
        <v>2230</v>
      </c>
      <c r="C399" s="26">
        <v>50000</v>
      </c>
      <c r="D399" s="15"/>
      <c r="E399" s="15" t="s">
        <v>192</v>
      </c>
      <c r="F399" s="57" t="s">
        <v>275</v>
      </c>
    </row>
    <row r="400" spans="1:6" ht="25.5">
      <c r="A400" s="16" t="s">
        <v>210</v>
      </c>
      <c r="B400" s="15">
        <v>2230</v>
      </c>
      <c r="C400" s="26">
        <v>2500</v>
      </c>
      <c r="D400" s="15"/>
      <c r="E400" s="15" t="s">
        <v>192</v>
      </c>
      <c r="F400" s="57" t="s">
        <v>275</v>
      </c>
    </row>
    <row r="401" spans="1:6" ht="25.5">
      <c r="A401" s="16" t="s">
        <v>211</v>
      </c>
      <c r="B401" s="15">
        <v>2230</v>
      </c>
      <c r="C401" s="26">
        <v>65342</v>
      </c>
      <c r="D401" s="15"/>
      <c r="E401" s="15" t="s">
        <v>192</v>
      </c>
      <c r="F401" s="57" t="s">
        <v>275</v>
      </c>
    </row>
    <row r="402" spans="1:6" ht="25.5">
      <c r="A402" s="16" t="s">
        <v>212</v>
      </c>
      <c r="B402" s="15">
        <v>2230</v>
      </c>
      <c r="C402" s="26">
        <v>43450</v>
      </c>
      <c r="D402" s="15"/>
      <c r="E402" s="15" t="s">
        <v>192</v>
      </c>
      <c r="F402" s="57" t="s">
        <v>275</v>
      </c>
    </row>
    <row r="403" spans="1:6" ht="25.5">
      <c r="A403" s="16" t="s">
        <v>213</v>
      </c>
      <c r="B403" s="15">
        <v>2230</v>
      </c>
      <c r="C403" s="26">
        <v>65190</v>
      </c>
      <c r="D403" s="15"/>
      <c r="E403" s="15" t="s">
        <v>192</v>
      </c>
      <c r="F403" s="57" t="s">
        <v>275</v>
      </c>
    </row>
    <row r="404" spans="1:6" ht="13.5" thickBot="1">
      <c r="A404" s="28" t="s">
        <v>190</v>
      </c>
      <c r="B404" s="29">
        <v>2230</v>
      </c>
      <c r="C404" s="30">
        <v>169834.71</v>
      </c>
      <c r="D404" s="29"/>
      <c r="E404" s="29"/>
      <c r="F404" s="29" t="s">
        <v>275</v>
      </c>
    </row>
    <row r="405" spans="1:6" ht="16.5" thickBot="1">
      <c r="A405" s="58" t="s">
        <v>214</v>
      </c>
      <c r="B405" s="59"/>
      <c r="C405" s="60">
        <f>SUM(C391:C404)</f>
        <v>723209.71</v>
      </c>
      <c r="D405" s="61"/>
      <c r="E405" s="61"/>
      <c r="F405" s="62"/>
    </row>
    <row r="406" spans="1:6" ht="16.5" thickBot="1">
      <c r="A406" s="191" t="s">
        <v>214</v>
      </c>
      <c r="B406" s="192"/>
      <c r="C406" s="37">
        <f>C405</f>
        <v>723209.71</v>
      </c>
      <c r="D406" s="34"/>
      <c r="E406" s="34"/>
      <c r="F406" s="35"/>
    </row>
    <row r="407" spans="1:6" ht="38.25">
      <c r="A407" s="48" t="s">
        <v>281</v>
      </c>
      <c r="B407" s="56">
        <v>2271</v>
      </c>
      <c r="C407" s="27">
        <v>136083</v>
      </c>
      <c r="D407" s="56"/>
      <c r="E407" s="57" t="s">
        <v>192</v>
      </c>
      <c r="F407" s="57" t="s">
        <v>275</v>
      </c>
    </row>
    <row r="408" spans="1:6" ht="38.25">
      <c r="A408" s="48" t="s">
        <v>280</v>
      </c>
      <c r="B408" s="56">
        <v>2272</v>
      </c>
      <c r="C408" s="27">
        <f>3727+1000</f>
        <v>4727</v>
      </c>
      <c r="D408" s="56"/>
      <c r="E408" s="57" t="s">
        <v>192</v>
      </c>
      <c r="F408" s="57" t="s">
        <v>275</v>
      </c>
    </row>
    <row r="409" spans="1:6" ht="25.5">
      <c r="A409" s="48" t="s">
        <v>276</v>
      </c>
      <c r="B409" s="56">
        <v>2273</v>
      </c>
      <c r="C409" s="27">
        <v>49541</v>
      </c>
      <c r="D409" s="56"/>
      <c r="E409" s="57" t="s">
        <v>192</v>
      </c>
      <c r="F409" s="57" t="s">
        <v>275</v>
      </c>
    </row>
    <row r="410" spans="1:6" ht="25.5">
      <c r="A410" s="67" t="s">
        <v>277</v>
      </c>
      <c r="B410" s="56">
        <v>2273</v>
      </c>
      <c r="C410" s="27">
        <f>32210+9710</f>
        <v>41920</v>
      </c>
      <c r="D410" s="56"/>
      <c r="E410" s="57" t="s">
        <v>192</v>
      </c>
      <c r="F410" s="57" t="s">
        <v>275</v>
      </c>
    </row>
    <row r="411" spans="1:6" ht="39" thickBot="1">
      <c r="A411" s="67" t="s">
        <v>278</v>
      </c>
      <c r="B411" s="56">
        <v>2273</v>
      </c>
      <c r="C411" s="27">
        <v>612</v>
      </c>
      <c r="D411" s="56"/>
      <c r="E411" s="57" t="s">
        <v>192</v>
      </c>
      <c r="F411" s="57" t="s">
        <v>275</v>
      </c>
    </row>
    <row r="412" spans="1:6" ht="16.5" thickBot="1">
      <c r="A412" s="58" t="s">
        <v>282</v>
      </c>
      <c r="B412" s="59"/>
      <c r="C412" s="60">
        <f>SUM(C407:C411)</f>
        <v>232883</v>
      </c>
      <c r="D412" s="61"/>
      <c r="E412" s="61"/>
      <c r="F412" s="62"/>
    </row>
    <row r="413" spans="1:6" ht="16.5" thickBot="1">
      <c r="A413" s="191" t="s">
        <v>282</v>
      </c>
      <c r="B413" s="192"/>
      <c r="C413" s="37">
        <f>C412</f>
        <v>232883</v>
      </c>
      <c r="D413" s="34"/>
      <c r="E413" s="34"/>
      <c r="F413" s="35"/>
    </row>
    <row r="414" spans="1:6" ht="90" thickBot="1">
      <c r="A414" s="79" t="s">
        <v>358</v>
      </c>
      <c r="B414" s="81">
        <v>2282</v>
      </c>
      <c r="C414" s="27">
        <f>10920+5000+5810</f>
        <v>21730</v>
      </c>
      <c r="D414" s="81"/>
      <c r="E414" s="81" t="s">
        <v>359</v>
      </c>
      <c r="F414" s="80" t="s">
        <v>275</v>
      </c>
    </row>
    <row r="415" spans="1:6" ht="16.5" thickBot="1">
      <c r="A415" s="58" t="s">
        <v>376</v>
      </c>
      <c r="B415" s="59"/>
      <c r="C415" s="60">
        <f>SUM(C414)</f>
        <v>21730</v>
      </c>
      <c r="D415" s="61"/>
      <c r="E415" s="61"/>
      <c r="F415" s="62"/>
    </row>
    <row r="416" spans="1:6" ht="16.5" thickBot="1">
      <c r="A416" s="191" t="s">
        <v>376</v>
      </c>
      <c r="B416" s="192"/>
      <c r="C416" s="37">
        <f>C415</f>
        <v>21730</v>
      </c>
      <c r="D416" s="34"/>
      <c r="E416" s="34"/>
      <c r="F416" s="35"/>
    </row>
    <row r="417" spans="1:6" ht="12.75">
      <c r="A417" s="83"/>
      <c r="B417" s="84"/>
      <c r="C417" s="85"/>
      <c r="D417" s="84"/>
      <c r="E417" s="84"/>
      <c r="F417" s="84"/>
    </row>
    <row r="418" spans="1:6" ht="17.25" customHeight="1">
      <c r="A418" s="188" t="s">
        <v>537</v>
      </c>
      <c r="B418" s="188"/>
      <c r="C418" s="188"/>
      <c r="D418" s="188"/>
      <c r="E418" s="188"/>
      <c r="F418" s="188"/>
    </row>
    <row r="419" spans="1:6" ht="12.75">
      <c r="A419" s="5"/>
      <c r="B419" s="5"/>
      <c r="C419" s="5"/>
      <c r="D419" s="5"/>
      <c r="E419" s="4"/>
      <c r="F419" s="4"/>
    </row>
    <row r="420" spans="1:6" ht="15">
      <c r="A420" s="154" t="s">
        <v>9</v>
      </c>
      <c r="B420" s="154"/>
      <c r="C420" s="154"/>
      <c r="D420" s="154"/>
      <c r="E420" s="154"/>
      <c r="F420" s="154"/>
    </row>
    <row r="421" spans="1:6" ht="15">
      <c r="A421" s="154" t="s">
        <v>16</v>
      </c>
      <c r="B421" s="154"/>
      <c r="C421" s="154"/>
      <c r="D421" s="154"/>
      <c r="E421" s="154"/>
      <c r="F421" s="154"/>
    </row>
    <row r="422" spans="1:6" ht="15">
      <c r="A422" s="154" t="s">
        <v>10</v>
      </c>
      <c r="B422" s="154"/>
      <c r="C422" s="154"/>
      <c r="D422" s="154"/>
      <c r="E422" s="154"/>
      <c r="F422" s="154"/>
    </row>
    <row r="423" spans="1:5" ht="15">
      <c r="A423" s="1"/>
      <c r="B423" s="1"/>
      <c r="C423" s="2"/>
      <c r="D423" s="3"/>
      <c r="E423" s="3"/>
    </row>
    <row r="425" ht="12.75">
      <c r="C425" s="104"/>
    </row>
  </sheetData>
  <sheetProtection/>
  <mergeCells count="23">
    <mergeCell ref="A7:F7"/>
    <mergeCell ref="A151:B151"/>
    <mergeCell ref="A167:B167"/>
    <mergeCell ref="A300:B300"/>
    <mergeCell ref="A304:B304"/>
    <mergeCell ref="A296:B296"/>
    <mergeCell ref="A8:F8"/>
    <mergeCell ref="A9:F9"/>
    <mergeCell ref="A418:F418"/>
    <mergeCell ref="A420:F420"/>
    <mergeCell ref="A421:F421"/>
    <mergeCell ref="A422:F422"/>
    <mergeCell ref="A385:B385"/>
    <mergeCell ref="A406:B406"/>
    <mergeCell ref="A413:B413"/>
    <mergeCell ref="A416:B416"/>
    <mergeCell ref="A390:B390"/>
    <mergeCell ref="E1:F1"/>
    <mergeCell ref="E2:F2"/>
    <mergeCell ref="E3:F3"/>
    <mergeCell ref="E4:F4"/>
    <mergeCell ref="E5:F5"/>
    <mergeCell ref="A6:F6"/>
  </mergeCells>
  <printOptions/>
  <pageMargins left="0.7086614173228347" right="0.1968503937007874" top="0.5511811023622047" bottom="0.5511811023622047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Еnergo</cp:lastModifiedBy>
  <cp:lastPrinted>2015-06-12T09:42:53Z</cp:lastPrinted>
  <dcterms:created xsi:type="dcterms:W3CDTF">2009-02-24T09:28:33Z</dcterms:created>
  <dcterms:modified xsi:type="dcterms:W3CDTF">2015-07-06T06:22:06Z</dcterms:modified>
  <cp:category/>
  <cp:version/>
  <cp:contentType/>
  <cp:contentStatus/>
</cp:coreProperties>
</file>